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F203" i="4"/>
  <c r="F202"/>
  <c r="F201"/>
  <c r="D201"/>
  <c r="C201"/>
  <c r="F200"/>
  <c r="F199"/>
  <c r="F198"/>
  <c r="D197"/>
  <c r="F197" s="1"/>
  <c r="C197"/>
  <c r="F196"/>
  <c r="E196"/>
  <c r="F195"/>
  <c r="E195"/>
  <c r="D195"/>
  <c r="C195"/>
  <c r="F194"/>
  <c r="F193"/>
  <c r="E193"/>
  <c r="F192"/>
  <c r="F191"/>
  <c r="F190"/>
  <c r="E190"/>
  <c r="F189"/>
  <c r="E189"/>
  <c r="F188"/>
  <c r="F187"/>
  <c r="E187"/>
  <c r="F186"/>
  <c r="E186"/>
  <c r="D186"/>
  <c r="C186"/>
  <c r="F185"/>
  <c r="E185"/>
  <c r="F184"/>
  <c r="E184"/>
  <c r="F183"/>
  <c r="E183"/>
  <c r="D183"/>
  <c r="C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D172"/>
  <c r="C172"/>
  <c r="F171"/>
  <c r="E171"/>
  <c r="D170"/>
  <c r="F170" s="1"/>
  <c r="C170"/>
  <c r="F169"/>
  <c r="E169"/>
  <c r="F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E158"/>
  <c r="D158"/>
  <c r="F158" s="1"/>
  <c r="C158"/>
  <c r="F157"/>
  <c r="E157"/>
  <c r="F156"/>
  <c r="F155"/>
  <c r="E155"/>
  <c r="F154"/>
  <c r="E154"/>
  <c r="F153"/>
  <c r="E153"/>
  <c r="F152"/>
  <c r="E152"/>
  <c r="F151"/>
  <c r="E151"/>
  <c r="F150"/>
  <c r="E150"/>
  <c r="F149"/>
  <c r="E149"/>
  <c r="F148"/>
  <c r="E148"/>
  <c r="D147"/>
  <c r="E147" s="1"/>
  <c r="C147"/>
  <c r="D146"/>
  <c r="F146" s="1"/>
  <c r="C146"/>
  <c r="F145"/>
  <c r="E145"/>
  <c r="F144"/>
  <c r="E144"/>
  <c r="D143"/>
  <c r="E143" s="1"/>
  <c r="C143"/>
  <c r="D142"/>
  <c r="F142" s="1"/>
  <c r="C142"/>
  <c r="D141"/>
  <c r="C141"/>
  <c r="F140"/>
  <c r="F139"/>
  <c r="F138"/>
  <c r="F137"/>
  <c r="F136"/>
  <c r="F135"/>
  <c r="F134"/>
  <c r="D134"/>
  <c r="C134"/>
  <c r="D133"/>
  <c r="F133" s="1"/>
  <c r="C133"/>
  <c r="F132"/>
  <c r="F131"/>
  <c r="F130"/>
  <c r="F129"/>
  <c r="F128"/>
  <c r="E128"/>
  <c r="F127"/>
  <c r="F126"/>
  <c r="E126"/>
  <c r="F125"/>
  <c r="E125"/>
  <c r="F124"/>
  <c r="E124"/>
  <c r="F123"/>
  <c r="F122"/>
  <c r="F121"/>
  <c r="E121"/>
  <c r="F120"/>
  <c r="E120"/>
  <c r="F119"/>
  <c r="E119"/>
  <c r="F118"/>
  <c r="E118"/>
  <c r="D116"/>
  <c r="C116"/>
  <c r="E116" s="1"/>
  <c r="F115"/>
  <c r="E115"/>
  <c r="F114"/>
  <c r="F113"/>
  <c r="E113"/>
  <c r="D112"/>
  <c r="E112" s="1"/>
  <c r="C112"/>
  <c r="F111"/>
  <c r="F110"/>
  <c r="E110"/>
  <c r="F109"/>
  <c r="F108"/>
  <c r="D107"/>
  <c r="F107" s="1"/>
  <c r="C107"/>
  <c r="F106"/>
  <c r="E106"/>
  <c r="F105"/>
  <c r="E105"/>
  <c r="F104"/>
  <c r="E104"/>
  <c r="F103"/>
  <c r="E103"/>
  <c r="D102"/>
  <c r="E102" s="1"/>
  <c r="C102"/>
  <c r="F101"/>
  <c r="E101"/>
  <c r="F100"/>
  <c r="F99"/>
  <c r="E99"/>
  <c r="F98"/>
  <c r="F97"/>
  <c r="D96"/>
  <c r="C96"/>
  <c r="F96" s="1"/>
  <c r="F95"/>
  <c r="E95"/>
  <c r="F94"/>
  <c r="E94"/>
  <c r="D93"/>
  <c r="C93"/>
  <c r="F93" s="1"/>
  <c r="F92"/>
  <c r="E92"/>
  <c r="F91"/>
  <c r="E91"/>
  <c r="F90"/>
  <c r="E90"/>
  <c r="E89"/>
  <c r="D89"/>
  <c r="F89" s="1"/>
  <c r="C89"/>
  <c r="D88"/>
  <c r="F87"/>
  <c r="E87"/>
  <c r="D86"/>
  <c r="C86"/>
  <c r="E86" s="1"/>
  <c r="F85"/>
  <c r="F84"/>
  <c r="E84"/>
  <c r="F83"/>
  <c r="E83"/>
  <c r="D83"/>
  <c r="D79" s="1"/>
  <c r="C83"/>
  <c r="F82"/>
  <c r="F81"/>
  <c r="D80"/>
  <c r="C80"/>
  <c r="F80" s="1"/>
  <c r="C79"/>
  <c r="F78"/>
  <c r="E78"/>
  <c r="F77"/>
  <c r="F76"/>
  <c r="F75"/>
  <c r="F74"/>
  <c r="F73"/>
  <c r="F72"/>
  <c r="D72"/>
  <c r="C72"/>
  <c r="C71" s="1"/>
  <c r="D71"/>
  <c r="F70"/>
  <c r="F68"/>
  <c r="F67"/>
  <c r="E67"/>
  <c r="E66"/>
  <c r="D66"/>
  <c r="F66" s="1"/>
  <c r="C66"/>
  <c r="E65"/>
  <c r="D65"/>
  <c r="F65" s="1"/>
  <c r="C65"/>
  <c r="F63"/>
  <c r="F62"/>
  <c r="E62"/>
  <c r="F61"/>
  <c r="E61"/>
  <c r="F60"/>
  <c r="E60"/>
  <c r="D59"/>
  <c r="E59" s="1"/>
  <c r="C59"/>
  <c r="D58"/>
  <c r="F58" s="1"/>
  <c r="C58"/>
  <c r="F57"/>
  <c r="E57"/>
  <c r="F56"/>
  <c r="F55"/>
  <c r="E55"/>
  <c r="E54"/>
  <c r="D54"/>
  <c r="F54" s="1"/>
  <c r="C54"/>
  <c r="F53"/>
  <c r="F52"/>
  <c r="E52"/>
  <c r="F51"/>
  <c r="E51"/>
  <c r="F50"/>
  <c r="E50"/>
  <c r="D50"/>
  <c r="C50"/>
  <c r="F49"/>
  <c r="E49"/>
  <c r="F48"/>
  <c r="C47"/>
  <c r="C46" s="1"/>
  <c r="C45" s="1"/>
  <c r="C44" s="1"/>
  <c r="D46"/>
  <c r="D45"/>
  <c r="D44"/>
  <c r="E44" s="1"/>
  <c r="F43"/>
  <c r="D42"/>
  <c r="F42" s="1"/>
  <c r="C42"/>
  <c r="F41"/>
  <c r="F40"/>
  <c r="E40"/>
  <c r="D39"/>
  <c r="C39"/>
  <c r="F39" s="1"/>
  <c r="F38"/>
  <c r="E38"/>
  <c r="C38"/>
  <c r="F37"/>
  <c r="E37"/>
  <c r="D36"/>
  <c r="E36" s="1"/>
  <c r="C36"/>
  <c r="C33" s="1"/>
  <c r="F35"/>
  <c r="E35"/>
  <c r="F34"/>
  <c r="E34"/>
  <c r="D34"/>
  <c r="D33" s="1"/>
  <c r="C34"/>
  <c r="F32"/>
  <c r="E32"/>
  <c r="D31"/>
  <c r="D19" s="1"/>
  <c r="C31"/>
  <c r="F30"/>
  <c r="F29"/>
  <c r="E29"/>
  <c r="D28"/>
  <c r="C28"/>
  <c r="C19" s="1"/>
  <c r="F27"/>
  <c r="F26"/>
  <c r="E26"/>
  <c r="F25"/>
  <c r="E25"/>
  <c r="D25"/>
  <c r="C25"/>
  <c r="F24"/>
  <c r="F23"/>
  <c r="E23"/>
  <c r="F22"/>
  <c r="F21"/>
  <c r="E21"/>
  <c r="C21"/>
  <c r="E20"/>
  <c r="D20"/>
  <c r="F20" s="1"/>
  <c r="C20"/>
  <c r="F18"/>
  <c r="E18"/>
  <c r="F17"/>
  <c r="E17"/>
  <c r="F16"/>
  <c r="E16"/>
  <c r="F15"/>
  <c r="E15"/>
  <c r="F14"/>
  <c r="E14"/>
  <c r="D13"/>
  <c r="C13"/>
  <c r="F13" s="1"/>
  <c r="D12"/>
  <c r="C12"/>
  <c r="E12" s="1"/>
  <c r="F11"/>
  <c r="F10"/>
  <c r="E10"/>
  <c r="F9"/>
  <c r="E9"/>
  <c r="F8"/>
  <c r="E8"/>
  <c r="F7"/>
  <c r="E7"/>
  <c r="D6"/>
  <c r="E6" s="1"/>
  <c r="C6"/>
  <c r="C5" s="1"/>
  <c r="D5"/>
  <c r="E36" i="14"/>
  <c r="C36"/>
  <c r="E42"/>
  <c r="E45"/>
  <c r="E47"/>
  <c r="E59" s="1"/>
  <c r="E52"/>
  <c r="E54"/>
  <c r="E57"/>
  <c r="E17" i="15"/>
  <c r="F45" i="14"/>
  <c r="E19" i="4" l="1"/>
  <c r="F19"/>
  <c r="E33"/>
  <c r="F33"/>
  <c r="E71"/>
  <c r="C69"/>
  <c r="C64" s="1"/>
  <c r="E79"/>
  <c r="F79"/>
  <c r="C4"/>
  <c r="C204" s="1"/>
  <c r="E5"/>
  <c r="E46"/>
  <c r="F45"/>
  <c r="F71"/>
  <c r="F12"/>
  <c r="F28"/>
  <c r="F5"/>
  <c r="F6"/>
  <c r="E13"/>
  <c r="E28"/>
  <c r="F31"/>
  <c r="F36"/>
  <c r="E39"/>
  <c r="F44"/>
  <c r="F46"/>
  <c r="F59"/>
  <c r="D69"/>
  <c r="C88"/>
  <c r="E88" s="1"/>
  <c r="E93"/>
  <c r="E96"/>
  <c r="F102"/>
  <c r="F112"/>
  <c r="F141"/>
  <c r="F143"/>
  <c r="F147"/>
  <c r="E31"/>
  <c r="E45"/>
  <c r="F47"/>
  <c r="E58"/>
  <c r="E141"/>
  <c r="E142"/>
  <c r="E146"/>
  <c r="E170"/>
  <c r="E47"/>
  <c r="F86"/>
  <c r="F116"/>
  <c r="D64" l="1"/>
  <c r="F69"/>
  <c r="E69"/>
  <c r="F88"/>
  <c r="C27" i="14"/>
  <c r="E64" i="4" l="1"/>
  <c r="F64"/>
  <c r="D4"/>
  <c r="F36" i="14"/>
  <c r="E4" i="4" l="1"/>
  <c r="F4"/>
  <c r="D204"/>
  <c r="D12" i="15"/>
  <c r="E204" i="4" l="1"/>
  <c r="F204"/>
  <c r="E6" i="14"/>
  <c r="E15" i="15" l="1"/>
  <c r="E14" s="1"/>
  <c r="H10" i="14"/>
  <c r="E20" l="1"/>
  <c r="C20"/>
  <c r="D10" i="15" l="1"/>
  <c r="D9" l="1"/>
  <c r="H39" i="14"/>
  <c r="F32"/>
  <c r="F57"/>
  <c r="C52" l="1"/>
  <c r="D15" i="15"/>
  <c r="F52" i="14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H57"/>
  <c r="E32"/>
  <c r="E27"/>
  <c r="E15"/>
  <c r="F17" i="15"/>
  <c r="F18"/>
  <c r="E19"/>
  <c r="E21"/>
  <c r="E12"/>
  <c r="E10"/>
  <c r="D21"/>
  <c r="D19"/>
  <c r="D17"/>
  <c r="D14" s="1"/>
  <c r="D8" s="1"/>
  <c r="C57" i="14"/>
  <c r="F54"/>
  <c r="C54"/>
  <c r="F47"/>
  <c r="C47"/>
  <c r="C45"/>
  <c r="F42"/>
  <c r="C42"/>
  <c r="D32"/>
  <c r="D59" s="1"/>
  <c r="C32"/>
  <c r="F27"/>
  <c r="F20"/>
  <c r="F15"/>
  <c r="C15"/>
  <c r="F6"/>
  <c r="C6"/>
  <c r="C59" l="1"/>
  <c r="E9" i="15"/>
  <c r="E8" s="1"/>
  <c r="E7" s="1"/>
  <c r="H54" i="14"/>
  <c r="H45"/>
  <c r="H32"/>
  <c r="H52"/>
  <c r="H42"/>
  <c r="H47"/>
  <c r="H36"/>
  <c r="H27"/>
  <c r="H20"/>
  <c r="H15"/>
  <c r="H6"/>
  <c r="D7" i="15"/>
  <c r="F59" i="14"/>
  <c r="T7" i="15" s="1"/>
  <c r="H59" i="14" l="1"/>
  <c r="F14" i="15"/>
</calcChain>
</file>

<file path=xl/sharedStrings.xml><?xml version="1.0" encoding="utf-8"?>
<sst xmlns="http://schemas.openxmlformats.org/spreadsheetml/2006/main" count="546" uniqueCount="478">
  <si>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</si>
  <si>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</si>
  <si>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</si>
  <si>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</si>
  <si>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</si>
  <si>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</si>
  <si>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</si>
  <si>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</si>
  <si>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</si>
  <si>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</si>
  <si>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</si>
  <si>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</si>
  <si>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</si>
  <si>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</si>
  <si>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</si>
  <si>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</si>
  <si>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</si>
  <si>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</si>
  <si>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</si>
  <si>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</si>
  <si>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</si>
  <si>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</si>
  <si>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</si>
  <si>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</si>
  <si>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</si>
  <si>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</si>
  <si>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</si>
  <si>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</si>
  <si>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</si>
  <si>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</si>
  <si>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</si>
  <si>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</si>
  <si>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</si>
  <si>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</si>
  <si>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</si>
  <si>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</si>
  <si>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</si>
  <si>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</si>
  <si>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</si>
  <si>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</si>
  <si>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</si>
  <si>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</si>
  <si>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</si>
  <si>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</si>
  <si>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</si>
  <si>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</si>
  <si>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</si>
  <si>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</si>
  <si>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</si>
  <si>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</si>
  <si>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</si>
  <si>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</si>
  <si>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</si>
  <si>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</si>
  <si>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</si>
  <si>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</si>
  <si>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</si>
  <si>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</si>
  <si>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</si>
  <si>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</si>
  <si>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</si>
  <si>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</si>
  <si>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</si>
  <si>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</si>
  <si>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</si>
  <si>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</si>
  <si>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</si>
  <si>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</si>
  <si>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</si>
  <si>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</si>
  <si>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</si>
  <si>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</si>
  <si>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</si>
  <si>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</si>
  <si>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</si>
  <si>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</si>
  <si>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</si>
  <si>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</si>
  <si>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</si>
  <si>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</si>
  <si>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</si>
  <si>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</si>
  <si>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</si>
  <si>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</si>
  <si>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</si>
  <si>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</si>
  <si>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</si>
  <si>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</si>
  <si>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</si>
  <si>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</si>
  <si>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</si>
  <si>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</si>
  <si>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</si>
  <si>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</si>
  <si>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</si>
  <si>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</si>
  <si>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</si>
  <si>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</si>
  <si>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</si>
  <si>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</si>
  <si>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</si>
  <si>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</si>
  <si>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</si>
  <si>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</si>
  <si>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</si>
  <si>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</si>
  <si>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</si>
  <si>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</si>
  <si>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</si>
  <si>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</si>
  <si>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</si>
  <si>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</si>
  <si>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</si>
  <si>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</si>
  <si>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</si>
  <si>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</si>
  <si>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</si>
  <si>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</si>
  <si>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</si>
  <si>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</si>
  <si>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</si>
  <si>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</si>
  <si>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</si>
  <si>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</si>
  <si>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</si>
  <si>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</si>
  <si>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</si>
  <si>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</si>
  <si>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</si>
  <si>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</si>
  <si>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</si>
  <si>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</si>
  <si>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</si>
  <si>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</si>
  <si>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</si>
  <si>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</si>
  <si>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</si>
  <si>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</si>
  <si>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</si>
  <si>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</si>
  <si>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</si>
  <si>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</si>
  <si>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</si>
  <si>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</si>
  <si>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</si>
  <si>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</si>
  <si>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</si>
  <si>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</si>
  <si>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</si>
  <si>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</si>
  <si>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</si>
  <si>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</si>
  <si>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</si>
  <si>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</si>
  <si>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</si>
  <si>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</si>
  <si>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</si>
  <si>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</si>
  <si>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</si>
  <si>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</si>
  <si>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</si>
  <si>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</si>
  <si>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</si>
  <si>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</si>
  <si>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</si>
  <si>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</si>
  <si>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</si>
  <si>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</si>
  <si>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</si>
  <si>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</si>
  <si>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</si>
  <si>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</si>
  <si>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</si>
  <si>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</si>
  <si>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</si>
  <si>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</si>
  <si>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</si>
  <si>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</si>
  <si>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</si>
  <si>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</si>
  <si>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</si>
  <si>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</si>
  <si>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</si>
  <si>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</si>
  <si>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</si>
  <si>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</si>
  <si>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</si>
  <si>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</si>
  <si>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</si>
  <si>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</si>
  <si>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</si>
  <si>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</si>
  <si>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</si>
  <si>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</si>
  <si>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</si>
  <si>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</si>
  <si>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</si>
  <si>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</si>
  <si>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</si>
  <si>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</si>
  <si>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</si>
  <si>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</si>
  <si>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</si>
  <si>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</si>
  <si>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</si>
  <si>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</si>
  <si>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</si>
  <si>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</si>
  <si>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</si>
  <si>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</si>
  <si>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</si>
  <si>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</si>
  <si>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</si>
  <si>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</si>
  <si>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</si>
  <si>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</si>
  <si>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</si>
  <si>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</si>
  <si>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</si>
  <si>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</si>
  <si>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</si>
  <si>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</si>
  <si>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</si>
  <si>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</si>
  <si>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</si>
  <si>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</si>
  <si>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</si>
  <si>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</si>
  <si>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</si>
  <si>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</si>
  <si>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</si>
  <si>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</si>
  <si>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</si>
  <si>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</si>
  <si>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</si>
  <si>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</si>
  <si>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</si>
  <si>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</si>
  <si>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</si>
  <si>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</si>
  <si>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</si>
  <si>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</si>
  <si>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</si>
  <si>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</si>
  <si>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</si>
  <si>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</si>
  <si>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</si>
  <si>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</si>
  <si>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</si>
  <si>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</si>
  <si>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</si>
  <si>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</si>
  <si>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</si>
  <si>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</si>
  <si>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</si>
  <si>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</si>
  <si>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</si>
  <si>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</si>
  <si>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</si>
  <si>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</si>
  <si>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</si>
  <si>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</si>
  <si>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</si>
  <si>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</si>
  <si>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</si>
  <si>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</si>
  <si>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</si>
  <si>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</si>
  <si>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</si>
  <si>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</si>
  <si>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</si>
  <si>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</si>
  <si>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</si>
  <si>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</si>
  <si>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</si>
  <si>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</si>
  <si>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</si>
  <si>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</si>
  <si>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</si>
  <si>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</si>
  <si>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</si>
  <si>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</si>
  <si>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</si>
  <si>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</si>
  <si>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</si>
  <si>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</si>
  <si>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</si>
  <si>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</si>
  <si>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</si>
  <si>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</si>
  <si>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</si>
  <si>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908  1  13  01994  04  0004  130</t>
  </si>
  <si>
    <t>000  1  11  05074  00  0000  120</t>
  </si>
  <si>
    <t>906  1  17  01040  04  0000  180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</si>
  <si>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</si>
  <si>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</si>
  <si>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</si>
  <si>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</si>
  <si>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</si>
  <si>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</si>
  <si>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</si>
  <si>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</si>
  <si>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</si>
  <si>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</si>
  <si>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</si>
  <si>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</si>
  <si>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</si>
  <si>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</si>
  <si>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</si>
  <si>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</si>
  <si>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</si>
  <si>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</si>
  <si>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</si>
  <si>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</si>
  <si>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</si>
  <si>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</si>
  <si>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</si>
  <si>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</si>
  <si>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</si>
  <si>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</si>
  <si>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</si>
  <si>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</si>
  <si>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</si>
  <si>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</si>
  <si>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</si>
  <si>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</si>
  <si>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</si>
  <si>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</si>
  <si>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</si>
  <si>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</si>
  <si>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</si>
  <si>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</si>
  <si>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</si>
  <si>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</si>
  <si>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</si>
  <si>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</si>
  <si>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</si>
  <si>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</si>
  <si>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</si>
  <si>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</si>
  <si>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</si>
  <si>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</si>
  <si>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</si>
  <si>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</si>
  <si>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</si>
  <si>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</si>
  <si>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</si>
  <si>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</si>
  <si>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</si>
  <si>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</si>
  <si>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</si>
  <si>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901  2  02  35250  04  0000  150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</si>
  <si>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</si>
  <si>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</si>
  <si>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</si>
  <si>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</si>
  <si>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</si>
  <si>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</si>
  <si>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</si>
  <si>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</si>
  <si>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</si>
  <si>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</si>
  <si>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</si>
  <si>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</si>
  <si>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</si>
  <si>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</si>
  <si>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</si>
  <si>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</si>
  <si>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</si>
  <si>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</si>
  <si>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</si>
  <si>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906  2  18  04010  04  0000  150</t>
  </si>
  <si>
    <t>908  2  18  04020  04  0000  150</t>
  </si>
  <si>
    <t>000  2  19  00000  04  0000  150</t>
  </si>
  <si>
    <t>901  2  19  60010  04  0000  150</t>
  </si>
  <si>
    <t>906  2  19  60010  04  0000  150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</si>
  <si>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</si>
  <si>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</si>
  <si>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</si>
  <si>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</si>
  <si>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</si>
  <si>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</si>
  <si>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</si>
  <si>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</si>
  <si>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</si>
  <si>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</si>
  <si>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</si>
  <si>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</si>
  <si>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</si>
  <si>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</si>
  <si>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</si>
  <si>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</si>
  <si>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</si>
  <si>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</si>
  <si>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</si>
  <si>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</si>
  <si>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</si>
  <si>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</si>
  <si>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</si>
  <si>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</si>
  <si>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</si>
  <si>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</si>
  <si>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</si>
  <si>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</si>
  <si>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</si>
  <si>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</si>
  <si>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</si>
  <si>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</si>
  <si>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</si>
  <si>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</si>
  <si>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</si>
  <si>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</si>
  <si>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</si>
  <si>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</si>
  <si>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</si>
  <si>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</si>
  <si>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</si>
  <si>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</si>
  <si>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</si>
  <si>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</si>
  <si>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</si>
  <si>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</si>
  <si>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</si>
  <si>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</si>
  <si>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</si>
  <si>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</si>
  <si>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</si>
  <si>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</si>
  <si>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</si>
  <si>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</si>
  <si>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</si>
  <si>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водоснабжения.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</si>
  <si>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</si>
  <si>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</si>
  <si>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</si>
  <si>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</si>
  <si>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</si>
  <si>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</si>
  <si>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</si>
  <si>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</si>
  <si>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r>
      <t>Резервные фонды</t>
    </r>
    <r>
      <rPr>
        <sz val="11"/>
        <rFont val="Calibri"/>
        <family val="2"/>
        <charset val="204"/>
      </rPr>
      <t xml:space="preserve"> ¹*</t>
    </r>
  </si>
  <si>
    <t>000  1  16  08000  00  0000  140</t>
  </si>
  <si>
    <t>182  1  05  01  012  01  0000  110</t>
  </si>
  <si>
    <t xml:space="preserve">Субсидии бюджетам бюджетной системы Российской Федерации (межбюджетные субсидии)
</t>
  </si>
  <si>
    <t xml:space="preserve">субсидии из областного бюджета местному бюджету, предоставление которых предусмотрено государственной программой Свердловской области «Развитие физической
культуры и спорта в Свердловской области до 2024 года» на реализацию мероприятий по поэтапному внедрению Всероссийского физкультурно-спортивного комплекса «Готов к труду и обороне» (ГТО)
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</si>
  <si>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</si>
  <si>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</si>
  <si>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000  2  07  04000  04  0000  150</t>
  </si>
  <si>
    <t>901  2  07  04050  04  0000  150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</si>
  <si>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</si>
  <si>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188  1  16  25073  04  6000  140</t>
  </si>
  <si>
    <t>913 1 16 90040 04 0000 140</t>
  </si>
  <si>
    <t>000  1  17  00000  00  0000 000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</si>
  <si>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</si>
  <si>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t>906  2  02  49999  04  0000  150</t>
  </si>
  <si>
    <t>Межбюджетные трансферты, из резервного фонда Правительства Свердловской области на замену стояков, разводки  и розлива системы отопления в  МАДОУ детский сад №39 "Родничок"</t>
  </si>
  <si>
    <t xml:space="preserve"> по состоянию на 01.09.2019 года</t>
  </si>
  <si>
    <t>Исполнено    на 01.09.2019г., в тыс. руб.</t>
  </si>
  <si>
    <t>на 01.09.2019г.</t>
  </si>
  <si>
    <t>Исполнение на 01.09.2019г., в тысячах рублей</t>
  </si>
  <si>
    <t>на  01.09.2019г.</t>
  </si>
  <si>
    <r>
      <t xml:space="preserve">    </t>
    </r>
    <r>
      <rPr>
        <vertAlign val="superscript"/>
        <sz val="11"/>
        <rFont val="Times New Roman"/>
        <family val="1"/>
        <charset val="204"/>
      </rPr>
      <t>1*</t>
    </r>
    <r>
      <rPr>
        <sz val="11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4 254,40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</si>
  <si>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01.09.2019 г.</t>
  </si>
  <si>
    <t>Сумма бюджетных назначений на 2019 год (в тыс.руб.)</t>
  </si>
  <si>
    <t>Сумма фактического поступления на 01.09.2019 г. (в тыс.руб.)</t>
  </si>
  <si>
    <t>Рост, снижение (+, -) в тыс. руб.</t>
  </si>
  <si>
    <t>902  1  08  07150  01  0000  110</t>
  </si>
  <si>
    <t>Государственная пошлина за выдачу разрешения на установку рекламной конструкции</t>
  </si>
  <si>
    <t>318  1  16  90040  04  6000  140</t>
  </si>
  <si>
    <t>919  1  17  01040  04  0000  180</t>
  </si>
  <si>
    <t xml:space="preserve"> 901  2  02  20299  04  0000  150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</si>
  <si>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</si>
  <si>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</si>
  <si>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</si>
  <si>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901  2  02  25527  04  0000  150</t>
  </si>
  <si>
    <t>906  2  02  29990 04  0000  150</t>
  </si>
  <si>
    <t>Субсидии на обеспечение мероприятий по оборудованию спортивных площадок в общеобразовательных организациях</t>
  </si>
  <si>
    <t xml:space="preserve">Межбюджетные трансферты, из резервного фонда Правительства Свердловской области на замену деревянных оконных блоков на оконные блоки ПВХ в МБОУ СОШ с. Аятское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</si>
</sst>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000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31" fillId="0" borderId="4">
      <alignment horizontal="right" vertical="top" shrinkToFit="1"/>
    </xf>
    <xf numFmtId="0" fontId="32" fillId="2" borderId="5"/>
  </cellStyleXfs>
  <cellXfs count="303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7" fontId="21" fillId="0" borderId="2" xfId="0" applyNumberFormat="1" applyFont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right"/>
    </xf>
    <xf numFmtId="4" fontId="25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horizontal="right" vertical="top" wrapText="1"/>
    </xf>
    <xf numFmtId="4" fontId="21" fillId="0" borderId="1" xfId="0" applyNumberFormat="1" applyFont="1" applyBorder="1" applyAlignment="1">
      <alignment vertical="top"/>
    </xf>
    <xf numFmtId="4" fontId="21" fillId="0" borderId="2" xfId="0" applyNumberFormat="1" applyFont="1" applyBorder="1" applyAlignment="1">
      <alignment horizontal="right" vertical="top"/>
    </xf>
    <xf numFmtId="4" fontId="21" fillId="0" borderId="1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4" fontId="11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8" fillId="0" borderId="1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4" fontId="8" fillId="0" borderId="1" xfId="0" applyNumberFormat="1" applyFont="1" applyFill="1" applyBorder="1"/>
    <xf numFmtId="0" fontId="8" fillId="0" borderId="1" xfId="0" applyFont="1" applyBorder="1"/>
    <xf numFmtId="164" fontId="8" fillId="0" borderId="1" xfId="0" applyNumberFormat="1" applyFont="1" applyBorder="1"/>
    <xf numFmtId="165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justify" wrapText="1"/>
    </xf>
    <xf numFmtId="4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/>
    <xf numFmtId="165" fontId="13" fillId="0" borderId="1" xfId="0" applyNumberFormat="1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1" xfId="0" applyFont="1" applyBorder="1"/>
    <xf numFmtId="0" fontId="13" fillId="0" borderId="1" xfId="0" applyFont="1" applyFill="1" applyBorder="1"/>
    <xf numFmtId="164" fontId="13" fillId="0" borderId="1" xfId="0" applyNumberFormat="1" applyFont="1" applyFill="1" applyBorder="1"/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justify" wrapText="1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justify"/>
    </xf>
    <xf numFmtId="0" fontId="13" fillId="0" borderId="1" xfId="0" applyFont="1" applyFill="1" applyBorder="1" applyAlignment="1">
      <alignment vertical="justify" wrapText="1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vertical="justify"/>
    </xf>
    <xf numFmtId="0" fontId="8" fillId="0" borderId="1" xfId="0" applyFont="1" applyFill="1" applyBorder="1"/>
    <xf numFmtId="0" fontId="13" fillId="0" borderId="0" xfId="0" applyFont="1" applyFill="1"/>
    <xf numFmtId="0" fontId="0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8" fillId="0" borderId="0" xfId="0" applyNumberFormat="1" applyFont="1"/>
    <xf numFmtId="165" fontId="13" fillId="0" borderId="1" xfId="0" applyNumberFormat="1" applyFont="1" applyBorder="1" applyAlignment="1">
      <alignment horizontal="center" vertical="top"/>
    </xf>
    <xf numFmtId="4" fontId="13" fillId="0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164" fontId="13" fillId="0" borderId="1" xfId="0" applyNumberFormat="1" applyFont="1" applyBorder="1" applyAlignment="1">
      <alignment vertical="top"/>
    </xf>
    <xf numFmtId="0" fontId="23" fillId="0" borderId="1" xfId="0" applyFont="1" applyFill="1" applyBorder="1" applyAlignment="1">
      <alignment horizontal="center" vertical="top" wrapText="1"/>
    </xf>
    <xf numFmtId="0" fontId="0" fillId="3" borderId="0" xfId="0" applyFill="1"/>
    <xf numFmtId="0" fontId="2" fillId="0" borderId="1" xfId="3" applyFont="1" applyFill="1" applyBorder="1" applyAlignment="1">
      <alignment horizontal="justify" vertical="top"/>
    </xf>
    <xf numFmtId="0" fontId="2" fillId="0" borderId="1" xfId="3" applyFont="1" applyFill="1" applyBorder="1" applyAlignment="1">
      <alignment horizontal="justify" vertical="top" wrapText="1"/>
    </xf>
    <xf numFmtId="4" fontId="2" fillId="0" borderId="1" xfId="3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shrinkToFit="1"/>
    </xf>
    <xf numFmtId="4" fontId="2" fillId="0" borderId="1" xfId="3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justify" vertical="top"/>
    </xf>
    <xf numFmtId="0" fontId="0" fillId="3" borderId="0" xfId="0" applyFont="1" applyFill="1"/>
    <xf numFmtId="0" fontId="2" fillId="0" borderId="1" xfId="0" applyNumberFormat="1" applyFont="1" applyFill="1" applyBorder="1" applyAlignment="1">
      <alignment vertical="top" wrapText="1"/>
    </xf>
    <xf numFmtId="0" fontId="39" fillId="3" borderId="0" xfId="0" applyFont="1" applyFill="1"/>
    <xf numFmtId="49" fontId="2" fillId="0" borderId="1" xfId="0" applyNumberFormat="1" applyFont="1" applyFill="1" applyBorder="1" applyAlignment="1">
      <alignment vertical="top" wrapText="1"/>
    </xf>
    <xf numFmtId="0" fontId="2" fillId="0" borderId="1" xfId="3" applyNumberFormat="1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3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justify" vertical="top"/>
    </xf>
    <xf numFmtId="0" fontId="2" fillId="0" borderId="1" xfId="3" applyNumberFormat="1" applyFont="1" applyFill="1" applyBorder="1" applyAlignment="1">
      <alignment horizontal="left" vertical="top" wrapText="1"/>
    </xf>
    <xf numFmtId="4" fontId="2" fillId="0" borderId="1" xfId="3" applyNumberFormat="1" applyFont="1" applyFill="1" applyBorder="1" applyAlignment="1">
      <alignment horizontal="right" wrapText="1"/>
    </xf>
    <xf numFmtId="4" fontId="2" fillId="0" borderId="1" xfId="3" applyNumberFormat="1" applyFont="1" applyFill="1" applyBorder="1" applyAlignment="1">
      <alignment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2" xfId="3" applyNumberFormat="1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left" vertical="center"/>
    </xf>
    <xf numFmtId="0" fontId="3" fillId="0" borderId="9" xfId="3" applyFont="1" applyFill="1" applyBorder="1" applyAlignment="1">
      <alignment vertical="top" wrapText="1"/>
    </xf>
    <xf numFmtId="4" fontId="3" fillId="0" borderId="9" xfId="3" applyNumberFormat="1" applyFont="1" applyFill="1" applyBorder="1" applyAlignment="1">
      <alignment horizontal="right"/>
    </xf>
    <xf numFmtId="4" fontId="3" fillId="0" borderId="9" xfId="3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2" fillId="0" borderId="14" xfId="3" applyFont="1" applyFill="1" applyBorder="1" applyAlignment="1">
      <alignment horizontal="left" vertical="center"/>
    </xf>
    <xf numFmtId="0" fontId="2" fillId="0" borderId="15" xfId="3" applyFont="1" applyFill="1" applyBorder="1" applyAlignment="1">
      <alignment horizontal="justify" vertical="top" wrapText="1"/>
    </xf>
    <xf numFmtId="4" fontId="2" fillId="0" borderId="15" xfId="3" applyNumberFormat="1" applyFont="1" applyFill="1" applyBorder="1" applyAlignment="1">
      <alignment horizontal="right"/>
    </xf>
    <xf numFmtId="4" fontId="28" fillId="0" borderId="15" xfId="0" applyNumberFormat="1" applyFont="1" applyFill="1" applyBorder="1" applyAlignment="1">
      <alignment horizontal="right" shrinkToFit="1"/>
    </xf>
    <xf numFmtId="4" fontId="2" fillId="0" borderId="15" xfId="3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" fontId="2" fillId="0" borderId="18" xfId="3" applyNumberFormat="1" applyFont="1" applyFill="1" applyBorder="1" applyAlignment="1">
      <alignment horizontal="left" vertical="center"/>
    </xf>
    <xf numFmtId="0" fontId="2" fillId="0" borderId="19" xfId="8" applyNumberFormat="1" applyFont="1" applyFill="1" applyBorder="1" applyAlignment="1" applyProtection="1">
      <alignment vertical="top" wrapText="1"/>
    </xf>
    <xf numFmtId="168" fontId="28" fillId="0" borderId="19" xfId="9" applyNumberFormat="1" applyFont="1" applyFill="1" applyBorder="1" applyAlignment="1">
      <alignment horizontal="right" shrinkToFit="1"/>
    </xf>
    <xf numFmtId="4" fontId="28" fillId="0" borderId="19" xfId="0" applyNumberFormat="1" applyFont="1" applyFill="1" applyBorder="1" applyAlignment="1">
      <alignment horizontal="right" shrinkToFit="1"/>
    </xf>
    <xf numFmtId="4" fontId="2" fillId="0" borderId="19" xfId="3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3" fillId="0" borderId="9" xfId="3" applyFont="1" applyFill="1" applyBorder="1" applyAlignment="1">
      <alignment horizontal="justify" vertical="top" wrapText="1"/>
    </xf>
    <xf numFmtId="0" fontId="2" fillId="0" borderId="14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justify" vertical="top"/>
    </xf>
    <xf numFmtId="4" fontId="2" fillId="0" borderId="19" xfId="3" applyNumberFormat="1" applyFont="1" applyFill="1" applyBorder="1" applyAlignment="1">
      <alignment horizontal="right"/>
    </xf>
    <xf numFmtId="0" fontId="2" fillId="0" borderId="18" xfId="3" applyFont="1" applyFill="1" applyBorder="1" applyAlignment="1">
      <alignment horizontal="left" vertical="center"/>
    </xf>
    <xf numFmtId="0" fontId="2" fillId="0" borderId="19" xfId="3" applyFont="1" applyFill="1" applyBorder="1" applyAlignment="1">
      <alignment horizontal="justify" vertical="top" wrapText="1"/>
    </xf>
    <xf numFmtId="4" fontId="3" fillId="0" borderId="9" xfId="3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justify" vertical="top" wrapText="1"/>
    </xf>
    <xf numFmtId="4" fontId="2" fillId="0" borderId="9" xfId="3" applyNumberFormat="1" applyFont="1" applyFill="1" applyBorder="1" applyAlignment="1">
      <alignment horizontal="right"/>
    </xf>
    <xf numFmtId="4" fontId="28" fillId="0" borderId="9" xfId="0" applyNumberFormat="1" applyFont="1" applyFill="1" applyBorder="1" applyAlignment="1">
      <alignment horizontal="right" shrinkToFit="1"/>
    </xf>
    <xf numFmtId="4" fontId="2" fillId="0" borderId="9" xfId="3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3" fillId="0" borderId="21" xfId="3" applyFont="1" applyFill="1" applyBorder="1" applyAlignment="1">
      <alignment horizontal="left" vertical="center"/>
    </xf>
    <xf numFmtId="0" fontId="3" fillId="0" borderId="22" xfId="3" applyFont="1" applyFill="1" applyBorder="1" applyAlignment="1">
      <alignment horizontal="justify" vertical="top" wrapText="1"/>
    </xf>
    <xf numFmtId="4" fontId="3" fillId="0" borderId="22" xfId="3" applyNumberFormat="1" applyFont="1" applyFill="1" applyBorder="1" applyAlignment="1">
      <alignment horizontal="right" wrapText="1"/>
    </xf>
    <xf numFmtId="4" fontId="3" fillId="0" borderId="22" xfId="3" applyNumberFormat="1" applyFont="1" applyFill="1" applyBorder="1" applyAlignment="1">
      <alignment horizontal="center"/>
    </xf>
    <xf numFmtId="4" fontId="27" fillId="0" borderId="23" xfId="0" applyNumberFormat="1" applyFont="1" applyFill="1" applyBorder="1" applyAlignment="1">
      <alignment horizontal="center"/>
    </xf>
    <xf numFmtId="0" fontId="3" fillId="0" borderId="14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justify" vertical="top" wrapText="1"/>
    </xf>
    <xf numFmtId="4" fontId="3" fillId="0" borderId="15" xfId="3" applyNumberFormat="1" applyFont="1" applyFill="1" applyBorder="1" applyAlignment="1">
      <alignment horizontal="right"/>
    </xf>
    <xf numFmtId="4" fontId="3" fillId="0" borderId="15" xfId="3" applyNumberFormat="1" applyFont="1" applyFill="1" applyBorder="1" applyAlignment="1">
      <alignment horizontal="center"/>
    </xf>
    <xf numFmtId="4" fontId="27" fillId="0" borderId="16" xfId="0" applyNumberFormat="1" applyFont="1" applyFill="1" applyBorder="1" applyAlignment="1">
      <alignment horizontal="center"/>
    </xf>
    <xf numFmtId="0" fontId="2" fillId="0" borderId="24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justify" vertical="top" wrapText="1"/>
    </xf>
    <xf numFmtId="4" fontId="2" fillId="0" borderId="2" xfId="3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2" fillId="0" borderId="2" xfId="3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4" fontId="27" fillId="0" borderId="9" xfId="0" applyNumberFormat="1" applyFont="1" applyFill="1" applyBorder="1" applyAlignment="1">
      <alignment horizontal="right"/>
    </xf>
    <xf numFmtId="0" fontId="2" fillId="0" borderId="26" xfId="3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vertical="top" wrapText="1"/>
    </xf>
    <xf numFmtId="4" fontId="2" fillId="0" borderId="27" xfId="3" applyNumberFormat="1" applyFont="1" applyFill="1" applyBorder="1" applyAlignment="1">
      <alignment horizontal="right"/>
    </xf>
    <xf numFmtId="4" fontId="28" fillId="0" borderId="27" xfId="0" applyNumberFormat="1" applyFont="1" applyFill="1" applyBorder="1" applyAlignment="1">
      <alignment horizontal="right" shrinkToFit="1"/>
    </xf>
    <xf numFmtId="4" fontId="2" fillId="0" borderId="27" xfId="3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2" fillId="0" borderId="24" xfId="3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vertical="top" wrapText="1"/>
    </xf>
    <xf numFmtId="4" fontId="28" fillId="0" borderId="2" xfId="0" applyNumberFormat="1" applyFont="1" applyFill="1" applyBorder="1" applyAlignment="1">
      <alignment horizontal="right" shrinkToFit="1"/>
    </xf>
    <xf numFmtId="0" fontId="3" fillId="0" borderId="9" xfId="0" applyNumberFormat="1" applyFont="1" applyFill="1" applyBorder="1" applyAlignment="1">
      <alignment vertical="top" wrapText="1"/>
    </xf>
    <xf numFmtId="4" fontId="4" fillId="0" borderId="27" xfId="0" applyNumberFormat="1" applyFont="1" applyFill="1" applyBorder="1" applyAlignment="1">
      <alignment horizontal="right"/>
    </xf>
    <xf numFmtId="0" fontId="2" fillId="0" borderId="27" xfId="3" applyFont="1" applyFill="1" applyBorder="1" applyAlignment="1">
      <alignment horizontal="justify" vertical="top" wrapText="1"/>
    </xf>
    <xf numFmtId="1" fontId="2" fillId="0" borderId="24" xfId="3" applyNumberFormat="1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top" wrapText="1"/>
    </xf>
    <xf numFmtId="4" fontId="5" fillId="0" borderId="9" xfId="3" applyNumberFormat="1" applyFont="1" applyFill="1" applyBorder="1" applyAlignment="1">
      <alignment horizontal="right"/>
    </xf>
    <xf numFmtId="4" fontId="5" fillId="0" borderId="9" xfId="3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" fontId="33" fillId="0" borderId="9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0" fontId="2" fillId="0" borderId="2" xfId="3" applyNumberFormat="1" applyFont="1" applyFill="1" applyBorder="1" applyAlignment="1">
      <alignment horizontal="justify" vertical="top" wrapText="1"/>
    </xf>
    <xf numFmtId="0" fontId="2" fillId="0" borderId="29" xfId="3" applyFont="1" applyFill="1" applyBorder="1" applyAlignment="1">
      <alignment horizontal="left" vertical="center"/>
    </xf>
    <xf numFmtId="0" fontId="2" fillId="0" borderId="30" xfId="3" applyFont="1" applyFill="1" applyBorder="1" applyAlignment="1">
      <alignment horizontal="justify" vertical="top" wrapText="1"/>
    </xf>
    <xf numFmtId="4" fontId="2" fillId="0" borderId="30" xfId="3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2" fillId="0" borderId="30" xfId="3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0" fontId="3" fillId="0" borderId="9" xfId="3" applyNumberFormat="1" applyFont="1" applyFill="1" applyBorder="1" applyAlignment="1">
      <alignment horizontal="justify" vertical="top" wrapText="1"/>
    </xf>
    <xf numFmtId="0" fontId="2" fillId="0" borderId="27" xfId="3" applyNumberFormat="1" applyFont="1" applyFill="1" applyBorder="1" applyAlignment="1">
      <alignment horizontal="justify" vertical="top" wrapText="1"/>
    </xf>
    <xf numFmtId="0" fontId="3" fillId="0" borderId="9" xfId="3" applyFont="1" applyFill="1" applyBorder="1" applyAlignment="1">
      <alignment horizontal="justify" vertical="top"/>
    </xf>
    <xf numFmtId="0" fontId="3" fillId="0" borderId="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7" fillId="0" borderId="28" xfId="0" applyNumberFormat="1" applyFont="1" applyFill="1" applyBorder="1" applyAlignment="1">
      <alignment horizontal="center"/>
    </xf>
    <xf numFmtId="49" fontId="43" fillId="0" borderId="32" xfId="9" applyNumberFormat="1" applyFont="1" applyFill="1" applyBorder="1" applyAlignment="1" applyProtection="1">
      <alignment horizontal="left" vertical="center" wrapText="1"/>
    </xf>
    <xf numFmtId="49" fontId="43" fillId="0" borderId="33" xfId="9" applyNumberFormat="1" applyFont="1" applyFill="1" applyBorder="1" applyAlignment="1">
      <alignment horizontal="left" vertical="top" wrapText="1"/>
    </xf>
    <xf numFmtId="0" fontId="3" fillId="0" borderId="8" xfId="3" applyFont="1" applyFill="1" applyBorder="1" applyAlignment="1">
      <alignment horizontal="left" vertical="center" wrapText="1"/>
    </xf>
    <xf numFmtId="4" fontId="3" fillId="0" borderId="9" xfId="3" applyNumberFormat="1" applyFont="1" applyFill="1" applyBorder="1" applyAlignment="1"/>
    <xf numFmtId="0" fontId="2" fillId="0" borderId="26" xfId="3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/>
    <xf numFmtId="0" fontId="2" fillId="0" borderId="6" xfId="3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/>
    <xf numFmtId="4" fontId="27" fillId="0" borderId="9" xfId="0" applyNumberFormat="1" applyFont="1" applyFill="1" applyBorder="1" applyAlignment="1"/>
    <xf numFmtId="0" fontId="2" fillId="0" borderId="29" xfId="3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/>
    <xf numFmtId="4" fontId="3" fillId="0" borderId="9" xfId="3" applyNumberFormat="1" applyFont="1" applyFill="1" applyBorder="1" applyAlignment="1">
      <alignment horizontal="center" vertical="center" wrapText="1"/>
    </xf>
    <xf numFmtId="4" fontId="3" fillId="0" borderId="9" xfId="3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left" vertical="center" wrapText="1"/>
    </xf>
    <xf numFmtId="4" fontId="2" fillId="0" borderId="27" xfId="3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/>
    <xf numFmtId="0" fontId="2" fillId="0" borderId="2" xfId="3" applyFont="1" applyFill="1" applyBorder="1" applyAlignment="1">
      <alignment horizontal="justify" vertical="top"/>
    </xf>
    <xf numFmtId="4" fontId="2" fillId="0" borderId="2" xfId="3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/>
    <xf numFmtId="0" fontId="3" fillId="0" borderId="26" xfId="3" applyFont="1" applyFill="1" applyBorder="1" applyAlignment="1">
      <alignment horizontal="left" vertical="center"/>
    </xf>
    <xf numFmtId="0" fontId="3" fillId="0" borderId="27" xfId="0" applyFont="1" applyFill="1" applyBorder="1" applyAlignment="1">
      <alignment wrapText="1"/>
    </xf>
    <xf numFmtId="4" fontId="3" fillId="0" borderId="27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5" fillId="0" borderId="9" xfId="3" applyFont="1" applyFill="1" applyBorder="1" applyAlignment="1">
      <alignment horizontal="justify" vertical="top"/>
    </xf>
    <xf numFmtId="0" fontId="2" fillId="0" borderId="27" xfId="3" applyFont="1" applyFill="1" applyBorder="1" applyAlignment="1">
      <alignment horizontal="justify" vertical="top"/>
    </xf>
    <xf numFmtId="0" fontId="40" fillId="3" borderId="6" xfId="3" applyFont="1" applyFill="1" applyBorder="1" applyAlignment="1">
      <alignment horizontal="left" vertical="top"/>
    </xf>
    <xf numFmtId="0" fontId="2" fillId="3" borderId="1" xfId="3" applyFont="1" applyFill="1" applyBorder="1" applyAlignment="1">
      <alignment horizontal="justify" vertical="top"/>
    </xf>
    <xf numFmtId="4" fontId="2" fillId="0" borderId="2" xfId="3" applyNumberFormat="1" applyFont="1" applyFill="1" applyBorder="1" applyAlignment="1">
      <alignment horizontal="right" wrapText="1"/>
    </xf>
    <xf numFmtId="4" fontId="2" fillId="0" borderId="30" xfId="3" applyNumberFormat="1" applyFont="1" applyFill="1" applyBorder="1" applyAlignment="1">
      <alignment horizontal="center" wrapText="1"/>
    </xf>
    <xf numFmtId="4" fontId="2" fillId="0" borderId="30" xfId="0" applyNumberFormat="1" applyFont="1" applyFill="1" applyBorder="1" applyAlignment="1"/>
    <xf numFmtId="4" fontId="5" fillId="0" borderId="9" xfId="3" applyNumberFormat="1" applyFont="1" applyFill="1" applyBorder="1" applyAlignment="1">
      <alignment horizontal="right" wrapText="1"/>
    </xf>
    <xf numFmtId="4" fontId="2" fillId="0" borderId="27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7" fillId="0" borderId="25" xfId="0" applyNumberFormat="1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2" fillId="0" borderId="27" xfId="3" applyNumberFormat="1" applyFont="1" applyFill="1" applyBorder="1" applyAlignment="1">
      <alignment horizontal="justify" vertical="top"/>
    </xf>
    <xf numFmtId="0" fontId="7" fillId="0" borderId="9" xfId="3" applyFont="1" applyFill="1" applyBorder="1" applyAlignment="1">
      <alignment horizontal="left" vertical="top" wrapText="1"/>
    </xf>
    <xf numFmtId="4" fontId="3" fillId="0" borderId="9" xfId="3" applyNumberFormat="1" applyFont="1" applyFill="1" applyBorder="1" applyAlignment="1">
      <alignment wrapText="1"/>
    </xf>
    <xf numFmtId="0" fontId="2" fillId="0" borderId="27" xfId="3" applyFont="1" applyFill="1" applyBorder="1" applyAlignment="1">
      <alignment horizontal="left" vertical="top" wrapText="1"/>
    </xf>
    <xf numFmtId="0" fontId="40" fillId="0" borderId="6" xfId="3" applyFont="1" applyFill="1" applyBorder="1" applyAlignment="1">
      <alignment horizontal="left" vertical="center"/>
    </xf>
    <xf numFmtId="0" fontId="44" fillId="0" borderId="1" xfId="0" applyFont="1" applyFill="1" applyBorder="1" applyAlignment="1">
      <alignment vertical="top" wrapText="1"/>
    </xf>
    <xf numFmtId="0" fontId="30" fillId="0" borderId="8" xfId="3" applyFont="1" applyFill="1" applyBorder="1" applyAlignment="1">
      <alignment horizontal="left" vertical="center"/>
    </xf>
    <xf numFmtId="0" fontId="40" fillId="0" borderId="29" xfId="3" applyFont="1" applyFill="1" applyBorder="1" applyAlignment="1">
      <alignment horizontal="left" vertical="center"/>
    </xf>
    <xf numFmtId="0" fontId="2" fillId="0" borderId="30" xfId="3" applyFont="1" applyFill="1" applyBorder="1" applyAlignment="1">
      <alignment horizontal="justify" vertical="top"/>
    </xf>
    <xf numFmtId="4" fontId="2" fillId="0" borderId="30" xfId="3" applyNumberFormat="1" applyFont="1" applyFill="1" applyBorder="1" applyAlignment="1">
      <alignment wrapText="1"/>
    </xf>
    <xf numFmtId="4" fontId="27" fillId="0" borderId="31" xfId="0" applyNumberFormat="1" applyFont="1" applyFill="1" applyBorder="1" applyAlignment="1">
      <alignment horizontal="center"/>
    </xf>
    <xf numFmtId="0" fontId="29" fillId="0" borderId="7" xfId="1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/>
    </xf>
    <xf numFmtId="4" fontId="40" fillId="0" borderId="9" xfId="1" applyNumberFormat="1" applyFont="1" applyFill="1" applyBorder="1" applyAlignment="1">
      <alignment horizontal="center" vertical="center" wrapText="1"/>
    </xf>
    <xf numFmtId="4" fontId="41" fillId="0" borderId="9" xfId="1" applyNumberFormat="1" applyFont="1" applyFill="1" applyBorder="1" applyAlignment="1">
      <alignment horizontal="center" vertical="center" wrapText="1"/>
    </xf>
    <xf numFmtId="4" fontId="42" fillId="0" borderId="9" xfId="1" applyNumberFormat="1" applyFont="1" applyFill="1" applyBorder="1" applyAlignment="1">
      <alignment horizontal="center" vertical="center" wrapText="1"/>
    </xf>
    <xf numFmtId="4" fontId="40" fillId="0" borderId="10" xfId="1" applyNumberFormat="1" applyFont="1" applyFill="1" applyBorder="1" applyAlignment="1">
      <alignment horizontal="center" vertical="center" wrapText="1"/>
    </xf>
  </cellXfs>
  <cellStyles count="10">
    <cellStyle name="xl43" xfId="8"/>
    <cellStyle name="xl44" xfId="9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workbookViewId="0">
      <selection sqref="A1:F204"/>
    </sheetView>
  </sheetViews>
  <sheetFormatPr defaultRowHeight="15"/>
  <cols>
    <col min="1" max="1" width="28.140625" style="38" customWidth="1"/>
    <col min="2" max="2" width="47" style="38" customWidth="1"/>
    <col min="3" max="3" width="11.5703125" style="38" customWidth="1"/>
    <col min="4" max="4" width="12.28515625" style="38" customWidth="1"/>
    <col min="5" max="5" width="11.28515625" style="75" customWidth="1"/>
    <col min="6" max="6" width="11.7109375" style="74" customWidth="1"/>
    <col min="7" max="16384" width="9.140625" style="1"/>
  </cols>
  <sheetData>
    <row r="1" spans="1:6" s="38" customFormat="1" ht="24" customHeight="1" thickBot="1">
      <c r="A1" s="295" t="s">
        <v>462</v>
      </c>
      <c r="B1" s="295"/>
      <c r="C1" s="296"/>
      <c r="D1" s="296"/>
      <c r="E1" s="296"/>
      <c r="F1" s="296"/>
    </row>
    <row r="2" spans="1:6" s="118" customFormat="1" ht="79.5" customHeight="1" thickBot="1">
      <c r="A2" s="297" t="s">
        <v>0</v>
      </c>
      <c r="B2" s="298" t="s">
        <v>1</v>
      </c>
      <c r="C2" s="299" t="s">
        <v>463</v>
      </c>
      <c r="D2" s="300" t="s">
        <v>464</v>
      </c>
      <c r="E2" s="301" t="s">
        <v>2</v>
      </c>
      <c r="F2" s="302" t="s">
        <v>465</v>
      </c>
    </row>
    <row r="3" spans="1:6" s="118" customFormat="1" ht="17.25" customHeight="1" thickBot="1">
      <c r="A3" s="152">
        <v>1</v>
      </c>
      <c r="B3" s="153">
        <v>2</v>
      </c>
      <c r="C3" s="154">
        <v>3</v>
      </c>
      <c r="D3" s="155">
        <v>4</v>
      </c>
      <c r="E3" s="155">
        <v>5</v>
      </c>
      <c r="F3" s="156">
        <v>6</v>
      </c>
    </row>
    <row r="4" spans="1:6" s="118" customFormat="1" ht="15.75" thickBot="1">
      <c r="A4" s="157" t="s">
        <v>3</v>
      </c>
      <c r="B4" s="158" t="s">
        <v>4</v>
      </c>
      <c r="C4" s="159">
        <f>SUM(C5+C12+C19+C33+C39+C42+C44+C58+C64+C79+C88+C133)</f>
        <v>570583.81000000017</v>
      </c>
      <c r="D4" s="159">
        <f>SUM(D5+D12+D19+D33+D39+D42+D44+D58+D64+D79+D88+D133)</f>
        <v>370568.75</v>
      </c>
      <c r="E4" s="160">
        <f>SUM(D4*100/C4)</f>
        <v>64.945542355994974</v>
      </c>
      <c r="F4" s="161">
        <f>D4-C4</f>
        <v>-200015.06000000017</v>
      </c>
    </row>
    <row r="5" spans="1:6" s="118" customFormat="1" ht="15.75" thickBot="1">
      <c r="A5" s="157" t="s">
        <v>5</v>
      </c>
      <c r="B5" s="158" t="s">
        <v>6</v>
      </c>
      <c r="C5" s="159">
        <f>SUM(C6)</f>
        <v>407332</v>
      </c>
      <c r="D5" s="159">
        <f>SUM(D6)</f>
        <v>270570.73</v>
      </c>
      <c r="E5" s="160">
        <f t="shared" ref="E5:E67" si="0">SUM(D5*100/C5)</f>
        <v>66.425110229493384</v>
      </c>
      <c r="F5" s="161">
        <f t="shared" ref="F5:F68" si="1">D5-C5</f>
        <v>-136761.27000000002</v>
      </c>
    </row>
    <row r="6" spans="1:6" s="118" customFormat="1" ht="15.75" thickBot="1">
      <c r="A6" s="157" t="s">
        <v>7</v>
      </c>
      <c r="B6" s="158" t="s">
        <v>8</v>
      </c>
      <c r="C6" s="159">
        <f>SUM(C7:C10)</f>
        <v>407332</v>
      </c>
      <c r="D6" s="159">
        <f>SUM(D7:D11)</f>
        <v>270570.73</v>
      </c>
      <c r="E6" s="160">
        <f t="shared" si="0"/>
        <v>66.425110229493384</v>
      </c>
      <c r="F6" s="161">
        <f t="shared" si="1"/>
        <v>-136761.27000000002</v>
      </c>
    </row>
    <row r="7" spans="1:6" s="118" customFormat="1" ht="65.25" customHeight="1">
      <c r="A7" s="162" t="s">
        <v>9</v>
      </c>
      <c r="B7" s="163" t="s">
        <v>10</v>
      </c>
      <c r="C7" s="164">
        <v>396682.9</v>
      </c>
      <c r="D7" s="165">
        <v>260729.27</v>
      </c>
      <c r="E7" s="166">
        <f t="shared" si="0"/>
        <v>65.727378215698224</v>
      </c>
      <c r="F7" s="167">
        <f t="shared" si="1"/>
        <v>-135953.63000000003</v>
      </c>
    </row>
    <row r="8" spans="1:6" s="118" customFormat="1" ht="102">
      <c r="A8" s="140" t="s">
        <v>11</v>
      </c>
      <c r="B8" s="120" t="s">
        <v>12</v>
      </c>
      <c r="C8" s="121">
        <v>1214</v>
      </c>
      <c r="D8" s="122">
        <v>887.38</v>
      </c>
      <c r="E8" s="123">
        <f t="shared" si="0"/>
        <v>73.095551894563428</v>
      </c>
      <c r="F8" s="168">
        <f t="shared" si="1"/>
        <v>-326.62</v>
      </c>
    </row>
    <row r="9" spans="1:6" s="118" customFormat="1" ht="38.25">
      <c r="A9" s="140" t="s">
        <v>13</v>
      </c>
      <c r="B9" s="120" t="s">
        <v>14</v>
      </c>
      <c r="C9" s="121">
        <v>2445.44</v>
      </c>
      <c r="D9" s="122">
        <v>4085.64</v>
      </c>
      <c r="E9" s="123">
        <f t="shared" si="0"/>
        <v>167.07177440460612</v>
      </c>
      <c r="F9" s="168">
        <f t="shared" si="1"/>
        <v>1640.1999999999998</v>
      </c>
    </row>
    <row r="10" spans="1:6" s="118" customFormat="1" ht="15" hidden="1" customHeight="1">
      <c r="A10" s="140" t="s">
        <v>15</v>
      </c>
      <c r="B10" s="120" t="s">
        <v>16</v>
      </c>
      <c r="C10" s="121">
        <v>6989.66</v>
      </c>
      <c r="D10" s="122">
        <v>4868.34</v>
      </c>
      <c r="E10" s="123">
        <f t="shared" si="0"/>
        <v>69.65059816929579</v>
      </c>
      <c r="F10" s="168">
        <f t="shared" si="1"/>
        <v>-2121.3199999999997</v>
      </c>
    </row>
    <row r="11" spans="1:6" s="118" customFormat="1" ht="62.25" customHeight="1" thickBot="1">
      <c r="A11" s="169" t="s">
        <v>376</v>
      </c>
      <c r="B11" s="170" t="s">
        <v>364</v>
      </c>
      <c r="C11" s="171" t="s">
        <v>377</v>
      </c>
      <c r="D11" s="172">
        <v>0.1</v>
      </c>
      <c r="E11" s="173" t="s">
        <v>268</v>
      </c>
      <c r="F11" s="174">
        <f t="shared" si="1"/>
        <v>0.1</v>
      </c>
    </row>
    <row r="12" spans="1:6" s="118" customFormat="1" ht="39" thickBot="1">
      <c r="A12" s="157" t="s">
        <v>17</v>
      </c>
      <c r="B12" s="175" t="s">
        <v>18</v>
      </c>
      <c r="C12" s="159">
        <f>SUM(C13)</f>
        <v>38614</v>
      </c>
      <c r="D12" s="159">
        <f>SUM(D13)</f>
        <v>26366.52</v>
      </c>
      <c r="E12" s="160">
        <f t="shared" si="0"/>
        <v>68.282281037965504</v>
      </c>
      <c r="F12" s="161">
        <f t="shared" si="1"/>
        <v>-12247.48</v>
      </c>
    </row>
    <row r="13" spans="1:6" s="118" customFormat="1" ht="30" customHeight="1" thickBot="1">
      <c r="A13" s="157" t="s">
        <v>300</v>
      </c>
      <c r="B13" s="175" t="s">
        <v>19</v>
      </c>
      <c r="C13" s="159">
        <f>SUM(C14+C15+C16+C17+C18)</f>
        <v>38614</v>
      </c>
      <c r="D13" s="159">
        <f>SUM(D14+D15+D16+D17+D18)</f>
        <v>26366.52</v>
      </c>
      <c r="E13" s="160">
        <f t="shared" si="0"/>
        <v>68.282281037965504</v>
      </c>
      <c r="F13" s="161">
        <f t="shared" si="1"/>
        <v>-12247.48</v>
      </c>
    </row>
    <row r="14" spans="1:6" s="126" customFormat="1" ht="31.5" customHeight="1">
      <c r="A14" s="176" t="s">
        <v>301</v>
      </c>
      <c r="B14" s="163" t="s">
        <v>302</v>
      </c>
      <c r="C14" s="164">
        <v>1339</v>
      </c>
      <c r="D14" s="164">
        <v>781.62</v>
      </c>
      <c r="E14" s="166">
        <f t="shared" si="0"/>
        <v>58.373412994772217</v>
      </c>
      <c r="F14" s="167">
        <f t="shared" si="1"/>
        <v>-557.38</v>
      </c>
    </row>
    <row r="15" spans="1:6" s="118" customFormat="1" ht="76.5">
      <c r="A15" s="177" t="s">
        <v>295</v>
      </c>
      <c r="B15" s="125" t="s">
        <v>20</v>
      </c>
      <c r="C15" s="121">
        <v>16382.2</v>
      </c>
      <c r="D15" s="122">
        <v>11531.28</v>
      </c>
      <c r="E15" s="123">
        <f t="shared" si="0"/>
        <v>70.389080831634331</v>
      </c>
      <c r="F15" s="168">
        <f t="shared" si="1"/>
        <v>-4850.92</v>
      </c>
    </row>
    <row r="16" spans="1:6" s="118" customFormat="1" ht="89.25">
      <c r="A16" s="177" t="s">
        <v>303</v>
      </c>
      <c r="B16" s="125" t="s">
        <v>21</v>
      </c>
      <c r="C16" s="121">
        <v>124</v>
      </c>
      <c r="D16" s="122">
        <v>88.48</v>
      </c>
      <c r="E16" s="123">
        <f t="shared" si="0"/>
        <v>71.354838709677423</v>
      </c>
      <c r="F16" s="168">
        <f t="shared" si="1"/>
        <v>-35.519999999999996</v>
      </c>
    </row>
    <row r="17" spans="1:6" s="118" customFormat="1" ht="76.5">
      <c r="A17" s="178" t="s">
        <v>304</v>
      </c>
      <c r="B17" s="125" t="s">
        <v>22</v>
      </c>
      <c r="C17" s="121">
        <v>24603.3</v>
      </c>
      <c r="D17" s="122">
        <v>15969.4</v>
      </c>
      <c r="E17" s="123">
        <f t="shared" si="0"/>
        <v>64.907553051826383</v>
      </c>
      <c r="F17" s="168">
        <f t="shared" si="1"/>
        <v>-8633.9</v>
      </c>
    </row>
    <row r="18" spans="1:6" s="118" customFormat="1" ht="77.25" thickBot="1">
      <c r="A18" s="179" t="s">
        <v>305</v>
      </c>
      <c r="B18" s="180" t="s">
        <v>23</v>
      </c>
      <c r="C18" s="181">
        <v>-3834.5</v>
      </c>
      <c r="D18" s="172">
        <v>-2004.26</v>
      </c>
      <c r="E18" s="173">
        <f t="shared" si="0"/>
        <v>52.269135480505931</v>
      </c>
      <c r="F18" s="174">
        <f t="shared" si="1"/>
        <v>1830.24</v>
      </c>
    </row>
    <row r="19" spans="1:6" s="118" customFormat="1" ht="20.25" customHeight="1" thickBot="1">
      <c r="A19" s="157" t="s">
        <v>132</v>
      </c>
      <c r="B19" s="175" t="s">
        <v>133</v>
      </c>
      <c r="C19" s="159">
        <f>SUM(C25+C28+C31+C20)</f>
        <v>32920.9</v>
      </c>
      <c r="D19" s="159">
        <f>SUM(D25+D28+D31+D20)</f>
        <v>24016.959999999999</v>
      </c>
      <c r="E19" s="160">
        <f t="shared" si="0"/>
        <v>72.95353407713641</v>
      </c>
      <c r="F19" s="161">
        <f t="shared" si="1"/>
        <v>-8903.9400000000023</v>
      </c>
    </row>
    <row r="20" spans="1:6" s="118" customFormat="1" ht="26.25" thickBot="1">
      <c r="A20" s="157" t="s">
        <v>306</v>
      </c>
      <c r="B20" s="175" t="s">
        <v>146</v>
      </c>
      <c r="C20" s="159">
        <f>SUM(C21:C24)</f>
        <v>13559.74</v>
      </c>
      <c r="D20" s="159">
        <f>SUM(D21:D24)</f>
        <v>11195.09</v>
      </c>
      <c r="E20" s="160">
        <f t="shared" si="0"/>
        <v>82.561243799659877</v>
      </c>
      <c r="F20" s="161">
        <f t="shared" si="1"/>
        <v>-2364.6499999999996</v>
      </c>
    </row>
    <row r="21" spans="1:6" s="118" customFormat="1" ht="25.5">
      <c r="A21" s="162" t="s">
        <v>307</v>
      </c>
      <c r="B21" s="163" t="s">
        <v>308</v>
      </c>
      <c r="C21" s="164">
        <f>4660.53+15.21</f>
        <v>4675.74</v>
      </c>
      <c r="D21" s="165">
        <v>4581.87</v>
      </c>
      <c r="E21" s="166">
        <f t="shared" si="0"/>
        <v>97.992403341503163</v>
      </c>
      <c r="F21" s="167">
        <f t="shared" si="1"/>
        <v>-93.869999999999891</v>
      </c>
    </row>
    <row r="22" spans="1:6" s="118" customFormat="1" ht="38.25">
      <c r="A22" s="140" t="s">
        <v>442</v>
      </c>
      <c r="B22" s="120" t="s">
        <v>449</v>
      </c>
      <c r="C22" s="121">
        <v>0</v>
      </c>
      <c r="D22" s="122">
        <v>0.16</v>
      </c>
      <c r="E22" s="123"/>
      <c r="F22" s="168">
        <f t="shared" si="1"/>
        <v>0.16</v>
      </c>
    </row>
    <row r="23" spans="1:6" s="118" customFormat="1" ht="38.25">
      <c r="A23" s="140" t="s">
        <v>309</v>
      </c>
      <c r="B23" s="120" t="s">
        <v>310</v>
      </c>
      <c r="C23" s="121">
        <v>8884</v>
      </c>
      <c r="D23" s="122">
        <v>6612.78</v>
      </c>
      <c r="E23" s="123">
        <f t="shared" si="0"/>
        <v>74.434714092751008</v>
      </c>
      <c r="F23" s="168">
        <f t="shared" si="1"/>
        <v>-2271.2200000000003</v>
      </c>
    </row>
    <row r="24" spans="1:6" s="118" customFormat="1" ht="39" thickBot="1">
      <c r="A24" s="182" t="s">
        <v>311</v>
      </c>
      <c r="B24" s="183" t="s">
        <v>275</v>
      </c>
      <c r="C24" s="181">
        <v>0</v>
      </c>
      <c r="D24" s="172">
        <v>0.28000000000000003</v>
      </c>
      <c r="E24" s="173"/>
      <c r="F24" s="174">
        <f t="shared" si="1"/>
        <v>0.28000000000000003</v>
      </c>
    </row>
    <row r="25" spans="1:6" s="118" customFormat="1" ht="26.25" thickBot="1">
      <c r="A25" s="157" t="s">
        <v>24</v>
      </c>
      <c r="B25" s="175" t="s">
        <v>26</v>
      </c>
      <c r="C25" s="184">
        <f>SUM(C26:C27)</f>
        <v>15572.16</v>
      </c>
      <c r="D25" s="184">
        <f t="shared" ref="D25" si="2">SUM(D26:D27)</f>
        <v>10778.689999999999</v>
      </c>
      <c r="E25" s="160">
        <f t="shared" si="0"/>
        <v>69.21769362760206</v>
      </c>
      <c r="F25" s="161">
        <f t="shared" si="1"/>
        <v>-4793.4700000000012</v>
      </c>
    </row>
    <row r="26" spans="1:6" s="118" customFormat="1" ht="25.5">
      <c r="A26" s="162" t="s">
        <v>25</v>
      </c>
      <c r="B26" s="163" t="s">
        <v>26</v>
      </c>
      <c r="C26" s="164">
        <v>15572.16</v>
      </c>
      <c r="D26" s="165">
        <v>10778.3</v>
      </c>
      <c r="E26" s="166">
        <f t="shared" si="0"/>
        <v>69.215189158087256</v>
      </c>
      <c r="F26" s="167">
        <f t="shared" si="1"/>
        <v>-4793.8600000000006</v>
      </c>
    </row>
    <row r="27" spans="1:6" s="118" customFormat="1" ht="39" thickBot="1">
      <c r="A27" s="182" t="s">
        <v>289</v>
      </c>
      <c r="B27" s="183" t="s">
        <v>290</v>
      </c>
      <c r="C27" s="181">
        <v>0</v>
      </c>
      <c r="D27" s="185">
        <v>0.39</v>
      </c>
      <c r="E27" s="173"/>
      <c r="F27" s="174">
        <f t="shared" si="1"/>
        <v>0.39</v>
      </c>
    </row>
    <row r="28" spans="1:6" s="118" customFormat="1" ht="21.75" customHeight="1" thickBot="1">
      <c r="A28" s="157" t="s">
        <v>27</v>
      </c>
      <c r="B28" s="175" t="s">
        <v>28</v>
      </c>
      <c r="C28" s="184">
        <f>SUM(C29:C30)</f>
        <v>101</v>
      </c>
      <c r="D28" s="184">
        <f t="shared" ref="D28" si="3">SUM(D29:D30)</f>
        <v>131.01</v>
      </c>
      <c r="E28" s="160">
        <f t="shared" si="0"/>
        <v>129.71287128712871</v>
      </c>
      <c r="F28" s="161">
        <f t="shared" si="1"/>
        <v>30.009999999999991</v>
      </c>
    </row>
    <row r="29" spans="1:6" s="118" customFormat="1" ht="15.75" customHeight="1">
      <c r="A29" s="162" t="s">
        <v>29</v>
      </c>
      <c r="B29" s="163" t="s">
        <v>28</v>
      </c>
      <c r="C29" s="164">
        <v>101</v>
      </c>
      <c r="D29" s="165">
        <v>131.01</v>
      </c>
      <c r="E29" s="166">
        <f t="shared" si="0"/>
        <v>129.71287128712871</v>
      </c>
      <c r="F29" s="167">
        <f t="shared" si="1"/>
        <v>30.009999999999991</v>
      </c>
    </row>
    <row r="30" spans="1:6" s="118" customFormat="1" ht="30" customHeight="1" thickBot="1">
      <c r="A30" s="182" t="s">
        <v>276</v>
      </c>
      <c r="B30" s="183" t="s">
        <v>277</v>
      </c>
      <c r="C30" s="181">
        <v>0</v>
      </c>
      <c r="D30" s="185">
        <v>0</v>
      </c>
      <c r="E30" s="173">
        <v>0</v>
      </c>
      <c r="F30" s="174">
        <f t="shared" si="1"/>
        <v>0</v>
      </c>
    </row>
    <row r="31" spans="1:6" s="118" customFormat="1" ht="26.25" thickBot="1">
      <c r="A31" s="157" t="s">
        <v>30</v>
      </c>
      <c r="B31" s="175" t="s">
        <v>31</v>
      </c>
      <c r="C31" s="159">
        <f>SUM(C32)</f>
        <v>3688</v>
      </c>
      <c r="D31" s="159">
        <f>SUM(D32)</f>
        <v>1912.17</v>
      </c>
      <c r="E31" s="160">
        <f t="shared" si="0"/>
        <v>51.848427331887201</v>
      </c>
      <c r="F31" s="161">
        <f t="shared" si="1"/>
        <v>-1775.83</v>
      </c>
    </row>
    <row r="32" spans="1:6" s="118" customFormat="1" ht="39" thickBot="1">
      <c r="A32" s="186" t="s">
        <v>32</v>
      </c>
      <c r="B32" s="187" t="s">
        <v>312</v>
      </c>
      <c r="C32" s="188">
        <v>3688</v>
      </c>
      <c r="D32" s="189">
        <v>1912.17</v>
      </c>
      <c r="E32" s="190">
        <f t="shared" si="0"/>
        <v>51.848427331887201</v>
      </c>
      <c r="F32" s="191">
        <f t="shared" si="1"/>
        <v>-1775.83</v>
      </c>
    </row>
    <row r="33" spans="1:6" s="118" customFormat="1" ht="21" customHeight="1" thickBot="1">
      <c r="A33" s="157" t="s">
        <v>33</v>
      </c>
      <c r="B33" s="175" t="s">
        <v>34</v>
      </c>
      <c r="C33" s="159">
        <f>SUM(C34+C36)</f>
        <v>44308.79</v>
      </c>
      <c r="D33" s="159">
        <f t="shared" ref="D33" si="4">SUM(D34+D36)</f>
        <v>16699.2</v>
      </c>
      <c r="E33" s="160">
        <f t="shared" si="0"/>
        <v>37.688232966867297</v>
      </c>
      <c r="F33" s="161">
        <f t="shared" si="1"/>
        <v>-27609.59</v>
      </c>
    </row>
    <row r="34" spans="1:6" s="118" customFormat="1" ht="20.25" customHeight="1" thickBot="1">
      <c r="A34" s="157" t="s">
        <v>35</v>
      </c>
      <c r="B34" s="175" t="s">
        <v>36</v>
      </c>
      <c r="C34" s="159">
        <f>SUM(C35)</f>
        <v>20122</v>
      </c>
      <c r="D34" s="159">
        <f t="shared" ref="D34" si="5">SUM(D35)</f>
        <v>5392.79</v>
      </c>
      <c r="E34" s="160">
        <f t="shared" si="0"/>
        <v>26.800467150382666</v>
      </c>
      <c r="F34" s="161">
        <f t="shared" si="1"/>
        <v>-14729.21</v>
      </c>
    </row>
    <row r="35" spans="1:6" s="118" customFormat="1" ht="47.25" customHeight="1" thickBot="1">
      <c r="A35" s="186" t="s">
        <v>37</v>
      </c>
      <c r="B35" s="187" t="s">
        <v>38</v>
      </c>
      <c r="C35" s="188">
        <v>20122</v>
      </c>
      <c r="D35" s="189">
        <v>5392.79</v>
      </c>
      <c r="E35" s="190">
        <f t="shared" si="0"/>
        <v>26.800467150382666</v>
      </c>
      <c r="F35" s="191">
        <f t="shared" si="1"/>
        <v>-14729.21</v>
      </c>
    </row>
    <row r="36" spans="1:6" s="118" customFormat="1" ht="19.5" customHeight="1" thickBot="1">
      <c r="A36" s="192" t="s">
        <v>39</v>
      </c>
      <c r="B36" s="193" t="s">
        <v>40</v>
      </c>
      <c r="C36" s="194">
        <f>SUM(C37:C38)</f>
        <v>24186.79</v>
      </c>
      <c r="D36" s="194">
        <f>SUM(D37:D38)</f>
        <v>11306.41</v>
      </c>
      <c r="E36" s="195">
        <f t="shared" si="0"/>
        <v>46.746219733995289</v>
      </c>
      <c r="F36" s="196">
        <f t="shared" si="1"/>
        <v>-12880.380000000001</v>
      </c>
    </row>
    <row r="37" spans="1:6" s="118" customFormat="1" ht="38.25">
      <c r="A37" s="162" t="s">
        <v>122</v>
      </c>
      <c r="B37" s="163" t="s">
        <v>313</v>
      </c>
      <c r="C37" s="164">
        <v>14676</v>
      </c>
      <c r="D37" s="165">
        <v>9009.41</v>
      </c>
      <c r="E37" s="166">
        <f t="shared" si="0"/>
        <v>61.388729899155081</v>
      </c>
      <c r="F37" s="167">
        <f t="shared" si="1"/>
        <v>-5666.59</v>
      </c>
    </row>
    <row r="38" spans="1:6" s="118" customFormat="1" ht="39" thickBot="1">
      <c r="A38" s="182" t="s">
        <v>123</v>
      </c>
      <c r="B38" s="183" t="s">
        <v>314</v>
      </c>
      <c r="C38" s="181">
        <f>9526-15.21</f>
        <v>9510.7900000000009</v>
      </c>
      <c r="D38" s="172">
        <v>2297</v>
      </c>
      <c r="E38" s="173">
        <f t="shared" si="0"/>
        <v>24.15151633039947</v>
      </c>
      <c r="F38" s="174">
        <f t="shared" si="1"/>
        <v>-7213.7900000000009</v>
      </c>
    </row>
    <row r="39" spans="1:6" s="118" customFormat="1" ht="15.75" thickBot="1">
      <c r="A39" s="157" t="s">
        <v>41</v>
      </c>
      <c r="B39" s="175" t="s">
        <v>42</v>
      </c>
      <c r="C39" s="159">
        <f>SUM(C40:C41)</f>
        <v>6525.23</v>
      </c>
      <c r="D39" s="159">
        <f>SUM(D40:D41)</f>
        <v>4772.1499999999996</v>
      </c>
      <c r="E39" s="160">
        <f t="shared" si="0"/>
        <v>73.133820570309396</v>
      </c>
      <c r="F39" s="161">
        <f t="shared" si="1"/>
        <v>-1753.08</v>
      </c>
    </row>
    <row r="40" spans="1:6" s="118" customFormat="1" ht="38.25">
      <c r="A40" s="162" t="s">
        <v>43</v>
      </c>
      <c r="B40" s="163" t="s">
        <v>44</v>
      </c>
      <c r="C40" s="164">
        <v>6525.23</v>
      </c>
      <c r="D40" s="165">
        <v>4772.1499999999996</v>
      </c>
      <c r="E40" s="166">
        <f t="shared" si="0"/>
        <v>73.133820570309396</v>
      </c>
      <c r="F40" s="167">
        <f t="shared" si="1"/>
        <v>-1753.08</v>
      </c>
    </row>
    <row r="41" spans="1:6" s="118" customFormat="1" ht="43.5" customHeight="1" thickBot="1">
      <c r="A41" s="182" t="s">
        <v>466</v>
      </c>
      <c r="B41" s="183" t="s">
        <v>467</v>
      </c>
      <c r="C41" s="181">
        <v>0</v>
      </c>
      <c r="D41" s="172">
        <v>0</v>
      </c>
      <c r="E41" s="173"/>
      <c r="F41" s="174">
        <f t="shared" si="1"/>
        <v>0</v>
      </c>
    </row>
    <row r="42" spans="1:6" s="118" customFormat="1" ht="38.25">
      <c r="A42" s="197" t="s">
        <v>278</v>
      </c>
      <c r="B42" s="198" t="s">
        <v>279</v>
      </c>
      <c r="C42" s="199">
        <f>SUM(C43)</f>
        <v>0</v>
      </c>
      <c r="D42" s="199">
        <f>SUM(D43)</f>
        <v>0</v>
      </c>
      <c r="E42" s="200">
        <v>0</v>
      </c>
      <c r="F42" s="201">
        <f t="shared" si="1"/>
        <v>0</v>
      </c>
    </row>
    <row r="43" spans="1:6" s="118" customFormat="1" ht="46.5" customHeight="1" thickBot="1">
      <c r="A43" s="202" t="s">
        <v>280</v>
      </c>
      <c r="B43" s="203" t="s">
        <v>281</v>
      </c>
      <c r="C43" s="204">
        <v>0</v>
      </c>
      <c r="D43" s="205">
        <v>0</v>
      </c>
      <c r="E43" s="206">
        <v>0</v>
      </c>
      <c r="F43" s="207">
        <f t="shared" si="1"/>
        <v>0</v>
      </c>
    </row>
    <row r="44" spans="1:6" s="118" customFormat="1" ht="50.25" customHeight="1" thickBot="1">
      <c r="A44" s="157" t="s">
        <v>45</v>
      </c>
      <c r="B44" s="158" t="s">
        <v>46</v>
      </c>
      <c r="C44" s="159">
        <f>SUM(C45+C54)</f>
        <v>31703.43</v>
      </c>
      <c r="D44" s="159">
        <f>SUM(D45+D54+D49)</f>
        <v>20980.17</v>
      </c>
      <c r="E44" s="160">
        <f t="shared" si="0"/>
        <v>66.176341171917358</v>
      </c>
      <c r="F44" s="161">
        <f t="shared" si="1"/>
        <v>-10723.260000000002</v>
      </c>
    </row>
    <row r="45" spans="1:6" s="118" customFormat="1" ht="81.75" customHeight="1" thickBot="1">
      <c r="A45" s="157" t="s">
        <v>47</v>
      </c>
      <c r="B45" s="208" t="s">
        <v>48</v>
      </c>
      <c r="C45" s="159">
        <f>SUM(C46+C50+C49)</f>
        <v>28074.43</v>
      </c>
      <c r="D45" s="159">
        <f>SUM(D46+D50+D49)</f>
        <v>18640.25</v>
      </c>
      <c r="E45" s="160">
        <f t="shared" si="0"/>
        <v>66.395827092482378</v>
      </c>
      <c r="F45" s="161">
        <f t="shared" si="1"/>
        <v>-9434.18</v>
      </c>
    </row>
    <row r="46" spans="1:6" s="118" customFormat="1" ht="81" customHeight="1" thickBot="1">
      <c r="A46" s="157" t="s">
        <v>399</v>
      </c>
      <c r="B46" s="175" t="s">
        <v>49</v>
      </c>
      <c r="C46" s="209">
        <f>SUM(C47:C48)</f>
        <v>21098.28</v>
      </c>
      <c r="D46" s="209">
        <f>SUM(D47:D48)</f>
        <v>14021.75</v>
      </c>
      <c r="E46" s="160">
        <f t="shared" si="0"/>
        <v>66.459208997131526</v>
      </c>
      <c r="F46" s="161">
        <f t="shared" si="1"/>
        <v>-7076.5299999999988</v>
      </c>
    </row>
    <row r="47" spans="1:6" s="118" customFormat="1" ht="95.25" customHeight="1">
      <c r="A47" s="210" t="s">
        <v>117</v>
      </c>
      <c r="B47" s="211" t="s">
        <v>357</v>
      </c>
      <c r="C47" s="212">
        <f>18498.54+2599.74</f>
        <v>21098.28</v>
      </c>
      <c r="D47" s="213">
        <v>14021.75</v>
      </c>
      <c r="E47" s="214">
        <f t="shared" si="0"/>
        <v>66.459208997131526</v>
      </c>
      <c r="F47" s="215">
        <f t="shared" si="1"/>
        <v>-7076.5299999999988</v>
      </c>
    </row>
    <row r="48" spans="1:6" s="118" customFormat="1" ht="95.25" customHeight="1" thickBot="1">
      <c r="A48" s="216" t="s">
        <v>118</v>
      </c>
      <c r="B48" s="217" t="s">
        <v>358</v>
      </c>
      <c r="C48" s="204">
        <v>0</v>
      </c>
      <c r="D48" s="218">
        <v>0</v>
      </c>
      <c r="E48" s="206">
        <v>0</v>
      </c>
      <c r="F48" s="207">
        <f t="shared" si="1"/>
        <v>0</v>
      </c>
    </row>
    <row r="49" spans="1:6" s="118" customFormat="1" ht="90" thickBot="1">
      <c r="A49" s="157" t="s">
        <v>282</v>
      </c>
      <c r="B49" s="219" t="s">
        <v>359</v>
      </c>
      <c r="C49" s="159">
        <v>100</v>
      </c>
      <c r="D49" s="209">
        <v>0</v>
      </c>
      <c r="E49" s="160">
        <f t="shared" si="0"/>
        <v>0</v>
      </c>
      <c r="F49" s="161">
        <f t="shared" si="1"/>
        <v>-100</v>
      </c>
    </row>
    <row r="50" spans="1:6" s="118" customFormat="1" ht="47.25" customHeight="1" thickBot="1">
      <c r="A50" s="157" t="s">
        <v>292</v>
      </c>
      <c r="B50" s="208" t="s">
        <v>50</v>
      </c>
      <c r="C50" s="159">
        <f>SUM(C51:C53)</f>
        <v>6876.15</v>
      </c>
      <c r="D50" s="159">
        <f>SUM(D51:D53)</f>
        <v>4618.5</v>
      </c>
      <c r="E50" s="160">
        <f t="shared" si="0"/>
        <v>67.166946619838143</v>
      </c>
      <c r="F50" s="161">
        <f t="shared" si="1"/>
        <v>-2257.6499999999996</v>
      </c>
    </row>
    <row r="51" spans="1:6" s="118" customFormat="1" ht="57" customHeight="1">
      <c r="A51" s="210" t="s">
        <v>51</v>
      </c>
      <c r="B51" s="211" t="s">
        <v>360</v>
      </c>
      <c r="C51" s="212">
        <v>6249.12</v>
      </c>
      <c r="D51" s="213">
        <v>4271.05</v>
      </c>
      <c r="E51" s="214">
        <f t="shared" si="0"/>
        <v>68.34642317638324</v>
      </c>
      <c r="F51" s="215">
        <f t="shared" si="1"/>
        <v>-1978.0699999999997</v>
      </c>
    </row>
    <row r="52" spans="1:6" s="118" customFormat="1" ht="55.5" customHeight="1">
      <c r="A52" s="140" t="s">
        <v>53</v>
      </c>
      <c r="B52" s="127" t="s">
        <v>361</v>
      </c>
      <c r="C52" s="121">
        <v>627.03</v>
      </c>
      <c r="D52" s="124">
        <v>347.45</v>
      </c>
      <c r="E52" s="123">
        <f t="shared" si="0"/>
        <v>55.412021753345137</v>
      </c>
      <c r="F52" s="168">
        <f t="shared" si="1"/>
        <v>-279.58</v>
      </c>
    </row>
    <row r="53" spans="1:6" s="118" customFormat="1" ht="62.25" customHeight="1" thickBot="1">
      <c r="A53" s="216" t="s">
        <v>52</v>
      </c>
      <c r="B53" s="217" t="s">
        <v>400</v>
      </c>
      <c r="C53" s="204">
        <v>0</v>
      </c>
      <c r="D53" s="205">
        <v>0</v>
      </c>
      <c r="E53" s="206"/>
      <c r="F53" s="207">
        <f t="shared" si="1"/>
        <v>0</v>
      </c>
    </row>
    <row r="54" spans="1:6" s="118" customFormat="1" ht="84" customHeight="1" thickBot="1">
      <c r="A54" s="157" t="s">
        <v>144</v>
      </c>
      <c r="B54" s="219" t="s">
        <v>145</v>
      </c>
      <c r="C54" s="209">
        <f>SUM(C55:C57)</f>
        <v>3629</v>
      </c>
      <c r="D54" s="209">
        <f>SUM(D55:D57)</f>
        <v>2339.9199999999996</v>
      </c>
      <c r="E54" s="160">
        <f t="shared" si="0"/>
        <v>64.47836869661063</v>
      </c>
      <c r="F54" s="161">
        <f t="shared" si="1"/>
        <v>-1289.0800000000004</v>
      </c>
    </row>
    <row r="55" spans="1:6" s="118" customFormat="1" ht="93.75" customHeight="1">
      <c r="A55" s="210" t="s">
        <v>401</v>
      </c>
      <c r="B55" s="211" t="s">
        <v>402</v>
      </c>
      <c r="C55" s="220">
        <v>29</v>
      </c>
      <c r="D55" s="220">
        <v>54.06</v>
      </c>
      <c r="E55" s="214">
        <f t="shared" si="0"/>
        <v>186.41379310344828</v>
      </c>
      <c r="F55" s="215">
        <f t="shared" si="1"/>
        <v>25.060000000000002</v>
      </c>
    </row>
    <row r="56" spans="1:6" s="118" customFormat="1" ht="109.5" customHeight="1">
      <c r="A56" s="140" t="s">
        <v>403</v>
      </c>
      <c r="B56" s="127" t="s">
        <v>404</v>
      </c>
      <c r="C56" s="124">
        <v>0</v>
      </c>
      <c r="D56" s="124">
        <v>107.12</v>
      </c>
      <c r="E56" s="123"/>
      <c r="F56" s="168">
        <f t="shared" si="1"/>
        <v>107.12</v>
      </c>
    </row>
    <row r="57" spans="1:6" s="118" customFormat="1" ht="100.5" customHeight="1" thickBot="1">
      <c r="A57" s="216" t="s">
        <v>405</v>
      </c>
      <c r="B57" s="217" t="s">
        <v>406</v>
      </c>
      <c r="C57" s="205">
        <v>3600</v>
      </c>
      <c r="D57" s="205">
        <v>2178.7399999999998</v>
      </c>
      <c r="E57" s="206">
        <f t="shared" si="0"/>
        <v>60.520555555555546</v>
      </c>
      <c r="F57" s="207">
        <f t="shared" si="1"/>
        <v>-1421.2600000000002</v>
      </c>
    </row>
    <row r="58" spans="1:6" s="118" customFormat="1" ht="26.25" thickBot="1">
      <c r="A58" s="157" t="s">
        <v>54</v>
      </c>
      <c r="B58" s="158" t="s">
        <v>55</v>
      </c>
      <c r="C58" s="159">
        <f>SUM(C59)</f>
        <v>1197</v>
      </c>
      <c r="D58" s="159">
        <f t="shared" ref="D58" si="6">SUM(D59)</f>
        <v>1465.97</v>
      </c>
      <c r="E58" s="160">
        <f t="shared" si="0"/>
        <v>122.47034252297411</v>
      </c>
      <c r="F58" s="161">
        <f t="shared" si="1"/>
        <v>268.97000000000003</v>
      </c>
    </row>
    <row r="59" spans="1:6" s="118" customFormat="1" ht="26.25" thickBot="1">
      <c r="A59" s="157" t="s">
        <v>56</v>
      </c>
      <c r="B59" s="175" t="s">
        <v>57</v>
      </c>
      <c r="C59" s="159">
        <f>SUM(C60:C62)</f>
        <v>1197</v>
      </c>
      <c r="D59" s="159">
        <f>SUM(D60:D63)</f>
        <v>1465.97</v>
      </c>
      <c r="E59" s="160">
        <f t="shared" si="0"/>
        <v>122.47034252297411</v>
      </c>
      <c r="F59" s="161">
        <f t="shared" si="1"/>
        <v>268.97000000000003</v>
      </c>
    </row>
    <row r="60" spans="1:6" s="118" customFormat="1" ht="17.25" customHeight="1">
      <c r="A60" s="210" t="s">
        <v>58</v>
      </c>
      <c r="B60" s="221" t="s">
        <v>59</v>
      </c>
      <c r="C60" s="212">
        <v>391</v>
      </c>
      <c r="D60" s="220">
        <v>1196.49</v>
      </c>
      <c r="E60" s="214">
        <f t="shared" si="0"/>
        <v>306.0076726342711</v>
      </c>
      <c r="F60" s="215">
        <f t="shared" si="1"/>
        <v>805.49</v>
      </c>
    </row>
    <row r="61" spans="1:6" s="118" customFormat="1" ht="25.5">
      <c r="A61" s="140" t="s">
        <v>60</v>
      </c>
      <c r="B61" s="120" t="s">
        <v>61</v>
      </c>
      <c r="C61" s="121">
        <v>482</v>
      </c>
      <c r="D61" s="124">
        <v>4.04</v>
      </c>
      <c r="E61" s="123">
        <f t="shared" si="0"/>
        <v>0.83817427385892118</v>
      </c>
      <c r="F61" s="168">
        <f t="shared" si="1"/>
        <v>-477.96</v>
      </c>
    </row>
    <row r="62" spans="1:6" s="118" customFormat="1">
      <c r="A62" s="140" t="s">
        <v>315</v>
      </c>
      <c r="B62" s="120" t="s">
        <v>365</v>
      </c>
      <c r="C62" s="121">
        <v>324</v>
      </c>
      <c r="D62" s="124">
        <v>141.44</v>
      </c>
      <c r="E62" s="123">
        <f t="shared" si="0"/>
        <v>43.654320987654323</v>
      </c>
      <c r="F62" s="168">
        <f t="shared" si="1"/>
        <v>-182.56</v>
      </c>
    </row>
    <row r="63" spans="1:6" s="118" customFormat="1" ht="15.75" thickBot="1">
      <c r="A63" s="222" t="s">
        <v>378</v>
      </c>
      <c r="B63" s="203" t="s">
        <v>366</v>
      </c>
      <c r="C63" s="204">
        <v>0</v>
      </c>
      <c r="D63" s="205">
        <v>124</v>
      </c>
      <c r="E63" s="206"/>
      <c r="F63" s="207">
        <f t="shared" si="1"/>
        <v>124</v>
      </c>
    </row>
    <row r="64" spans="1:6" s="128" customFormat="1" ht="27.75" customHeight="1" thickBot="1">
      <c r="A64" s="157" t="s">
        <v>62</v>
      </c>
      <c r="B64" s="175" t="s">
        <v>63</v>
      </c>
      <c r="C64" s="159">
        <f>SUM(C65+C69)</f>
        <v>398.91</v>
      </c>
      <c r="D64" s="159">
        <f>SUM(D65+D69)</f>
        <v>1319.88</v>
      </c>
      <c r="E64" s="160">
        <f t="shared" si="0"/>
        <v>330.87162517861168</v>
      </c>
      <c r="F64" s="161">
        <f t="shared" si="1"/>
        <v>920.97</v>
      </c>
    </row>
    <row r="65" spans="1:6" s="118" customFormat="1" ht="22.5" customHeight="1" thickBot="1">
      <c r="A65" s="157" t="s">
        <v>64</v>
      </c>
      <c r="B65" s="175" t="s">
        <v>65</v>
      </c>
      <c r="C65" s="159">
        <f>SUM(C66:C66)</f>
        <v>309.10000000000002</v>
      </c>
      <c r="D65" s="159">
        <f>SUM(D66:D66)</f>
        <v>287.36</v>
      </c>
      <c r="E65" s="160">
        <f t="shared" si="0"/>
        <v>92.966677450663212</v>
      </c>
      <c r="F65" s="161">
        <f t="shared" si="1"/>
        <v>-21.740000000000009</v>
      </c>
    </row>
    <row r="66" spans="1:6" s="118" customFormat="1" ht="53.25" customHeight="1" thickBot="1">
      <c r="A66" s="157" t="s">
        <v>66</v>
      </c>
      <c r="B66" s="175" t="s">
        <v>273</v>
      </c>
      <c r="C66" s="159">
        <f>SUM(C67:C68)</f>
        <v>309.10000000000002</v>
      </c>
      <c r="D66" s="159">
        <f>SUM(D67:D68)</f>
        <v>287.36</v>
      </c>
      <c r="E66" s="160">
        <f t="shared" si="0"/>
        <v>92.966677450663212</v>
      </c>
      <c r="F66" s="161">
        <f t="shared" si="1"/>
        <v>-21.740000000000009</v>
      </c>
    </row>
    <row r="67" spans="1:6" s="118" customFormat="1" ht="47.25" customHeight="1">
      <c r="A67" s="210" t="s">
        <v>67</v>
      </c>
      <c r="B67" s="211" t="s">
        <v>273</v>
      </c>
      <c r="C67" s="212">
        <v>309.10000000000002</v>
      </c>
      <c r="D67" s="220">
        <v>287.36</v>
      </c>
      <c r="E67" s="214">
        <f t="shared" si="0"/>
        <v>92.966677450663212</v>
      </c>
      <c r="F67" s="215">
        <f t="shared" si="1"/>
        <v>-21.740000000000009</v>
      </c>
    </row>
    <row r="68" spans="1:6" s="118" customFormat="1" ht="39" thickBot="1">
      <c r="A68" s="216" t="s">
        <v>291</v>
      </c>
      <c r="B68" s="217" t="s">
        <v>273</v>
      </c>
      <c r="C68" s="204">
        <v>0</v>
      </c>
      <c r="D68" s="205">
        <v>0</v>
      </c>
      <c r="E68" s="206"/>
      <c r="F68" s="207">
        <f t="shared" si="1"/>
        <v>0</v>
      </c>
    </row>
    <row r="69" spans="1:6" s="118" customFormat="1" ht="22.5" customHeight="1" thickBot="1">
      <c r="A69" s="157" t="s">
        <v>316</v>
      </c>
      <c r="B69" s="175" t="s">
        <v>317</v>
      </c>
      <c r="C69" s="159">
        <f>SUM(C70+C71)</f>
        <v>89.81</v>
      </c>
      <c r="D69" s="159">
        <f>D70+D71</f>
        <v>1032.52</v>
      </c>
      <c r="E69" s="160">
        <f t="shared" ref="E69:E128" si="7">SUM(D69*100/C69)</f>
        <v>1149.6715287829863</v>
      </c>
      <c r="F69" s="161">
        <f t="shared" ref="F69:F132" si="8">D69-C69</f>
        <v>942.71</v>
      </c>
    </row>
    <row r="70" spans="1:6" s="118" customFormat="1" ht="39" thickBot="1">
      <c r="A70" s="233" t="s">
        <v>68</v>
      </c>
      <c r="B70" s="234" t="s">
        <v>137</v>
      </c>
      <c r="C70" s="235">
        <v>0</v>
      </c>
      <c r="D70" s="236">
        <v>7.79</v>
      </c>
      <c r="E70" s="237"/>
      <c r="F70" s="238">
        <f t="shared" si="8"/>
        <v>7.79</v>
      </c>
    </row>
    <row r="71" spans="1:6" s="118" customFormat="1" ht="33.75" customHeight="1" thickBot="1">
      <c r="A71" s="157" t="s">
        <v>407</v>
      </c>
      <c r="B71" s="175" t="s">
        <v>408</v>
      </c>
      <c r="C71" s="159">
        <f>C72+C77+C78</f>
        <v>89.81</v>
      </c>
      <c r="D71" s="159">
        <f>SUM(D72+D77+D78)</f>
        <v>1024.73</v>
      </c>
      <c r="E71" s="160">
        <f t="shared" si="7"/>
        <v>1140.9976617303196</v>
      </c>
      <c r="F71" s="161">
        <f t="shared" si="8"/>
        <v>934.92000000000007</v>
      </c>
    </row>
    <row r="72" spans="1:6" s="118" customFormat="1" ht="45" customHeight="1" thickBot="1">
      <c r="A72" s="223" t="s">
        <v>69</v>
      </c>
      <c r="B72" s="224" t="s">
        <v>70</v>
      </c>
      <c r="C72" s="225">
        <f>SUM(C73:C75)</f>
        <v>0</v>
      </c>
      <c r="D72" s="225">
        <f>SUM(D73:D76)</f>
        <v>226.89999999999998</v>
      </c>
      <c r="E72" s="226"/>
      <c r="F72" s="227">
        <f t="shared" si="8"/>
        <v>226.89999999999998</v>
      </c>
    </row>
    <row r="73" spans="1:6" s="118" customFormat="1" ht="38.25">
      <c r="A73" s="210" t="s">
        <v>71</v>
      </c>
      <c r="B73" s="228" t="s">
        <v>70</v>
      </c>
      <c r="C73" s="212">
        <v>0</v>
      </c>
      <c r="D73" s="212">
        <v>143.07</v>
      </c>
      <c r="E73" s="214"/>
      <c r="F73" s="215">
        <f t="shared" si="8"/>
        <v>143.07</v>
      </c>
    </row>
    <row r="74" spans="1:6" s="118" customFormat="1" ht="38.25">
      <c r="A74" s="140" t="s">
        <v>409</v>
      </c>
      <c r="B74" s="129" t="s">
        <v>70</v>
      </c>
      <c r="C74" s="121">
        <v>0</v>
      </c>
      <c r="D74" s="121">
        <v>71.81</v>
      </c>
      <c r="E74" s="123"/>
      <c r="F74" s="168">
        <f t="shared" si="8"/>
        <v>71.81</v>
      </c>
    </row>
    <row r="75" spans="1:6" s="118" customFormat="1" ht="42" customHeight="1">
      <c r="A75" s="140" t="s">
        <v>379</v>
      </c>
      <c r="B75" s="129" t="s">
        <v>70</v>
      </c>
      <c r="C75" s="121">
        <v>0</v>
      </c>
      <c r="D75" s="124">
        <v>2.5099999999999998</v>
      </c>
      <c r="E75" s="123"/>
      <c r="F75" s="168">
        <f t="shared" si="8"/>
        <v>2.5099999999999998</v>
      </c>
    </row>
    <row r="76" spans="1:6" s="118" customFormat="1" ht="48" customHeight="1" thickBot="1">
      <c r="A76" s="216" t="s">
        <v>410</v>
      </c>
      <c r="B76" s="229" t="s">
        <v>70</v>
      </c>
      <c r="C76" s="204">
        <v>0</v>
      </c>
      <c r="D76" s="205">
        <v>9.51</v>
      </c>
      <c r="E76" s="206"/>
      <c r="F76" s="207">
        <f t="shared" si="8"/>
        <v>9.51</v>
      </c>
    </row>
    <row r="77" spans="1:6" s="118" customFormat="1" ht="47.25" customHeight="1" thickBot="1">
      <c r="A77" s="223" t="s">
        <v>380</v>
      </c>
      <c r="B77" s="224" t="s">
        <v>381</v>
      </c>
      <c r="C77" s="225">
        <v>0</v>
      </c>
      <c r="D77" s="230">
        <v>708.01</v>
      </c>
      <c r="E77" s="226"/>
      <c r="F77" s="227">
        <f t="shared" si="8"/>
        <v>708.01</v>
      </c>
    </row>
    <row r="78" spans="1:6" s="118" customFormat="1" ht="27.75" thickBot="1">
      <c r="A78" s="223" t="s">
        <v>411</v>
      </c>
      <c r="B78" s="224" t="s">
        <v>412</v>
      </c>
      <c r="C78" s="225">
        <v>89.81</v>
      </c>
      <c r="D78" s="231">
        <v>89.82</v>
      </c>
      <c r="E78" s="226">
        <f t="shared" si="7"/>
        <v>100.01113461752588</v>
      </c>
      <c r="F78" s="227">
        <f t="shared" si="8"/>
        <v>9.9999999999909051E-3</v>
      </c>
    </row>
    <row r="79" spans="1:6" s="118" customFormat="1" ht="26.25" thickBot="1">
      <c r="A79" s="157" t="s">
        <v>72</v>
      </c>
      <c r="B79" s="175" t="s">
        <v>73</v>
      </c>
      <c r="C79" s="159">
        <f>SUM(C86+C83+C80+C82)</f>
        <v>3696.4</v>
      </c>
      <c r="D79" s="159">
        <f>SUM(D86+D83+D80+D82)</f>
        <v>1355.8100000000002</v>
      </c>
      <c r="E79" s="160">
        <f t="shared" si="7"/>
        <v>36.679201385131485</v>
      </c>
      <c r="F79" s="161">
        <f t="shared" si="8"/>
        <v>-2340.59</v>
      </c>
    </row>
    <row r="80" spans="1:6" s="118" customFormat="1" ht="15.75" thickBot="1">
      <c r="A80" s="157" t="s">
        <v>74</v>
      </c>
      <c r="B80" s="175" t="s">
        <v>75</v>
      </c>
      <c r="C80" s="159">
        <f>SUM(C81)</f>
        <v>0</v>
      </c>
      <c r="D80" s="159">
        <f t="shared" ref="D80" si="9">SUM(D81)</f>
        <v>0</v>
      </c>
      <c r="E80" s="160"/>
      <c r="F80" s="161">
        <f t="shared" si="8"/>
        <v>0</v>
      </c>
    </row>
    <row r="81" spans="1:6" s="118" customFormat="1" ht="30.75" customHeight="1">
      <c r="A81" s="210" t="s">
        <v>76</v>
      </c>
      <c r="B81" s="221" t="s">
        <v>296</v>
      </c>
      <c r="C81" s="212">
        <v>0</v>
      </c>
      <c r="D81" s="220">
        <v>0</v>
      </c>
      <c r="E81" s="214"/>
      <c r="F81" s="215">
        <f t="shared" si="8"/>
        <v>0</v>
      </c>
    </row>
    <row r="82" spans="1:6" s="118" customFormat="1" ht="83.25" customHeight="1" thickBot="1">
      <c r="A82" s="216" t="s">
        <v>143</v>
      </c>
      <c r="B82" s="232" t="s">
        <v>297</v>
      </c>
      <c r="C82" s="204">
        <v>0</v>
      </c>
      <c r="D82" s="205">
        <v>20.7</v>
      </c>
      <c r="E82" s="206"/>
      <c r="F82" s="207">
        <f t="shared" si="8"/>
        <v>20.7</v>
      </c>
    </row>
    <row r="83" spans="1:6" s="118" customFormat="1" ht="87" customHeight="1" thickBot="1">
      <c r="A83" s="157" t="s">
        <v>119</v>
      </c>
      <c r="B83" s="219" t="s">
        <v>124</v>
      </c>
      <c r="C83" s="159">
        <f>SUM(C84:C85)</f>
        <v>2276.4</v>
      </c>
      <c r="D83" s="159">
        <f>SUM(D84:D85)</f>
        <v>730.39</v>
      </c>
      <c r="E83" s="160">
        <f t="shared" si="7"/>
        <v>32.085310138815672</v>
      </c>
      <c r="F83" s="161">
        <f t="shared" si="8"/>
        <v>-1546.0100000000002</v>
      </c>
    </row>
    <row r="84" spans="1:6" s="118" customFormat="1" ht="94.5" customHeight="1">
      <c r="A84" s="210" t="s">
        <v>77</v>
      </c>
      <c r="B84" s="211" t="s">
        <v>362</v>
      </c>
      <c r="C84" s="212">
        <v>2276.4</v>
      </c>
      <c r="D84" s="220">
        <v>506.44</v>
      </c>
      <c r="E84" s="214">
        <f t="shared" si="7"/>
        <v>22.247408188367597</v>
      </c>
      <c r="F84" s="215">
        <f t="shared" si="8"/>
        <v>-1769.96</v>
      </c>
    </row>
    <row r="85" spans="1:6" s="118" customFormat="1" ht="102.75" thickBot="1">
      <c r="A85" s="216" t="s">
        <v>78</v>
      </c>
      <c r="B85" s="217" t="s">
        <v>363</v>
      </c>
      <c r="C85" s="204">
        <v>0</v>
      </c>
      <c r="D85" s="205">
        <v>223.95</v>
      </c>
      <c r="E85" s="206"/>
      <c r="F85" s="207">
        <f t="shared" si="8"/>
        <v>223.95</v>
      </c>
    </row>
    <row r="86" spans="1:6" s="118" customFormat="1" ht="39" thickBot="1">
      <c r="A86" s="157" t="s">
        <v>318</v>
      </c>
      <c r="B86" s="175" t="s">
        <v>319</v>
      </c>
      <c r="C86" s="159">
        <f>SUM(C87)</f>
        <v>1420</v>
      </c>
      <c r="D86" s="159">
        <f>SUM(D87)</f>
        <v>604.72</v>
      </c>
      <c r="E86" s="160">
        <f t="shared" si="7"/>
        <v>42.585915492957746</v>
      </c>
      <c r="F86" s="161">
        <f t="shared" si="8"/>
        <v>-815.28</v>
      </c>
    </row>
    <row r="87" spans="1:6" s="118" customFormat="1" ht="48.75" customHeight="1" thickBot="1">
      <c r="A87" s="233" t="s">
        <v>79</v>
      </c>
      <c r="B87" s="234" t="s">
        <v>80</v>
      </c>
      <c r="C87" s="235">
        <v>1420</v>
      </c>
      <c r="D87" s="236">
        <v>604.72</v>
      </c>
      <c r="E87" s="237">
        <f t="shared" si="7"/>
        <v>42.585915492957746</v>
      </c>
      <c r="F87" s="238">
        <f t="shared" si="8"/>
        <v>-815.28</v>
      </c>
    </row>
    <row r="88" spans="1:6" s="118" customFormat="1" ht="24" customHeight="1" thickBot="1">
      <c r="A88" s="157" t="s">
        <v>81</v>
      </c>
      <c r="B88" s="175" t="s">
        <v>82</v>
      </c>
      <c r="C88" s="159">
        <f>SUM(C90+C91+C92+C93+C96+C103+C105+C106+C112+C115+C116+C110+C104+C107)</f>
        <v>3887.15</v>
      </c>
      <c r="D88" s="159">
        <f>SUM(D90+D91+D92+D93+D96+D103+D105+D106+D112+D115+D116+D110+D104+D107)</f>
        <v>2972.7899999999995</v>
      </c>
      <c r="E88" s="160">
        <f t="shared" si="7"/>
        <v>76.477367737288233</v>
      </c>
      <c r="F88" s="161">
        <f t="shared" si="8"/>
        <v>-914.36000000000058</v>
      </c>
    </row>
    <row r="89" spans="1:6" s="118" customFormat="1" ht="32.25" customHeight="1" thickBot="1">
      <c r="A89" s="157" t="s">
        <v>413</v>
      </c>
      <c r="B89" s="175" t="s">
        <v>414</v>
      </c>
      <c r="C89" s="159">
        <f>SUM(C90+C91)</f>
        <v>278</v>
      </c>
      <c r="D89" s="159">
        <f>SUM(D90+D91)</f>
        <v>32.31</v>
      </c>
      <c r="E89" s="160">
        <f t="shared" si="7"/>
        <v>11.622302158273381</v>
      </c>
      <c r="F89" s="161">
        <f t="shared" si="8"/>
        <v>-245.69</v>
      </c>
    </row>
    <row r="90" spans="1:6" s="118" customFormat="1" ht="114" customHeight="1">
      <c r="A90" s="210" t="s">
        <v>83</v>
      </c>
      <c r="B90" s="221" t="s">
        <v>138</v>
      </c>
      <c r="C90" s="212">
        <v>236</v>
      </c>
      <c r="D90" s="220">
        <v>25.22</v>
      </c>
      <c r="E90" s="214">
        <f t="shared" si="7"/>
        <v>10.686440677966102</v>
      </c>
      <c r="F90" s="215">
        <f t="shared" si="8"/>
        <v>-210.78</v>
      </c>
    </row>
    <row r="91" spans="1:6" s="118" customFormat="1" ht="55.5" customHeight="1" thickBot="1">
      <c r="A91" s="216" t="s">
        <v>84</v>
      </c>
      <c r="B91" s="203" t="s">
        <v>85</v>
      </c>
      <c r="C91" s="204">
        <v>42</v>
      </c>
      <c r="D91" s="205">
        <v>7.09</v>
      </c>
      <c r="E91" s="206">
        <f t="shared" si="7"/>
        <v>16.88095238095238</v>
      </c>
      <c r="F91" s="207">
        <f t="shared" si="8"/>
        <v>-34.909999999999997</v>
      </c>
    </row>
    <row r="92" spans="1:6" s="118" customFormat="1" ht="65.25" customHeight="1" thickBot="1">
      <c r="A92" s="157" t="s">
        <v>86</v>
      </c>
      <c r="B92" s="175" t="s">
        <v>87</v>
      </c>
      <c r="C92" s="159">
        <v>10</v>
      </c>
      <c r="D92" s="209">
        <v>41.5</v>
      </c>
      <c r="E92" s="160">
        <f t="shared" si="7"/>
        <v>415</v>
      </c>
      <c r="F92" s="161">
        <f t="shared" si="8"/>
        <v>31.5</v>
      </c>
    </row>
    <row r="93" spans="1:6" s="118" customFormat="1" ht="57.75" customHeight="1" thickBot="1">
      <c r="A93" s="157" t="s">
        <v>441</v>
      </c>
      <c r="B93" s="175" t="s">
        <v>88</v>
      </c>
      <c r="C93" s="159">
        <f>SUM(C94+C95)</f>
        <v>68</v>
      </c>
      <c r="D93" s="159">
        <f>SUM(D94+D95)</f>
        <v>24</v>
      </c>
      <c r="E93" s="160">
        <f t="shared" si="7"/>
        <v>35.294117647058826</v>
      </c>
      <c r="F93" s="161">
        <f t="shared" si="8"/>
        <v>-44</v>
      </c>
    </row>
    <row r="94" spans="1:6" s="118" customFormat="1" ht="56.25" customHeight="1">
      <c r="A94" s="210" t="s">
        <v>89</v>
      </c>
      <c r="B94" s="211" t="s">
        <v>125</v>
      </c>
      <c r="C94" s="212">
        <v>50</v>
      </c>
      <c r="D94" s="220">
        <v>24</v>
      </c>
      <c r="E94" s="214">
        <f t="shared" si="7"/>
        <v>48</v>
      </c>
      <c r="F94" s="215">
        <f t="shared" si="8"/>
        <v>-26</v>
      </c>
    </row>
    <row r="95" spans="1:6" s="118" customFormat="1" ht="55.5" customHeight="1" thickBot="1">
      <c r="A95" s="216" t="s">
        <v>271</v>
      </c>
      <c r="B95" s="217" t="s">
        <v>125</v>
      </c>
      <c r="C95" s="204">
        <v>18</v>
      </c>
      <c r="D95" s="205">
        <v>0</v>
      </c>
      <c r="E95" s="206">
        <f t="shared" si="7"/>
        <v>0</v>
      </c>
      <c r="F95" s="207">
        <f t="shared" si="8"/>
        <v>-18</v>
      </c>
    </row>
    <row r="96" spans="1:6" s="118" customFormat="1" ht="108" customHeight="1" thickBot="1">
      <c r="A96" s="157" t="s">
        <v>128</v>
      </c>
      <c r="B96" s="239" t="s">
        <v>127</v>
      </c>
      <c r="C96" s="159">
        <f>SUM(C97:C101)</f>
        <v>295</v>
      </c>
      <c r="D96" s="159">
        <f>SUM(D97:D101)</f>
        <v>468.47</v>
      </c>
      <c r="E96" s="160">
        <f t="shared" si="7"/>
        <v>158.80338983050848</v>
      </c>
      <c r="F96" s="161">
        <f t="shared" si="8"/>
        <v>173.47000000000003</v>
      </c>
    </row>
    <row r="97" spans="1:6" s="118" customFormat="1" ht="45" customHeight="1">
      <c r="A97" s="210" t="s">
        <v>320</v>
      </c>
      <c r="B97" s="240" t="s">
        <v>321</v>
      </c>
      <c r="C97" s="212">
        <v>0</v>
      </c>
      <c r="D97" s="212">
        <v>10</v>
      </c>
      <c r="E97" s="214"/>
      <c r="F97" s="215">
        <f t="shared" si="8"/>
        <v>10</v>
      </c>
    </row>
    <row r="98" spans="1:6" s="118" customFormat="1" ht="46.5" customHeight="1">
      <c r="A98" s="140" t="s">
        <v>450</v>
      </c>
      <c r="B98" s="130" t="s">
        <v>415</v>
      </c>
      <c r="C98" s="121"/>
      <c r="D98" s="121">
        <v>30</v>
      </c>
      <c r="E98" s="123"/>
      <c r="F98" s="168">
        <f t="shared" si="8"/>
        <v>30</v>
      </c>
    </row>
    <row r="99" spans="1:6" s="118" customFormat="1" ht="31.5" customHeight="1">
      <c r="A99" s="140" t="s">
        <v>120</v>
      </c>
      <c r="B99" s="127" t="s">
        <v>126</v>
      </c>
      <c r="C99" s="121">
        <v>95</v>
      </c>
      <c r="D99" s="121">
        <v>53</v>
      </c>
      <c r="E99" s="123">
        <f t="shared" si="7"/>
        <v>55.789473684210527</v>
      </c>
      <c r="F99" s="168">
        <f t="shared" si="8"/>
        <v>-42</v>
      </c>
    </row>
    <row r="100" spans="1:6" s="118" customFormat="1" ht="25.5">
      <c r="A100" s="140" t="s">
        <v>382</v>
      </c>
      <c r="B100" s="120" t="s">
        <v>91</v>
      </c>
      <c r="C100" s="121">
        <v>0</v>
      </c>
      <c r="D100" s="121">
        <v>17.5</v>
      </c>
      <c r="E100" s="123"/>
      <c r="F100" s="168">
        <f t="shared" si="8"/>
        <v>17.5</v>
      </c>
    </row>
    <row r="101" spans="1:6" s="118" customFormat="1" ht="40.5" customHeight="1" thickBot="1">
      <c r="A101" s="216" t="s">
        <v>90</v>
      </c>
      <c r="B101" s="203" t="s">
        <v>91</v>
      </c>
      <c r="C101" s="204">
        <v>200</v>
      </c>
      <c r="D101" s="205">
        <v>357.97</v>
      </c>
      <c r="E101" s="206">
        <f t="shared" si="7"/>
        <v>178.98500000000001</v>
      </c>
      <c r="F101" s="207">
        <f t="shared" si="8"/>
        <v>157.97000000000003</v>
      </c>
    </row>
    <row r="102" spans="1:6" s="118" customFormat="1" ht="51.75" thickBot="1">
      <c r="A102" s="157" t="s">
        <v>322</v>
      </c>
      <c r="B102" s="175" t="s">
        <v>93</v>
      </c>
      <c r="C102" s="159">
        <f>SUM(C103:C104)</f>
        <v>515</v>
      </c>
      <c r="D102" s="159">
        <f t="shared" ref="D102" si="10">SUM(D103:D104)</f>
        <v>507.09999999999997</v>
      </c>
      <c r="E102" s="160">
        <f t="shared" si="7"/>
        <v>98.466019417475735</v>
      </c>
      <c r="F102" s="161">
        <f t="shared" si="8"/>
        <v>-7.9000000000000341</v>
      </c>
    </row>
    <row r="103" spans="1:6" s="118" customFormat="1" ht="51">
      <c r="A103" s="210" t="s">
        <v>92</v>
      </c>
      <c r="B103" s="221" t="s">
        <v>93</v>
      </c>
      <c r="C103" s="212">
        <v>495</v>
      </c>
      <c r="D103" s="220">
        <v>499.4</v>
      </c>
      <c r="E103" s="214">
        <f t="shared" si="7"/>
        <v>100.88888888888889</v>
      </c>
      <c r="F103" s="215">
        <f t="shared" si="8"/>
        <v>4.3999999999999773</v>
      </c>
    </row>
    <row r="104" spans="1:6" s="118" customFormat="1" ht="32.25" customHeight="1" thickBot="1">
      <c r="A104" s="216" t="s">
        <v>287</v>
      </c>
      <c r="B104" s="203" t="s">
        <v>93</v>
      </c>
      <c r="C104" s="204">
        <v>20</v>
      </c>
      <c r="D104" s="205">
        <v>7.7</v>
      </c>
      <c r="E104" s="206">
        <f t="shared" si="7"/>
        <v>38.5</v>
      </c>
      <c r="F104" s="207">
        <f t="shared" si="8"/>
        <v>-12.3</v>
      </c>
    </row>
    <row r="105" spans="1:6" s="118" customFormat="1" ht="39" customHeight="1" thickBot="1">
      <c r="A105" s="157" t="s">
        <v>135</v>
      </c>
      <c r="B105" s="241" t="s">
        <v>136</v>
      </c>
      <c r="C105" s="159">
        <v>68</v>
      </c>
      <c r="D105" s="209">
        <v>50</v>
      </c>
      <c r="E105" s="160">
        <f t="shared" si="7"/>
        <v>73.529411764705884</v>
      </c>
      <c r="F105" s="161">
        <f t="shared" si="8"/>
        <v>-18</v>
      </c>
    </row>
    <row r="106" spans="1:6" s="118" customFormat="1" ht="51.75" thickBot="1">
      <c r="A106" s="157" t="s">
        <v>141</v>
      </c>
      <c r="B106" s="175" t="s">
        <v>142</v>
      </c>
      <c r="C106" s="159">
        <v>99.51</v>
      </c>
      <c r="D106" s="209">
        <v>0.27</v>
      </c>
      <c r="E106" s="160">
        <f t="shared" si="7"/>
        <v>0.27132951462164606</v>
      </c>
      <c r="F106" s="161">
        <f t="shared" si="8"/>
        <v>-99.240000000000009</v>
      </c>
    </row>
    <row r="107" spans="1:6" s="118" customFormat="1" ht="65.25" thickBot="1">
      <c r="A107" s="157" t="s">
        <v>416</v>
      </c>
      <c r="B107" s="242" t="s">
        <v>398</v>
      </c>
      <c r="C107" s="159">
        <f>SUM(C108:C109)</f>
        <v>0</v>
      </c>
      <c r="D107" s="159">
        <f>SUM(D108:D109)</f>
        <v>3</v>
      </c>
      <c r="E107" s="160"/>
      <c r="F107" s="161">
        <f t="shared" si="8"/>
        <v>3</v>
      </c>
    </row>
    <row r="108" spans="1:6" s="118" customFormat="1" ht="57.75" customHeight="1">
      <c r="A108" s="210" t="s">
        <v>367</v>
      </c>
      <c r="B108" s="243" t="s">
        <v>398</v>
      </c>
      <c r="C108" s="212">
        <v>0</v>
      </c>
      <c r="D108" s="220">
        <v>0</v>
      </c>
      <c r="E108" s="214"/>
      <c r="F108" s="215">
        <f t="shared" si="8"/>
        <v>0</v>
      </c>
    </row>
    <row r="109" spans="1:6" s="118" customFormat="1" ht="60" customHeight="1" thickBot="1">
      <c r="A109" s="216" t="s">
        <v>417</v>
      </c>
      <c r="B109" s="244" t="s">
        <v>398</v>
      </c>
      <c r="C109" s="204">
        <v>0</v>
      </c>
      <c r="D109" s="205">
        <v>3</v>
      </c>
      <c r="E109" s="206"/>
      <c r="F109" s="207">
        <f t="shared" si="8"/>
        <v>3</v>
      </c>
    </row>
    <row r="110" spans="1:6" s="118" customFormat="1" ht="39" thickBot="1">
      <c r="A110" s="157" t="s">
        <v>139</v>
      </c>
      <c r="B110" s="175" t="s">
        <v>94</v>
      </c>
      <c r="C110" s="159">
        <v>3.8</v>
      </c>
      <c r="D110" s="209">
        <v>5.92</v>
      </c>
      <c r="E110" s="160">
        <f t="shared" si="7"/>
        <v>155.78947368421052</v>
      </c>
      <c r="F110" s="161">
        <f t="shared" si="8"/>
        <v>2.12</v>
      </c>
    </row>
    <row r="111" spans="1:6" s="118" customFormat="1" ht="64.5" thickBot="1">
      <c r="A111" s="233" t="s">
        <v>283</v>
      </c>
      <c r="B111" s="234" t="s">
        <v>284</v>
      </c>
      <c r="C111" s="235">
        <v>0</v>
      </c>
      <c r="D111" s="236">
        <v>0</v>
      </c>
      <c r="E111" s="237"/>
      <c r="F111" s="238">
        <f t="shared" si="8"/>
        <v>0</v>
      </c>
    </row>
    <row r="112" spans="1:6" s="118" customFormat="1" ht="64.5" thickBot="1">
      <c r="A112" s="157" t="s">
        <v>288</v>
      </c>
      <c r="B112" s="175" t="s">
        <v>95</v>
      </c>
      <c r="C112" s="159">
        <f>SUM(C113:C114)</f>
        <v>115</v>
      </c>
      <c r="D112" s="159">
        <f>SUM(D113:D114)</f>
        <v>170.37</v>
      </c>
      <c r="E112" s="160">
        <f t="shared" si="7"/>
        <v>148.14782608695651</v>
      </c>
      <c r="F112" s="161">
        <f t="shared" si="8"/>
        <v>55.370000000000005</v>
      </c>
    </row>
    <row r="113" spans="1:6" s="118" customFormat="1" ht="75" customHeight="1">
      <c r="A113" s="210" t="s">
        <v>285</v>
      </c>
      <c r="B113" s="221" t="s">
        <v>95</v>
      </c>
      <c r="C113" s="212">
        <v>115</v>
      </c>
      <c r="D113" s="220">
        <v>170.37</v>
      </c>
      <c r="E113" s="214">
        <f t="shared" si="7"/>
        <v>148.14782608695651</v>
      </c>
      <c r="F113" s="215">
        <f t="shared" si="8"/>
        <v>55.370000000000005</v>
      </c>
    </row>
    <row r="114" spans="1:6" s="118" customFormat="1" ht="72" customHeight="1" thickBot="1">
      <c r="A114" s="216" t="s">
        <v>323</v>
      </c>
      <c r="B114" s="203" t="s">
        <v>95</v>
      </c>
      <c r="C114" s="204">
        <v>0</v>
      </c>
      <c r="D114" s="205">
        <v>0</v>
      </c>
      <c r="E114" s="206"/>
      <c r="F114" s="207">
        <f t="shared" si="8"/>
        <v>0</v>
      </c>
    </row>
    <row r="115" spans="1:6" s="118" customFormat="1" ht="60" customHeight="1" thickBot="1">
      <c r="A115" s="157" t="s">
        <v>96</v>
      </c>
      <c r="B115" s="175" t="s">
        <v>97</v>
      </c>
      <c r="C115" s="159">
        <v>57.84</v>
      </c>
      <c r="D115" s="209">
        <v>202.99</v>
      </c>
      <c r="E115" s="160">
        <f t="shared" si="7"/>
        <v>350.9508990318119</v>
      </c>
      <c r="F115" s="161">
        <f t="shared" si="8"/>
        <v>145.15</v>
      </c>
    </row>
    <row r="116" spans="1:6" s="118" customFormat="1" ht="50.25" customHeight="1" thickBot="1">
      <c r="A116" s="157" t="s">
        <v>98</v>
      </c>
      <c r="B116" s="175" t="s">
        <v>99</v>
      </c>
      <c r="C116" s="159">
        <f>SUM(C118:C131)</f>
        <v>2377</v>
      </c>
      <c r="D116" s="159">
        <f>SUM(D118:D132)</f>
        <v>1466.86</v>
      </c>
      <c r="E116" s="160">
        <f t="shared" si="7"/>
        <v>61.710559528817839</v>
      </c>
      <c r="F116" s="161">
        <f t="shared" si="8"/>
        <v>-910.1400000000001</v>
      </c>
    </row>
    <row r="117" spans="1:6" s="118" customFormat="1">
      <c r="A117" s="210"/>
      <c r="B117" s="221" t="s">
        <v>100</v>
      </c>
      <c r="C117" s="212"/>
      <c r="D117" s="220"/>
      <c r="E117" s="214"/>
      <c r="F117" s="245"/>
    </row>
    <row r="118" spans="1:6" s="118" customFormat="1">
      <c r="A118" s="140" t="s">
        <v>140</v>
      </c>
      <c r="B118" s="120"/>
      <c r="C118" s="121">
        <v>62</v>
      </c>
      <c r="D118" s="124">
        <v>90.78</v>
      </c>
      <c r="E118" s="123">
        <f t="shared" si="7"/>
        <v>146.41935483870967</v>
      </c>
      <c r="F118" s="168">
        <f t="shared" si="8"/>
        <v>28.78</v>
      </c>
    </row>
    <row r="119" spans="1:6" s="118" customFormat="1">
      <c r="A119" s="140" t="s">
        <v>147</v>
      </c>
      <c r="B119" s="120"/>
      <c r="C119" s="121">
        <v>6</v>
      </c>
      <c r="D119" s="124">
        <v>0</v>
      </c>
      <c r="E119" s="123">
        <f t="shared" si="7"/>
        <v>0</v>
      </c>
      <c r="F119" s="168">
        <f t="shared" si="8"/>
        <v>-6</v>
      </c>
    </row>
    <row r="120" spans="1:6" s="118" customFormat="1">
      <c r="A120" s="140" t="s">
        <v>101</v>
      </c>
      <c r="B120" s="120"/>
      <c r="C120" s="121">
        <v>123</v>
      </c>
      <c r="D120" s="124">
        <v>91.79</v>
      </c>
      <c r="E120" s="123">
        <f t="shared" si="7"/>
        <v>74.626016260162601</v>
      </c>
      <c r="F120" s="168">
        <f t="shared" si="8"/>
        <v>-31.209999999999994</v>
      </c>
    </row>
    <row r="121" spans="1:6" s="118" customFormat="1">
      <c r="A121" s="140" t="s">
        <v>272</v>
      </c>
      <c r="B121" s="120"/>
      <c r="C121" s="121">
        <v>40</v>
      </c>
      <c r="D121" s="124">
        <v>160</v>
      </c>
      <c r="E121" s="123">
        <f t="shared" si="7"/>
        <v>400</v>
      </c>
      <c r="F121" s="168">
        <f t="shared" si="8"/>
        <v>120</v>
      </c>
    </row>
    <row r="122" spans="1:6" s="118" customFormat="1">
      <c r="A122" s="140" t="s">
        <v>432</v>
      </c>
      <c r="B122" s="120"/>
      <c r="C122" s="121">
        <v>0</v>
      </c>
      <c r="D122" s="124">
        <v>2</v>
      </c>
      <c r="E122" s="123"/>
      <c r="F122" s="168">
        <f t="shared" si="8"/>
        <v>2</v>
      </c>
    </row>
    <row r="123" spans="1:6" s="118" customFormat="1">
      <c r="A123" s="140" t="s">
        <v>368</v>
      </c>
      <c r="B123" s="120"/>
      <c r="C123" s="121">
        <v>0</v>
      </c>
      <c r="D123" s="124">
        <v>0.5</v>
      </c>
      <c r="E123" s="123"/>
      <c r="F123" s="168">
        <f t="shared" si="8"/>
        <v>0.5</v>
      </c>
    </row>
    <row r="124" spans="1:6" s="118" customFormat="1">
      <c r="A124" s="140" t="s">
        <v>134</v>
      </c>
      <c r="B124" s="120"/>
      <c r="C124" s="121">
        <v>31</v>
      </c>
      <c r="D124" s="124">
        <v>0</v>
      </c>
      <c r="E124" s="123">
        <f t="shared" si="7"/>
        <v>0</v>
      </c>
      <c r="F124" s="168">
        <f t="shared" si="8"/>
        <v>-31</v>
      </c>
    </row>
    <row r="125" spans="1:6" s="118" customFormat="1">
      <c r="A125" s="140" t="s">
        <v>103</v>
      </c>
      <c r="B125" s="120"/>
      <c r="C125" s="121">
        <v>185</v>
      </c>
      <c r="D125" s="124">
        <v>305</v>
      </c>
      <c r="E125" s="123">
        <f t="shared" si="7"/>
        <v>164.86486486486487</v>
      </c>
      <c r="F125" s="168">
        <f t="shared" si="8"/>
        <v>120</v>
      </c>
    </row>
    <row r="126" spans="1:6" s="118" customFormat="1">
      <c r="A126" s="140" t="s">
        <v>104</v>
      </c>
      <c r="B126" s="120"/>
      <c r="C126" s="121">
        <v>1400</v>
      </c>
      <c r="D126" s="124">
        <v>667.01</v>
      </c>
      <c r="E126" s="123">
        <f t="shared" si="7"/>
        <v>47.643571428571427</v>
      </c>
      <c r="F126" s="168">
        <f t="shared" si="8"/>
        <v>-732.99</v>
      </c>
    </row>
    <row r="127" spans="1:6" s="118" customFormat="1">
      <c r="A127" s="140" t="s">
        <v>468</v>
      </c>
      <c r="B127" s="120"/>
      <c r="C127" s="121">
        <v>0</v>
      </c>
      <c r="D127" s="124">
        <v>0</v>
      </c>
      <c r="E127" s="123"/>
      <c r="F127" s="168">
        <f t="shared" si="8"/>
        <v>0</v>
      </c>
    </row>
    <row r="128" spans="1:6" s="118" customFormat="1">
      <c r="A128" s="140" t="s">
        <v>102</v>
      </c>
      <c r="B128" s="120"/>
      <c r="C128" s="121">
        <v>530</v>
      </c>
      <c r="D128" s="124">
        <v>122.27</v>
      </c>
      <c r="E128" s="123">
        <f t="shared" si="7"/>
        <v>23.069811320754717</v>
      </c>
      <c r="F128" s="168">
        <f t="shared" si="8"/>
        <v>-407.73</v>
      </c>
    </row>
    <row r="129" spans="1:6" s="118" customFormat="1">
      <c r="A129" s="140" t="s">
        <v>418</v>
      </c>
      <c r="B129" s="120"/>
      <c r="C129" s="121">
        <v>0</v>
      </c>
      <c r="D129" s="124">
        <v>1.18</v>
      </c>
      <c r="E129" s="123"/>
      <c r="F129" s="168">
        <f t="shared" si="8"/>
        <v>1.18</v>
      </c>
    </row>
    <row r="130" spans="1:6" s="118" customFormat="1">
      <c r="A130" s="140" t="s">
        <v>324</v>
      </c>
      <c r="B130" s="120"/>
      <c r="C130" s="121">
        <v>0</v>
      </c>
      <c r="D130" s="124">
        <v>19.23</v>
      </c>
      <c r="E130" s="123"/>
      <c r="F130" s="168">
        <f t="shared" si="8"/>
        <v>19.23</v>
      </c>
    </row>
    <row r="131" spans="1:6" s="118" customFormat="1">
      <c r="A131" s="140" t="s">
        <v>433</v>
      </c>
      <c r="B131" s="120"/>
      <c r="C131" s="121">
        <v>0</v>
      </c>
      <c r="D131" s="124">
        <v>2.34</v>
      </c>
      <c r="E131" s="123"/>
      <c r="F131" s="168">
        <f t="shared" si="8"/>
        <v>2.34</v>
      </c>
    </row>
    <row r="132" spans="1:6" s="118" customFormat="1" ht="15.75" thickBot="1">
      <c r="A132" s="246" t="s">
        <v>451</v>
      </c>
      <c r="B132" s="247"/>
      <c r="C132" s="204"/>
      <c r="D132" s="205">
        <v>4.76</v>
      </c>
      <c r="E132" s="206"/>
      <c r="F132" s="207">
        <f t="shared" si="8"/>
        <v>4.76</v>
      </c>
    </row>
    <row r="133" spans="1:6" s="118" customFormat="1" ht="15.75" thickBot="1">
      <c r="A133" s="248" t="s">
        <v>452</v>
      </c>
      <c r="B133" s="175" t="s">
        <v>105</v>
      </c>
      <c r="C133" s="160">
        <f>SUM(C139+C134)</f>
        <v>0</v>
      </c>
      <c r="D133" s="249">
        <f>D134+D139</f>
        <v>48.57</v>
      </c>
      <c r="E133" s="160"/>
      <c r="F133" s="161">
        <f t="shared" ref="F133:F196" si="11">D133-C133</f>
        <v>48.57</v>
      </c>
    </row>
    <row r="134" spans="1:6" s="118" customFormat="1" ht="15.75" thickBot="1">
      <c r="A134" s="248" t="s">
        <v>106</v>
      </c>
      <c r="B134" s="175" t="s">
        <v>107</v>
      </c>
      <c r="C134" s="160">
        <f>SUM(C135:C137)</f>
        <v>0</v>
      </c>
      <c r="D134" s="249">
        <f>SUM(D135:D138)</f>
        <v>48.51</v>
      </c>
      <c r="E134" s="160"/>
      <c r="F134" s="161">
        <f t="shared" si="11"/>
        <v>48.51</v>
      </c>
    </row>
    <row r="135" spans="1:6" s="118" customFormat="1">
      <c r="A135" s="250" t="s">
        <v>108</v>
      </c>
      <c r="B135" s="221" t="s">
        <v>107</v>
      </c>
      <c r="C135" s="214">
        <v>0</v>
      </c>
      <c r="D135" s="251">
        <v>0</v>
      </c>
      <c r="E135" s="214"/>
      <c r="F135" s="215">
        <f t="shared" si="11"/>
        <v>0</v>
      </c>
    </row>
    <row r="136" spans="1:6" s="118" customFormat="1">
      <c r="A136" s="252" t="s">
        <v>286</v>
      </c>
      <c r="B136" s="120" t="s">
        <v>107</v>
      </c>
      <c r="C136" s="123">
        <v>0</v>
      </c>
      <c r="D136" s="131">
        <v>47.93</v>
      </c>
      <c r="E136" s="123"/>
      <c r="F136" s="168">
        <f t="shared" si="11"/>
        <v>47.93</v>
      </c>
    </row>
    <row r="137" spans="1:6" s="118" customFormat="1">
      <c r="A137" s="252" t="s">
        <v>293</v>
      </c>
      <c r="B137" s="120" t="s">
        <v>107</v>
      </c>
      <c r="C137" s="123">
        <v>0</v>
      </c>
      <c r="D137" s="131">
        <v>0</v>
      </c>
      <c r="E137" s="123"/>
      <c r="F137" s="168">
        <f t="shared" si="11"/>
        <v>0</v>
      </c>
    </row>
    <row r="138" spans="1:6" s="118" customFormat="1" ht="20.25" customHeight="1" thickBot="1">
      <c r="A138" s="202" t="s">
        <v>469</v>
      </c>
      <c r="B138" s="203" t="s">
        <v>107</v>
      </c>
      <c r="C138" s="206"/>
      <c r="D138" s="253">
        <v>0.57999999999999996</v>
      </c>
      <c r="E138" s="206"/>
      <c r="F138" s="207">
        <f t="shared" si="11"/>
        <v>0.57999999999999996</v>
      </c>
    </row>
    <row r="139" spans="1:6" s="118" customFormat="1" ht="30.75" customHeight="1" thickBot="1">
      <c r="A139" s="248" t="s">
        <v>325</v>
      </c>
      <c r="B139" s="175" t="s">
        <v>294</v>
      </c>
      <c r="C139" s="160">
        <v>0</v>
      </c>
      <c r="D139" s="254">
        <v>0.06</v>
      </c>
      <c r="E139" s="160"/>
      <c r="F139" s="161">
        <f t="shared" si="11"/>
        <v>0.06</v>
      </c>
    </row>
    <row r="140" spans="1:6" s="118" customFormat="1" ht="27.75" customHeight="1" thickBot="1">
      <c r="A140" s="255" t="s">
        <v>419</v>
      </c>
      <c r="B140" s="234" t="s">
        <v>294</v>
      </c>
      <c r="C140" s="237"/>
      <c r="D140" s="256">
        <v>0.06</v>
      </c>
      <c r="E140" s="237"/>
      <c r="F140" s="238">
        <f t="shared" si="11"/>
        <v>0.06</v>
      </c>
    </row>
    <row r="141" spans="1:6" s="118" customFormat="1" ht="19.5" customHeight="1" thickBot="1">
      <c r="A141" s="157" t="s">
        <v>109</v>
      </c>
      <c r="B141" s="175" t="s">
        <v>110</v>
      </c>
      <c r="C141" s="257">
        <f>SUM(C142+C195+C197+C201)</f>
        <v>1464494.6900000002</v>
      </c>
      <c r="D141" s="257">
        <f>SUM(D142+D197+D201+D195)</f>
        <v>626035.60000000009</v>
      </c>
      <c r="E141" s="258">
        <f t="shared" ref="E141:E196" si="12">SUM(D141*100/C141)</f>
        <v>42.747550009894539</v>
      </c>
      <c r="F141" s="161">
        <f t="shared" si="11"/>
        <v>-838459.09000000008</v>
      </c>
    </row>
    <row r="142" spans="1:6" s="118" customFormat="1" ht="26.25" thickBot="1">
      <c r="A142" s="157" t="s">
        <v>111</v>
      </c>
      <c r="B142" s="241" t="s">
        <v>112</v>
      </c>
      <c r="C142" s="257">
        <f>SUM(C143+C146+C170+C186)</f>
        <v>1462494.6900000002</v>
      </c>
      <c r="D142" s="257">
        <f>SUM(D143+D146+D170+D186)</f>
        <v>630946.82000000007</v>
      </c>
      <c r="E142" s="258">
        <f t="shared" si="12"/>
        <v>43.141819543973867</v>
      </c>
      <c r="F142" s="161">
        <f t="shared" si="11"/>
        <v>-831547.87000000011</v>
      </c>
    </row>
    <row r="143" spans="1:6" s="118" customFormat="1" ht="33.75" customHeight="1" thickBot="1">
      <c r="A143" s="157" t="s">
        <v>326</v>
      </c>
      <c r="B143" s="259" t="s">
        <v>327</v>
      </c>
      <c r="C143" s="257">
        <f>SUM(C144+C145)</f>
        <v>34965</v>
      </c>
      <c r="D143" s="257">
        <f>SUM(D144+D145)</f>
        <v>2913</v>
      </c>
      <c r="E143" s="258">
        <f t="shared" si="12"/>
        <v>8.331188331188331</v>
      </c>
      <c r="F143" s="161">
        <f t="shared" si="11"/>
        <v>-32052</v>
      </c>
    </row>
    <row r="144" spans="1:6" s="118" customFormat="1" ht="51.75">
      <c r="A144" s="210" t="s">
        <v>328</v>
      </c>
      <c r="B144" s="243" t="s">
        <v>329</v>
      </c>
      <c r="C144" s="260">
        <v>21652</v>
      </c>
      <c r="D144" s="261">
        <v>1804</v>
      </c>
      <c r="E144" s="214">
        <f t="shared" si="12"/>
        <v>8.3317938296693139</v>
      </c>
      <c r="F144" s="215">
        <f t="shared" si="11"/>
        <v>-19848</v>
      </c>
    </row>
    <row r="145" spans="1:6" s="118" customFormat="1" ht="43.5" customHeight="1" thickBot="1">
      <c r="A145" s="216" t="s">
        <v>328</v>
      </c>
      <c r="B145" s="262" t="s">
        <v>330</v>
      </c>
      <c r="C145" s="263">
        <v>13313</v>
      </c>
      <c r="D145" s="264">
        <v>1109</v>
      </c>
      <c r="E145" s="206">
        <f t="shared" si="12"/>
        <v>8.3302035604296556</v>
      </c>
      <c r="F145" s="207">
        <f t="shared" si="11"/>
        <v>-12204</v>
      </c>
    </row>
    <row r="146" spans="1:6" s="118" customFormat="1" ht="39" thickBot="1">
      <c r="A146" s="157" t="s">
        <v>331</v>
      </c>
      <c r="B146" s="175" t="s">
        <v>443</v>
      </c>
      <c r="C146" s="258">
        <f>SUM(C147+C153+C154+C155+C157+C158+C151+C152)</f>
        <v>840516.54</v>
      </c>
      <c r="D146" s="258">
        <f>SUM(D147+D153+D154+D155+D157+D158)</f>
        <v>213121.06</v>
      </c>
      <c r="E146" s="258">
        <f t="shared" si="12"/>
        <v>25.355962656011503</v>
      </c>
      <c r="F146" s="161">
        <f t="shared" si="11"/>
        <v>-627395.48</v>
      </c>
    </row>
    <row r="147" spans="1:6" s="118" customFormat="1" ht="39">
      <c r="A147" s="265" t="s">
        <v>383</v>
      </c>
      <c r="B147" s="266" t="s">
        <v>384</v>
      </c>
      <c r="C147" s="267">
        <f>SUM(C148:C150)</f>
        <v>134399.70000000001</v>
      </c>
      <c r="D147" s="267">
        <f>SUM(D148:D150)</f>
        <v>0</v>
      </c>
      <c r="E147" s="267">
        <f t="shared" si="12"/>
        <v>0</v>
      </c>
      <c r="F147" s="245">
        <f t="shared" si="11"/>
        <v>-134399.70000000001</v>
      </c>
    </row>
    <row r="148" spans="1:6" s="118" customFormat="1" ht="51">
      <c r="A148" s="140" t="s">
        <v>383</v>
      </c>
      <c r="B148" s="133" t="s">
        <v>385</v>
      </c>
      <c r="C148" s="121">
        <v>30770.400000000001</v>
      </c>
      <c r="D148" s="121">
        <v>0</v>
      </c>
      <c r="E148" s="123">
        <f t="shared" si="12"/>
        <v>0</v>
      </c>
      <c r="F148" s="168">
        <f t="shared" si="11"/>
        <v>-30770.400000000001</v>
      </c>
    </row>
    <row r="149" spans="1:6" s="118" customFormat="1" ht="47.25" customHeight="1">
      <c r="A149" s="140" t="s">
        <v>383</v>
      </c>
      <c r="B149" s="133" t="s">
        <v>420</v>
      </c>
      <c r="C149" s="121">
        <v>49470.7</v>
      </c>
      <c r="D149" s="121">
        <v>0</v>
      </c>
      <c r="E149" s="123">
        <f t="shared" si="12"/>
        <v>0</v>
      </c>
      <c r="F149" s="168">
        <f t="shared" si="11"/>
        <v>-49470.7</v>
      </c>
    </row>
    <row r="150" spans="1:6" s="118" customFormat="1" ht="38.25">
      <c r="A150" s="140" t="s">
        <v>383</v>
      </c>
      <c r="B150" s="133" t="s">
        <v>421</v>
      </c>
      <c r="C150" s="121">
        <v>54158.6</v>
      </c>
      <c r="D150" s="121">
        <v>0</v>
      </c>
      <c r="E150" s="123">
        <f t="shared" si="12"/>
        <v>0</v>
      </c>
      <c r="F150" s="168">
        <f t="shared" si="11"/>
        <v>-54158.6</v>
      </c>
    </row>
    <row r="151" spans="1:6" s="118" customFormat="1" ht="76.5" hidden="1" customHeight="1">
      <c r="A151" s="140" t="s">
        <v>470</v>
      </c>
      <c r="B151" s="268" t="s">
        <v>471</v>
      </c>
      <c r="C151" s="121">
        <v>105897.75</v>
      </c>
      <c r="D151" s="121"/>
      <c r="E151" s="123">
        <f t="shared" si="12"/>
        <v>0</v>
      </c>
      <c r="F151" s="168">
        <f t="shared" si="11"/>
        <v>-105897.75</v>
      </c>
    </row>
    <row r="152" spans="1:6" s="118" customFormat="1" ht="76.5">
      <c r="A152" s="140" t="s">
        <v>472</v>
      </c>
      <c r="B152" s="268" t="s">
        <v>473</v>
      </c>
      <c r="C152" s="121">
        <v>6832.11</v>
      </c>
      <c r="D152" s="121"/>
      <c r="E152" s="123">
        <f t="shared" si="12"/>
        <v>0</v>
      </c>
      <c r="F152" s="168">
        <f t="shared" si="11"/>
        <v>-6832.11</v>
      </c>
    </row>
    <row r="153" spans="1:6" s="118" customFormat="1" ht="51">
      <c r="A153" s="140" t="s">
        <v>422</v>
      </c>
      <c r="B153" s="133" t="s">
        <v>423</v>
      </c>
      <c r="C153" s="121">
        <v>1593.42</v>
      </c>
      <c r="D153" s="121">
        <v>0</v>
      </c>
      <c r="E153" s="123">
        <f t="shared" si="12"/>
        <v>0</v>
      </c>
      <c r="F153" s="168">
        <f t="shared" si="11"/>
        <v>-1593.42</v>
      </c>
    </row>
    <row r="154" spans="1:6" s="118" customFormat="1" ht="38.25">
      <c r="A154" s="252" t="s">
        <v>424</v>
      </c>
      <c r="B154" s="133" t="s">
        <v>425</v>
      </c>
      <c r="C154" s="121">
        <v>1952.3</v>
      </c>
      <c r="D154" s="121">
        <v>1952.3</v>
      </c>
      <c r="E154" s="123">
        <f t="shared" si="12"/>
        <v>100</v>
      </c>
      <c r="F154" s="168">
        <f t="shared" si="11"/>
        <v>0</v>
      </c>
    </row>
    <row r="155" spans="1:6" s="118" customFormat="1" ht="51">
      <c r="A155" s="269" t="s">
        <v>386</v>
      </c>
      <c r="B155" s="120" t="s">
        <v>387</v>
      </c>
      <c r="C155" s="121">
        <v>201485.1</v>
      </c>
      <c r="D155" s="121">
        <v>132459.70000000001</v>
      </c>
      <c r="E155" s="123">
        <f t="shared" si="12"/>
        <v>65.741685117162518</v>
      </c>
      <c r="F155" s="168">
        <f t="shared" si="11"/>
        <v>-69025.399999999994</v>
      </c>
    </row>
    <row r="156" spans="1:6" s="118" customFormat="1" ht="76.5">
      <c r="A156" s="140" t="s">
        <v>474</v>
      </c>
      <c r="B156" s="119" t="s">
        <v>426</v>
      </c>
      <c r="C156" s="121">
        <v>0</v>
      </c>
      <c r="D156" s="121">
        <v>0</v>
      </c>
      <c r="E156" s="123"/>
      <c r="F156" s="168">
        <f t="shared" si="11"/>
        <v>0</v>
      </c>
    </row>
    <row r="157" spans="1:6" s="118" customFormat="1" ht="51.75" thickBot="1">
      <c r="A157" s="216" t="s">
        <v>427</v>
      </c>
      <c r="B157" s="203" t="s">
        <v>428</v>
      </c>
      <c r="C157" s="204">
        <v>15069.2</v>
      </c>
      <c r="D157" s="204">
        <v>14539.69</v>
      </c>
      <c r="E157" s="206">
        <f t="shared" si="12"/>
        <v>96.486143922703263</v>
      </c>
      <c r="F157" s="207">
        <f t="shared" si="11"/>
        <v>-529.51000000000022</v>
      </c>
    </row>
    <row r="158" spans="1:6" s="118" customFormat="1" ht="24.75" customHeight="1" thickBot="1">
      <c r="A158" s="157" t="s">
        <v>332</v>
      </c>
      <c r="B158" s="270" t="s">
        <v>113</v>
      </c>
      <c r="C158" s="159">
        <f>SUM(C159:C169)</f>
        <v>373286.96</v>
      </c>
      <c r="D158" s="159">
        <f>SUM(D159:D169)</f>
        <v>64169.369999999995</v>
      </c>
      <c r="E158" s="160">
        <f t="shared" si="12"/>
        <v>17.190359395356321</v>
      </c>
      <c r="F158" s="161">
        <f t="shared" si="11"/>
        <v>-309117.59000000003</v>
      </c>
    </row>
    <row r="159" spans="1:6" s="118" customFormat="1" ht="114.75">
      <c r="A159" s="210" t="s">
        <v>434</v>
      </c>
      <c r="B159" s="271" t="s">
        <v>388</v>
      </c>
      <c r="C159" s="212">
        <v>600</v>
      </c>
      <c r="D159" s="212">
        <v>0</v>
      </c>
      <c r="E159" s="214">
        <f t="shared" si="12"/>
        <v>0</v>
      </c>
      <c r="F159" s="215">
        <f t="shared" si="11"/>
        <v>-600</v>
      </c>
    </row>
    <row r="160" spans="1:6" s="118" customFormat="1" ht="38.25">
      <c r="A160" s="140" t="s">
        <v>434</v>
      </c>
      <c r="B160" s="119" t="s">
        <v>429</v>
      </c>
      <c r="C160" s="121">
        <v>142.80000000000001</v>
      </c>
      <c r="D160" s="121">
        <v>142.80000000000001</v>
      </c>
      <c r="E160" s="123">
        <f t="shared" si="12"/>
        <v>100</v>
      </c>
      <c r="F160" s="168">
        <f t="shared" si="11"/>
        <v>0</v>
      </c>
    </row>
    <row r="161" spans="1:6" s="118" customFormat="1" ht="89.25">
      <c r="A161" s="140" t="s">
        <v>434</v>
      </c>
      <c r="B161" s="134" t="s">
        <v>435</v>
      </c>
      <c r="C161" s="121">
        <v>332</v>
      </c>
      <c r="D161" s="121">
        <v>332</v>
      </c>
      <c r="E161" s="123">
        <f t="shared" si="12"/>
        <v>100</v>
      </c>
      <c r="F161" s="168">
        <f t="shared" si="11"/>
        <v>0</v>
      </c>
    </row>
    <row r="162" spans="1:6" s="118" customFormat="1" ht="89.25">
      <c r="A162" s="140" t="s">
        <v>434</v>
      </c>
      <c r="B162" s="134" t="s">
        <v>436</v>
      </c>
      <c r="C162" s="121">
        <v>192.9</v>
      </c>
      <c r="D162" s="121">
        <v>192.9</v>
      </c>
      <c r="E162" s="123">
        <f t="shared" si="12"/>
        <v>100</v>
      </c>
      <c r="F162" s="168">
        <f t="shared" si="11"/>
        <v>0</v>
      </c>
    </row>
    <row r="163" spans="1:6" s="118" customFormat="1" ht="103.5" customHeight="1">
      <c r="A163" s="140" t="s">
        <v>434</v>
      </c>
      <c r="B163" s="135" t="s">
        <v>444</v>
      </c>
      <c r="C163" s="121">
        <v>113.6</v>
      </c>
      <c r="D163" s="121">
        <v>113.6</v>
      </c>
      <c r="E163" s="123">
        <f t="shared" si="12"/>
        <v>100</v>
      </c>
      <c r="F163" s="168">
        <f t="shared" si="11"/>
        <v>0</v>
      </c>
    </row>
    <row r="164" spans="1:6" s="118" customFormat="1" ht="38.25">
      <c r="A164" s="140" t="s">
        <v>437</v>
      </c>
      <c r="B164" s="119" t="s">
        <v>333</v>
      </c>
      <c r="C164" s="136">
        <v>39062</v>
      </c>
      <c r="D164" s="131">
        <v>23982.1</v>
      </c>
      <c r="E164" s="123">
        <f t="shared" si="12"/>
        <v>61.394961855511752</v>
      </c>
      <c r="F164" s="168">
        <f t="shared" si="11"/>
        <v>-15079.900000000001</v>
      </c>
    </row>
    <row r="165" spans="1:6" s="118" customFormat="1" ht="63.75">
      <c r="A165" s="140" t="s">
        <v>437</v>
      </c>
      <c r="B165" s="119" t="s">
        <v>334</v>
      </c>
      <c r="C165" s="136">
        <v>12702.6</v>
      </c>
      <c r="D165" s="131">
        <v>12512.4</v>
      </c>
      <c r="E165" s="123">
        <f t="shared" si="12"/>
        <v>98.502668744981335</v>
      </c>
      <c r="F165" s="168">
        <f t="shared" si="11"/>
        <v>-190.20000000000073</v>
      </c>
    </row>
    <row r="166" spans="1:6" s="118" customFormat="1" ht="51">
      <c r="A166" s="140" t="s">
        <v>437</v>
      </c>
      <c r="B166" s="119" t="s">
        <v>430</v>
      </c>
      <c r="C166" s="136">
        <v>339.57</v>
      </c>
      <c r="D166" s="131">
        <v>339.57</v>
      </c>
      <c r="E166" s="123">
        <f t="shared" si="12"/>
        <v>100</v>
      </c>
      <c r="F166" s="168">
        <f t="shared" si="11"/>
        <v>0</v>
      </c>
    </row>
    <row r="167" spans="1:6" s="118" customFormat="1" ht="38.25">
      <c r="A167" s="140" t="s">
        <v>437</v>
      </c>
      <c r="B167" s="119" t="s">
        <v>438</v>
      </c>
      <c r="C167" s="136">
        <v>1151.49</v>
      </c>
      <c r="D167" s="131">
        <v>0</v>
      </c>
      <c r="E167" s="123">
        <f t="shared" si="12"/>
        <v>0</v>
      </c>
      <c r="F167" s="168">
        <f t="shared" si="11"/>
        <v>-1151.49</v>
      </c>
    </row>
    <row r="168" spans="1:6" s="118" customFormat="1" ht="48" customHeight="1">
      <c r="A168" s="272" t="s">
        <v>475</v>
      </c>
      <c r="B168" s="273" t="s">
        <v>476</v>
      </c>
      <c r="C168" s="136">
        <v>0</v>
      </c>
      <c r="D168" s="131">
        <v>0</v>
      </c>
      <c r="E168" s="123"/>
      <c r="F168" s="168">
        <f t="shared" si="11"/>
        <v>0</v>
      </c>
    </row>
    <row r="169" spans="1:6" s="118" customFormat="1" ht="51.75" thickBot="1">
      <c r="A169" s="216" t="s">
        <v>439</v>
      </c>
      <c r="B169" s="262" t="s">
        <v>335</v>
      </c>
      <c r="C169" s="274">
        <v>318650</v>
      </c>
      <c r="D169" s="253">
        <v>26554</v>
      </c>
      <c r="E169" s="206">
        <f t="shared" si="12"/>
        <v>8.3332810293425386</v>
      </c>
      <c r="F169" s="207">
        <f t="shared" si="11"/>
        <v>-292096</v>
      </c>
    </row>
    <row r="170" spans="1:6" s="118" customFormat="1" ht="45.75" customHeight="1" thickBot="1">
      <c r="A170" s="157" t="s">
        <v>336</v>
      </c>
      <c r="B170" s="175" t="s">
        <v>337</v>
      </c>
      <c r="C170" s="160">
        <f>SUM(C171+C172+C180+C181+C183+C182)</f>
        <v>554878.1</v>
      </c>
      <c r="D170" s="160">
        <f>SUM(D171+D172+D180+D181+D183+D182)</f>
        <v>383191.71</v>
      </c>
      <c r="E170" s="160">
        <f t="shared" si="12"/>
        <v>69.058719383590741</v>
      </c>
      <c r="F170" s="161">
        <f t="shared" si="11"/>
        <v>-171686.38999999996</v>
      </c>
    </row>
    <row r="171" spans="1:6" s="118" customFormat="1" ht="51.75" thickBot="1">
      <c r="A171" s="233" t="s">
        <v>338</v>
      </c>
      <c r="B171" s="234" t="s">
        <v>339</v>
      </c>
      <c r="C171" s="275">
        <v>16971</v>
      </c>
      <c r="D171" s="276">
        <v>11957.23</v>
      </c>
      <c r="E171" s="237">
        <f t="shared" si="12"/>
        <v>70.456838135643153</v>
      </c>
      <c r="F171" s="238">
        <f t="shared" si="11"/>
        <v>-5013.7700000000004</v>
      </c>
    </row>
    <row r="172" spans="1:6" s="118" customFormat="1" ht="41.25" thickBot="1">
      <c r="A172" s="223" t="s">
        <v>340</v>
      </c>
      <c r="B172" s="270" t="s">
        <v>114</v>
      </c>
      <c r="C172" s="277">
        <f>SUM(C173:C179)</f>
        <v>81883.799999999988</v>
      </c>
      <c r="D172" s="277">
        <f>SUM(D173:D179)</f>
        <v>60891.109999999993</v>
      </c>
      <c r="E172" s="226">
        <f t="shared" si="12"/>
        <v>74.362828789088923</v>
      </c>
      <c r="F172" s="227">
        <f t="shared" si="11"/>
        <v>-20992.689999999995</v>
      </c>
    </row>
    <row r="173" spans="1:6" s="118" customFormat="1" ht="63.75">
      <c r="A173" s="210" t="s">
        <v>340</v>
      </c>
      <c r="B173" s="271" t="s">
        <v>341</v>
      </c>
      <c r="C173" s="278">
        <v>296</v>
      </c>
      <c r="D173" s="251">
        <v>222</v>
      </c>
      <c r="E173" s="214">
        <f t="shared" si="12"/>
        <v>75</v>
      </c>
      <c r="F173" s="215">
        <f t="shared" si="11"/>
        <v>-74</v>
      </c>
    </row>
    <row r="174" spans="1:6" s="118" customFormat="1" ht="51">
      <c r="A174" s="140" t="s">
        <v>340</v>
      </c>
      <c r="B174" s="119" t="s">
        <v>342</v>
      </c>
      <c r="C174" s="137">
        <v>78978.399999999994</v>
      </c>
      <c r="D174" s="132">
        <v>59884.38</v>
      </c>
      <c r="E174" s="123">
        <f t="shared" si="12"/>
        <v>75.823744213607782</v>
      </c>
      <c r="F174" s="168">
        <f t="shared" si="11"/>
        <v>-19094.019999999997</v>
      </c>
    </row>
    <row r="175" spans="1:6" s="118" customFormat="1" ht="72.75" customHeight="1">
      <c r="A175" s="140" t="s">
        <v>340</v>
      </c>
      <c r="B175" s="119" t="s">
        <v>343</v>
      </c>
      <c r="C175" s="137">
        <v>0.1</v>
      </c>
      <c r="D175" s="131">
        <v>0.1</v>
      </c>
      <c r="E175" s="123">
        <f t="shared" si="12"/>
        <v>100</v>
      </c>
      <c r="F175" s="168">
        <f t="shared" si="11"/>
        <v>0</v>
      </c>
    </row>
    <row r="176" spans="1:6" s="118" customFormat="1" ht="50.25" customHeight="1">
      <c r="A176" s="140" t="s">
        <v>340</v>
      </c>
      <c r="B176" s="119" t="s">
        <v>344</v>
      </c>
      <c r="C176" s="137">
        <v>106.4</v>
      </c>
      <c r="D176" s="131">
        <v>106.4</v>
      </c>
      <c r="E176" s="123">
        <f t="shared" si="12"/>
        <v>100</v>
      </c>
      <c r="F176" s="168">
        <f t="shared" si="11"/>
        <v>0</v>
      </c>
    </row>
    <row r="177" spans="1:6" s="118" customFormat="1" ht="57" customHeight="1">
      <c r="A177" s="140" t="s">
        <v>340</v>
      </c>
      <c r="B177" s="119" t="s">
        <v>345</v>
      </c>
      <c r="C177" s="137">
        <v>0.2</v>
      </c>
      <c r="D177" s="131">
        <v>0.14000000000000001</v>
      </c>
      <c r="E177" s="123">
        <f t="shared" si="12"/>
        <v>70</v>
      </c>
      <c r="F177" s="168">
        <f t="shared" si="11"/>
        <v>-0.06</v>
      </c>
    </row>
    <row r="178" spans="1:6" s="118" customFormat="1" ht="51">
      <c r="A178" s="140" t="s">
        <v>340</v>
      </c>
      <c r="B178" s="119" t="s">
        <v>346</v>
      </c>
      <c r="C178" s="137">
        <v>954.3</v>
      </c>
      <c r="D178" s="131">
        <v>678.09</v>
      </c>
      <c r="E178" s="123">
        <f t="shared" si="12"/>
        <v>71.056271612700414</v>
      </c>
      <c r="F178" s="168">
        <f t="shared" si="11"/>
        <v>-276.20999999999992</v>
      </c>
    </row>
    <row r="179" spans="1:6" s="118" customFormat="1" ht="106.5" customHeight="1">
      <c r="A179" s="140" t="s">
        <v>347</v>
      </c>
      <c r="B179" s="119" t="s">
        <v>348</v>
      </c>
      <c r="C179" s="137">
        <v>1548.4</v>
      </c>
      <c r="D179" s="131">
        <v>0</v>
      </c>
      <c r="E179" s="123">
        <f t="shared" si="12"/>
        <v>0</v>
      </c>
      <c r="F179" s="168">
        <f t="shared" si="11"/>
        <v>-1548.4</v>
      </c>
    </row>
    <row r="180" spans="1:6" s="118" customFormat="1" ht="89.25">
      <c r="A180" s="140" t="s">
        <v>349</v>
      </c>
      <c r="B180" s="119" t="s">
        <v>350</v>
      </c>
      <c r="C180" s="137">
        <v>13.8</v>
      </c>
      <c r="D180" s="131">
        <v>0</v>
      </c>
      <c r="E180" s="123">
        <f t="shared" si="12"/>
        <v>0</v>
      </c>
      <c r="F180" s="168">
        <f t="shared" si="11"/>
        <v>-13.8</v>
      </c>
    </row>
    <row r="181" spans="1:6" s="118" customFormat="1" ht="51">
      <c r="A181" s="140" t="s">
        <v>351</v>
      </c>
      <c r="B181" s="119" t="s">
        <v>352</v>
      </c>
      <c r="C181" s="137">
        <v>15289</v>
      </c>
      <c r="D181" s="131">
        <v>11868.93</v>
      </c>
      <c r="E181" s="123">
        <f t="shared" si="12"/>
        <v>77.630518673556153</v>
      </c>
      <c r="F181" s="168">
        <f t="shared" si="11"/>
        <v>-3420.0699999999997</v>
      </c>
    </row>
    <row r="182" spans="1:6" s="118" customFormat="1" ht="51.75" thickBot="1">
      <c r="A182" s="216" t="s">
        <v>389</v>
      </c>
      <c r="B182" s="262" t="s">
        <v>390</v>
      </c>
      <c r="C182" s="279">
        <v>125.7</v>
      </c>
      <c r="D182" s="253">
        <v>117.44</v>
      </c>
      <c r="E182" s="206">
        <f t="shared" si="12"/>
        <v>93.428798727128083</v>
      </c>
      <c r="F182" s="280">
        <f t="shared" si="11"/>
        <v>-8.2600000000000051</v>
      </c>
    </row>
    <row r="183" spans="1:6" s="118" customFormat="1" ht="15.75" thickBot="1">
      <c r="A183" s="281" t="s">
        <v>353</v>
      </c>
      <c r="B183" s="282" t="s">
        <v>115</v>
      </c>
      <c r="C183" s="257">
        <f>SUM(C184:C185)</f>
        <v>440594.8</v>
      </c>
      <c r="D183" s="257">
        <f t="shared" ref="D183" si="13">SUM(D184:D185)</f>
        <v>298357</v>
      </c>
      <c r="E183" s="258">
        <f t="shared" si="12"/>
        <v>67.716868197264247</v>
      </c>
      <c r="F183" s="283">
        <f t="shared" si="11"/>
        <v>-142237.79999999999</v>
      </c>
    </row>
    <row r="184" spans="1:6" s="118" customFormat="1" ht="102">
      <c r="A184" s="210" t="s">
        <v>354</v>
      </c>
      <c r="B184" s="284" t="s">
        <v>355</v>
      </c>
      <c r="C184" s="278">
        <v>260772.8</v>
      </c>
      <c r="D184" s="261">
        <v>171904</v>
      </c>
      <c r="E184" s="214">
        <f t="shared" si="12"/>
        <v>65.920985624267558</v>
      </c>
      <c r="F184" s="215">
        <f t="shared" si="11"/>
        <v>-88868.799999999988</v>
      </c>
    </row>
    <row r="185" spans="1:6" s="118" customFormat="1" ht="63.75">
      <c r="A185" s="216" t="s">
        <v>354</v>
      </c>
      <c r="B185" s="262" t="s">
        <v>356</v>
      </c>
      <c r="C185" s="279">
        <v>179822</v>
      </c>
      <c r="D185" s="264">
        <v>126453</v>
      </c>
      <c r="E185" s="206">
        <f t="shared" si="12"/>
        <v>70.321206526453935</v>
      </c>
      <c r="F185" s="207">
        <f t="shared" si="11"/>
        <v>-53369</v>
      </c>
    </row>
    <row r="186" spans="1:6" s="118" customFormat="1" ht="57" hidden="1" customHeight="1">
      <c r="A186" s="157" t="s">
        <v>391</v>
      </c>
      <c r="B186" s="285" t="s">
        <v>392</v>
      </c>
      <c r="C186" s="286">
        <f>SUM(C187:C194)</f>
        <v>32135.05</v>
      </c>
      <c r="D186" s="286">
        <f>SUM(D187:D194)</f>
        <v>31721.05</v>
      </c>
      <c r="E186" s="160">
        <f t="shared" si="12"/>
        <v>98.71168708310708</v>
      </c>
      <c r="F186" s="161">
        <f t="shared" si="11"/>
        <v>-414</v>
      </c>
    </row>
    <row r="187" spans="1:6" s="118" customFormat="1" ht="48.75" customHeight="1">
      <c r="A187" s="210" t="s">
        <v>395</v>
      </c>
      <c r="B187" s="287" t="s">
        <v>431</v>
      </c>
      <c r="C187" s="278">
        <v>16171.75</v>
      </c>
      <c r="D187" s="278">
        <v>16171.75</v>
      </c>
      <c r="E187" s="214">
        <f t="shared" si="12"/>
        <v>100</v>
      </c>
      <c r="F187" s="215">
        <f t="shared" si="11"/>
        <v>0</v>
      </c>
    </row>
    <row r="188" spans="1:6" s="118" customFormat="1" ht="63" customHeight="1">
      <c r="A188" s="288" t="s">
        <v>395</v>
      </c>
      <c r="B188" s="134" t="s">
        <v>453</v>
      </c>
      <c r="C188" s="137">
        <v>0</v>
      </c>
      <c r="D188" s="137">
        <v>0</v>
      </c>
      <c r="E188" s="123"/>
      <c r="F188" s="168">
        <f t="shared" si="11"/>
        <v>0</v>
      </c>
    </row>
    <row r="189" spans="1:6" s="118" customFormat="1" ht="114.75">
      <c r="A189" s="140" t="s">
        <v>395</v>
      </c>
      <c r="B189" s="139" t="s">
        <v>445</v>
      </c>
      <c r="C189" s="137">
        <v>7726</v>
      </c>
      <c r="D189" s="137">
        <v>7726</v>
      </c>
      <c r="E189" s="123">
        <f t="shared" si="12"/>
        <v>100</v>
      </c>
      <c r="F189" s="168">
        <f t="shared" si="11"/>
        <v>0</v>
      </c>
    </row>
    <row r="190" spans="1:6" s="118" customFormat="1" ht="102">
      <c r="A190" s="140" t="s">
        <v>395</v>
      </c>
      <c r="B190" s="139" t="s">
        <v>446</v>
      </c>
      <c r="C190" s="137">
        <v>6500</v>
      </c>
      <c r="D190" s="137">
        <v>6500</v>
      </c>
      <c r="E190" s="123">
        <f t="shared" si="12"/>
        <v>100</v>
      </c>
      <c r="F190" s="168">
        <f t="shared" si="11"/>
        <v>0</v>
      </c>
    </row>
    <row r="191" spans="1:6" s="118" customFormat="1" ht="75">
      <c r="A191" s="140" t="s">
        <v>454</v>
      </c>
      <c r="B191" s="289" t="s">
        <v>455</v>
      </c>
      <c r="C191" s="137">
        <v>0</v>
      </c>
      <c r="D191" s="137"/>
      <c r="E191" s="123"/>
      <c r="F191" s="168">
        <f t="shared" si="11"/>
        <v>0</v>
      </c>
    </row>
    <row r="192" spans="1:6" s="118" customFormat="1" ht="60">
      <c r="A192" s="140" t="s">
        <v>454</v>
      </c>
      <c r="B192" s="289" t="s">
        <v>477</v>
      </c>
      <c r="C192" s="137">
        <v>0</v>
      </c>
      <c r="D192" s="137">
        <v>75</v>
      </c>
      <c r="E192" s="123"/>
      <c r="F192" s="168">
        <f t="shared" si="11"/>
        <v>75</v>
      </c>
    </row>
    <row r="193" spans="1:6" s="118" customFormat="1" ht="114.75">
      <c r="A193" s="140" t="s">
        <v>393</v>
      </c>
      <c r="B193" s="138" t="s">
        <v>394</v>
      </c>
      <c r="C193" s="137">
        <v>1737.3</v>
      </c>
      <c r="D193" s="132">
        <v>1248.3</v>
      </c>
      <c r="E193" s="123">
        <f t="shared" si="12"/>
        <v>71.852875151096526</v>
      </c>
      <c r="F193" s="168">
        <f t="shared" si="11"/>
        <v>-489</v>
      </c>
    </row>
    <row r="194" spans="1:6" s="118" customFormat="1" ht="90" thickBot="1">
      <c r="A194" s="216" t="s">
        <v>395</v>
      </c>
      <c r="B194" s="262" t="s">
        <v>396</v>
      </c>
      <c r="C194" s="279">
        <v>0</v>
      </c>
      <c r="D194" s="264">
        <v>0</v>
      </c>
      <c r="E194" s="206"/>
      <c r="F194" s="207">
        <f t="shared" si="11"/>
        <v>0</v>
      </c>
    </row>
    <row r="195" spans="1:6" s="118" customFormat="1" ht="26.25" thickBot="1">
      <c r="A195" s="290" t="s">
        <v>447</v>
      </c>
      <c r="B195" s="241" t="s">
        <v>397</v>
      </c>
      <c r="C195" s="257">
        <f>SUM(C196)</f>
        <v>2000</v>
      </c>
      <c r="D195" s="257">
        <f>SUM(D196)</f>
        <v>2000</v>
      </c>
      <c r="E195" s="258">
        <f t="shared" si="12"/>
        <v>100</v>
      </c>
      <c r="F195" s="161">
        <f t="shared" si="11"/>
        <v>0</v>
      </c>
    </row>
    <row r="196" spans="1:6" s="118" customFormat="1" ht="26.25" thickBot="1">
      <c r="A196" s="291" t="s">
        <v>448</v>
      </c>
      <c r="B196" s="292" t="s">
        <v>397</v>
      </c>
      <c r="C196" s="293">
        <v>2000</v>
      </c>
      <c r="D196" s="276">
        <v>2000</v>
      </c>
      <c r="E196" s="237">
        <f t="shared" si="12"/>
        <v>100</v>
      </c>
      <c r="F196" s="294">
        <f t="shared" si="11"/>
        <v>0</v>
      </c>
    </row>
    <row r="197" spans="1:6" s="118" customFormat="1" ht="26.25" thickBot="1">
      <c r="A197" s="157" t="s">
        <v>369</v>
      </c>
      <c r="B197" s="241" t="s">
        <v>129</v>
      </c>
      <c r="C197" s="249">
        <f>SUM(C198:C200)</f>
        <v>0</v>
      </c>
      <c r="D197" s="249">
        <f t="shared" ref="D197" si="14">SUM(D198:D200)</f>
        <v>0</v>
      </c>
      <c r="E197" s="160"/>
      <c r="F197" s="161">
        <f t="shared" ref="F197:F204" si="15">D197-C197</f>
        <v>0</v>
      </c>
    </row>
    <row r="198" spans="1:6" s="118" customFormat="1" ht="38.25">
      <c r="A198" s="210" t="s">
        <v>370</v>
      </c>
      <c r="B198" s="271" t="s">
        <v>130</v>
      </c>
      <c r="C198" s="278">
        <v>0</v>
      </c>
      <c r="D198" s="251">
        <v>0</v>
      </c>
      <c r="E198" s="214"/>
      <c r="F198" s="215">
        <f t="shared" si="15"/>
        <v>0</v>
      </c>
    </row>
    <row r="199" spans="1:6" s="118" customFormat="1" ht="38.25">
      <c r="A199" s="140" t="s">
        <v>371</v>
      </c>
      <c r="B199" s="119" t="s">
        <v>130</v>
      </c>
      <c r="C199" s="137">
        <v>0</v>
      </c>
      <c r="D199" s="131">
        <v>0</v>
      </c>
      <c r="E199" s="123"/>
      <c r="F199" s="168">
        <f t="shared" si="15"/>
        <v>0</v>
      </c>
    </row>
    <row r="200" spans="1:6" s="118" customFormat="1" ht="39" thickBot="1">
      <c r="A200" s="216" t="s">
        <v>372</v>
      </c>
      <c r="B200" s="262" t="s">
        <v>130</v>
      </c>
      <c r="C200" s="279">
        <v>0</v>
      </c>
      <c r="D200" s="253">
        <v>0</v>
      </c>
      <c r="E200" s="206"/>
      <c r="F200" s="207">
        <f t="shared" si="15"/>
        <v>0</v>
      </c>
    </row>
    <row r="201" spans="1:6" ht="51.75" thickBot="1">
      <c r="A201" s="157" t="s">
        <v>373</v>
      </c>
      <c r="B201" s="241" t="s">
        <v>131</v>
      </c>
      <c r="C201" s="286">
        <f>SUM(C202:C203)</f>
        <v>0</v>
      </c>
      <c r="D201" s="286">
        <f>SUM(D202:D203)</f>
        <v>-6911.22</v>
      </c>
      <c r="E201" s="160"/>
      <c r="F201" s="161">
        <f t="shared" si="15"/>
        <v>-6911.22</v>
      </c>
    </row>
    <row r="202" spans="1:6">
      <c r="A202" s="210" t="s">
        <v>374</v>
      </c>
      <c r="B202" s="271"/>
      <c r="C202" s="278"/>
      <c r="D202" s="251">
        <v>-2062.75</v>
      </c>
      <c r="E202" s="214"/>
      <c r="F202" s="215">
        <f t="shared" si="15"/>
        <v>-2062.75</v>
      </c>
    </row>
    <row r="203" spans="1:6" ht="15.75" thickBot="1">
      <c r="A203" s="216" t="s">
        <v>375</v>
      </c>
      <c r="B203" s="262"/>
      <c r="C203" s="279" t="s">
        <v>121</v>
      </c>
      <c r="D203" s="253">
        <v>-4848.47</v>
      </c>
      <c r="E203" s="206"/>
      <c r="F203" s="207">
        <f>D203</f>
        <v>-4848.47</v>
      </c>
    </row>
    <row r="204" spans="1:6" ht="15.75" thickBot="1">
      <c r="A204" s="157"/>
      <c r="B204" s="241" t="s">
        <v>116</v>
      </c>
      <c r="C204" s="286">
        <f>SUM(C141+C4)</f>
        <v>2035078.5000000005</v>
      </c>
      <c r="D204" s="286">
        <f>SUM(D141+D4)</f>
        <v>996604.35000000009</v>
      </c>
      <c r="E204" s="160">
        <f t="shared" ref="E204" si="16">SUM(D204*100/C204)</f>
        <v>48.971297667387276</v>
      </c>
      <c r="F204" s="161">
        <f t="shared" si="15"/>
        <v>-1038474.1500000004</v>
      </c>
    </row>
  </sheetData>
  <mergeCells count="1">
    <mergeCell ref="A1:F1"/>
  </mergeCells>
  <pageMargins left="0.70866141732283472" right="0" top="0.24" bottom="0.17" header="0.22" footer="0.17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workbookViewId="0">
      <selection activeCell="A77" sqref="A77"/>
    </sheetView>
  </sheetViews>
  <sheetFormatPr defaultRowHeight="15"/>
  <cols>
    <col min="1" max="1" width="10.7109375" style="74" customWidth="1"/>
    <col min="2" max="2" width="58.140625" style="74" customWidth="1"/>
    <col min="3" max="3" width="14.5703125" style="74" customWidth="1"/>
    <col min="4" max="4" width="8.42578125" style="74" hidden="1" customWidth="1"/>
    <col min="5" max="5" width="15" style="74" customWidth="1"/>
    <col min="6" max="6" width="14.140625" style="109" customWidth="1"/>
    <col min="7" max="7" width="6.7109375" style="74" hidden="1" customWidth="1"/>
    <col min="8" max="8" width="13.5703125" style="74" customWidth="1"/>
    <col min="9" max="9" width="9.140625" style="1"/>
    <col min="10" max="10" width="11.28515625" style="1" customWidth="1"/>
    <col min="11" max="16384" width="9.140625" style="1"/>
  </cols>
  <sheetData>
    <row r="1" spans="1:19">
      <c r="A1" s="143" t="s">
        <v>148</v>
      </c>
      <c r="B1" s="143"/>
      <c r="C1" s="143"/>
      <c r="D1" s="143"/>
      <c r="E1" s="143"/>
      <c r="F1" s="143"/>
      <c r="G1" s="143"/>
      <c r="H1" s="143"/>
    </row>
    <row r="2" spans="1:19">
      <c r="A2" s="144" t="s">
        <v>456</v>
      </c>
      <c r="B2" s="144"/>
      <c r="C2" s="144"/>
      <c r="D2" s="144"/>
      <c r="E2" s="144"/>
      <c r="F2" s="144"/>
      <c r="G2" s="144"/>
      <c r="H2" s="144"/>
    </row>
    <row r="3" spans="1:19">
      <c r="A3" s="76"/>
      <c r="B3" s="76"/>
      <c r="C3" s="76"/>
      <c r="D3" s="76"/>
      <c r="E3" s="76"/>
      <c r="F3" s="145"/>
      <c r="G3" s="145"/>
      <c r="H3" s="145"/>
    </row>
    <row r="4" spans="1:19" s="2" customFormat="1" ht="110.25" customHeight="1">
      <c r="A4" s="110" t="s">
        <v>149</v>
      </c>
      <c r="B4" s="110" t="s">
        <v>150</v>
      </c>
      <c r="C4" s="111" t="s">
        <v>298</v>
      </c>
      <c r="D4" s="111" t="s">
        <v>151</v>
      </c>
      <c r="E4" s="111" t="s">
        <v>269</v>
      </c>
      <c r="F4" s="111" t="s">
        <v>457</v>
      </c>
      <c r="G4" s="110" t="s">
        <v>152</v>
      </c>
      <c r="H4" s="110" t="s">
        <v>270</v>
      </c>
    </row>
    <row r="5" spans="1:19" s="2" customFormat="1" ht="14.25">
      <c r="A5" s="64">
        <v>1</v>
      </c>
      <c r="B5" s="64">
        <v>2</v>
      </c>
      <c r="C5" s="77">
        <v>3</v>
      </c>
      <c r="D5" s="77"/>
      <c r="E5" s="77">
        <v>4</v>
      </c>
      <c r="F5" s="77">
        <v>5</v>
      </c>
      <c r="G5" s="64"/>
      <c r="H5" s="64">
        <v>6</v>
      </c>
    </row>
    <row r="6" spans="1:19">
      <c r="A6" s="78">
        <v>100</v>
      </c>
      <c r="B6" s="79" t="s">
        <v>153</v>
      </c>
      <c r="C6" s="80">
        <f>SUM(C7:C14)</f>
        <v>154048.58000000002</v>
      </c>
      <c r="D6" s="80"/>
      <c r="E6" s="80">
        <f>SUM(E7:E14)</f>
        <v>149660.18</v>
      </c>
      <c r="F6" s="80">
        <f>SUM(F7:F14)</f>
        <v>77382.33</v>
      </c>
      <c r="G6" s="81"/>
      <c r="H6" s="82">
        <f>F6/E6*100</f>
        <v>51.705356762232945</v>
      </c>
    </row>
    <row r="7" spans="1:19" s="3" customFormat="1" ht="30">
      <c r="A7" s="83">
        <v>102</v>
      </c>
      <c r="B7" s="84" t="s">
        <v>154</v>
      </c>
      <c r="C7" s="85">
        <v>2352.65</v>
      </c>
      <c r="D7" s="85"/>
      <c r="E7" s="85">
        <v>2352.65</v>
      </c>
      <c r="F7" s="85">
        <v>1528.68</v>
      </c>
      <c r="G7" s="86"/>
      <c r="H7" s="87">
        <f>F7/E7*100</f>
        <v>64.976940896435934</v>
      </c>
    </row>
    <row r="8" spans="1:19" ht="30">
      <c r="A8" s="88">
        <v>103</v>
      </c>
      <c r="B8" s="84" t="s">
        <v>155</v>
      </c>
      <c r="C8" s="89">
        <v>4210.8500000000004</v>
      </c>
      <c r="D8" s="89"/>
      <c r="E8" s="89">
        <v>4210.8500000000004</v>
      </c>
      <c r="F8" s="89">
        <v>2311.6</v>
      </c>
      <c r="G8" s="90"/>
      <c r="H8" s="87">
        <f>F8/E8*100</f>
        <v>54.896279848486643</v>
      </c>
      <c r="L8" s="4"/>
      <c r="M8" s="4"/>
      <c r="N8" s="5"/>
      <c r="O8" s="4"/>
      <c r="P8" s="4"/>
      <c r="Q8" s="4"/>
      <c r="R8" s="4"/>
      <c r="S8" s="6"/>
    </row>
    <row r="9" spans="1:19" ht="45">
      <c r="A9" s="88">
        <v>104</v>
      </c>
      <c r="B9" s="84" t="s">
        <v>156</v>
      </c>
      <c r="C9" s="89">
        <v>79425.87</v>
      </c>
      <c r="D9" s="89"/>
      <c r="E9" s="89">
        <v>79425.87</v>
      </c>
      <c r="F9" s="89">
        <v>44108.71</v>
      </c>
      <c r="G9" s="90"/>
      <c r="H9" s="87">
        <f t="shared" ref="H9:H59" si="0">F9/E9*100</f>
        <v>55.534437331312837</v>
      </c>
      <c r="L9" s="7"/>
      <c r="M9" s="8"/>
      <c r="N9" s="9"/>
      <c r="O9" s="10"/>
      <c r="P9" s="11"/>
      <c r="Q9" s="10"/>
      <c r="R9" s="11"/>
      <c r="S9" s="6"/>
    </row>
    <row r="10" spans="1:19" ht="15.75">
      <c r="A10" s="88">
        <v>105</v>
      </c>
      <c r="B10" s="84" t="s">
        <v>157</v>
      </c>
      <c r="C10" s="89">
        <v>13.8</v>
      </c>
      <c r="D10" s="89"/>
      <c r="E10" s="89">
        <v>13.8</v>
      </c>
      <c r="F10" s="89">
        <v>0</v>
      </c>
      <c r="G10" s="90"/>
      <c r="H10" s="87">
        <f t="shared" si="0"/>
        <v>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88">
        <v>106</v>
      </c>
      <c r="B11" s="84" t="s">
        <v>158</v>
      </c>
      <c r="C11" s="89">
        <v>20679.939999999999</v>
      </c>
      <c r="D11" s="89"/>
      <c r="E11" s="89">
        <v>20679.939999999999</v>
      </c>
      <c r="F11" s="89">
        <v>12392.82</v>
      </c>
      <c r="G11" s="90"/>
      <c r="H11" s="87">
        <f t="shared" si="0"/>
        <v>59.926769613451491</v>
      </c>
      <c r="L11" s="17"/>
      <c r="M11" s="13"/>
      <c r="N11" s="18"/>
      <c r="O11" s="19"/>
      <c r="P11" s="19"/>
      <c r="Q11" s="19"/>
      <c r="R11" s="16"/>
      <c r="S11" s="6"/>
    </row>
    <row r="12" spans="1:19" ht="15.75">
      <c r="A12" s="88">
        <v>107</v>
      </c>
      <c r="B12" s="84" t="s">
        <v>159</v>
      </c>
      <c r="C12" s="89">
        <v>0</v>
      </c>
      <c r="D12" s="89"/>
      <c r="E12" s="89">
        <v>0</v>
      </c>
      <c r="F12" s="89">
        <v>0</v>
      </c>
      <c r="G12" s="90"/>
      <c r="H12" s="87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>
      <c r="A13" s="88">
        <v>111</v>
      </c>
      <c r="B13" s="84" t="s">
        <v>440</v>
      </c>
      <c r="C13" s="89">
        <v>15378.64</v>
      </c>
      <c r="D13" s="89"/>
      <c r="E13" s="89">
        <v>10990.24</v>
      </c>
      <c r="F13" s="89">
        <v>0</v>
      </c>
      <c r="G13" s="91"/>
      <c r="H13" s="92">
        <v>27.66</v>
      </c>
      <c r="L13" s="17"/>
      <c r="M13" s="13"/>
      <c r="N13" s="18"/>
      <c r="O13" s="19"/>
      <c r="P13" s="19"/>
      <c r="Q13" s="19"/>
      <c r="R13" s="16"/>
      <c r="S13" s="6"/>
    </row>
    <row r="14" spans="1:19" ht="15.75">
      <c r="A14" s="88">
        <v>113</v>
      </c>
      <c r="B14" s="84" t="s">
        <v>160</v>
      </c>
      <c r="C14" s="89">
        <v>31986.83</v>
      </c>
      <c r="D14" s="89"/>
      <c r="E14" s="89">
        <v>31986.83</v>
      </c>
      <c r="F14" s="89">
        <v>17040.52</v>
      </c>
      <c r="G14" s="90"/>
      <c r="H14" s="87">
        <f t="shared" si="0"/>
        <v>53.273550395584678</v>
      </c>
      <c r="L14" s="17"/>
      <c r="M14" s="13"/>
      <c r="N14" s="18"/>
      <c r="O14" s="19"/>
      <c r="P14" s="16"/>
      <c r="Q14" s="19"/>
      <c r="R14" s="16"/>
      <c r="S14" s="6"/>
    </row>
    <row r="15" spans="1:19" ht="28.5">
      <c r="A15" s="93">
        <v>300</v>
      </c>
      <c r="B15" s="94" t="s">
        <v>161</v>
      </c>
      <c r="C15" s="95">
        <f>SUM(C16:C19)</f>
        <v>9766.3100000000013</v>
      </c>
      <c r="D15" s="95"/>
      <c r="E15" s="95">
        <f>SUM(E16:E19)</f>
        <v>9915.3100000000013</v>
      </c>
      <c r="F15" s="95">
        <f>SUM(F16:F19)</f>
        <v>5159.2300000000005</v>
      </c>
      <c r="G15" s="96"/>
      <c r="H15" s="97">
        <f t="shared" si="0"/>
        <v>52.032967199210113</v>
      </c>
      <c r="J15" s="72"/>
      <c r="L15" s="17"/>
      <c r="M15" s="13"/>
      <c r="N15" s="18"/>
      <c r="O15" s="19"/>
      <c r="P15" s="19"/>
      <c r="Q15" s="19"/>
      <c r="R15" s="16"/>
      <c r="S15" s="6"/>
    </row>
    <row r="16" spans="1:19" ht="15.75">
      <c r="A16" s="88">
        <v>302</v>
      </c>
      <c r="B16" s="84" t="s">
        <v>162</v>
      </c>
      <c r="C16" s="89">
        <v>0</v>
      </c>
      <c r="D16" s="89"/>
      <c r="E16" s="89">
        <v>0</v>
      </c>
      <c r="F16" s="89">
        <v>0</v>
      </c>
      <c r="G16" s="91"/>
      <c r="H16" s="92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>
      <c r="A17" s="88">
        <v>309</v>
      </c>
      <c r="B17" s="84" t="s">
        <v>163</v>
      </c>
      <c r="C17" s="89">
        <v>6195.38</v>
      </c>
      <c r="D17" s="89"/>
      <c r="E17" s="89">
        <v>6245.38</v>
      </c>
      <c r="F17" s="89">
        <v>3934.74</v>
      </c>
      <c r="G17" s="90"/>
      <c r="H17" s="87">
        <f t="shared" si="0"/>
        <v>63.002411382493939</v>
      </c>
      <c r="L17" s="17"/>
      <c r="M17" s="13"/>
      <c r="N17" s="18"/>
      <c r="O17" s="19"/>
      <c r="P17" s="16"/>
      <c r="Q17" s="19"/>
      <c r="R17" s="16"/>
      <c r="S17" s="6"/>
    </row>
    <row r="18" spans="1:19" ht="15.75">
      <c r="A18" s="88">
        <v>310</v>
      </c>
      <c r="B18" s="84" t="s">
        <v>164</v>
      </c>
      <c r="C18" s="89">
        <v>2257.16</v>
      </c>
      <c r="D18" s="89"/>
      <c r="E18" s="89">
        <v>2356.16</v>
      </c>
      <c r="F18" s="89">
        <v>395.64</v>
      </c>
      <c r="G18" s="90"/>
      <c r="H18" s="87">
        <f t="shared" si="0"/>
        <v>16.791728914844491</v>
      </c>
      <c r="L18" s="20"/>
      <c r="M18" s="21"/>
      <c r="N18" s="22"/>
      <c r="O18" s="23"/>
      <c r="P18" s="23"/>
      <c r="Q18" s="23"/>
      <c r="R18" s="16"/>
      <c r="S18" s="6"/>
    </row>
    <row r="19" spans="1:19" ht="30">
      <c r="A19" s="88">
        <v>314</v>
      </c>
      <c r="B19" s="84" t="s">
        <v>165</v>
      </c>
      <c r="C19" s="89">
        <v>1313.77</v>
      </c>
      <c r="D19" s="89"/>
      <c r="E19" s="89">
        <v>1313.77</v>
      </c>
      <c r="F19" s="89">
        <v>828.85</v>
      </c>
      <c r="G19" s="90"/>
      <c r="H19" s="87">
        <f t="shared" si="0"/>
        <v>63.089429656637009</v>
      </c>
      <c r="L19" s="17"/>
      <c r="M19" s="13"/>
      <c r="N19" s="24"/>
      <c r="O19" s="19"/>
      <c r="P19" s="19"/>
      <c r="Q19" s="19"/>
      <c r="R19" s="16"/>
      <c r="S19" s="6"/>
    </row>
    <row r="20" spans="1:19" ht="15.75">
      <c r="A20" s="98">
        <v>400</v>
      </c>
      <c r="B20" s="79" t="s">
        <v>166</v>
      </c>
      <c r="C20" s="80">
        <f>SUM(C21:C26)</f>
        <v>87616.68</v>
      </c>
      <c r="D20" s="80"/>
      <c r="E20" s="80">
        <f>SUM(E21:E26)</f>
        <v>87616.68</v>
      </c>
      <c r="F20" s="80">
        <f>SUM(F21:F26)</f>
        <v>48697.420000000006</v>
      </c>
      <c r="G20" s="81"/>
      <c r="H20" s="82">
        <f t="shared" si="0"/>
        <v>55.580079044309841</v>
      </c>
      <c r="L20" s="17"/>
      <c r="M20" s="13"/>
      <c r="N20" s="24"/>
      <c r="O20" s="19"/>
      <c r="P20" s="19"/>
      <c r="Q20" s="19"/>
      <c r="R20" s="16"/>
      <c r="S20" s="6"/>
    </row>
    <row r="21" spans="1:19" ht="15.75">
      <c r="A21" s="88">
        <v>405</v>
      </c>
      <c r="B21" s="84" t="s">
        <v>167</v>
      </c>
      <c r="C21" s="89">
        <v>1011.3</v>
      </c>
      <c r="D21" s="89"/>
      <c r="E21" s="89">
        <v>1011.3</v>
      </c>
      <c r="F21" s="89">
        <v>517.36</v>
      </c>
      <c r="G21" s="90"/>
      <c r="H21" s="87">
        <f t="shared" si="0"/>
        <v>51.157915554237121</v>
      </c>
      <c r="L21" s="17"/>
      <c r="M21" s="13"/>
      <c r="N21" s="24"/>
      <c r="O21" s="19"/>
      <c r="P21" s="19"/>
      <c r="Q21" s="19"/>
      <c r="R21" s="16"/>
      <c r="S21" s="6"/>
    </row>
    <row r="22" spans="1:19" ht="15.75">
      <c r="A22" s="88">
        <v>406</v>
      </c>
      <c r="B22" s="84" t="s">
        <v>168</v>
      </c>
      <c r="C22" s="89">
        <v>1377.12</v>
      </c>
      <c r="D22" s="89"/>
      <c r="E22" s="89">
        <v>1377.12</v>
      </c>
      <c r="F22" s="89">
        <v>1060</v>
      </c>
      <c r="G22" s="90"/>
      <c r="H22" s="87">
        <f t="shared" si="0"/>
        <v>76.972231904263978</v>
      </c>
      <c r="L22" s="17"/>
      <c r="M22" s="13"/>
      <c r="N22" s="24"/>
      <c r="O22" s="19"/>
      <c r="P22" s="19"/>
      <c r="Q22" s="19"/>
      <c r="R22" s="16"/>
      <c r="S22" s="6"/>
    </row>
    <row r="23" spans="1:19" ht="15.75">
      <c r="A23" s="88">
        <v>408</v>
      </c>
      <c r="B23" s="99" t="s">
        <v>169</v>
      </c>
      <c r="C23" s="89">
        <v>450</v>
      </c>
      <c r="D23" s="89"/>
      <c r="E23" s="89">
        <v>450</v>
      </c>
      <c r="F23" s="89">
        <v>5</v>
      </c>
      <c r="G23" s="90"/>
      <c r="H23" s="87">
        <f t="shared" si="0"/>
        <v>1.1111111111111112</v>
      </c>
      <c r="L23" s="25"/>
      <c r="M23" s="8"/>
      <c r="N23" s="26"/>
      <c r="O23" s="10"/>
      <c r="P23" s="9"/>
      <c r="Q23" s="10"/>
      <c r="R23" s="16"/>
      <c r="S23" s="6"/>
    </row>
    <row r="24" spans="1:19" ht="15.75">
      <c r="A24" s="88">
        <v>409</v>
      </c>
      <c r="B24" s="100" t="s">
        <v>170</v>
      </c>
      <c r="C24" s="89">
        <v>73969.740000000005</v>
      </c>
      <c r="D24" s="89"/>
      <c r="E24" s="89">
        <v>73969.740000000005</v>
      </c>
      <c r="F24" s="89">
        <v>43648.93</v>
      </c>
      <c r="G24" s="90"/>
      <c r="H24" s="87">
        <f t="shared" si="0"/>
        <v>59.009170506750465</v>
      </c>
      <c r="L24" s="17"/>
      <c r="M24" s="13"/>
      <c r="N24" s="24"/>
      <c r="O24" s="19"/>
      <c r="P24" s="19"/>
      <c r="Q24" s="19"/>
      <c r="R24" s="16"/>
      <c r="S24" s="6"/>
    </row>
    <row r="25" spans="1:19" ht="15.75">
      <c r="A25" s="88">
        <v>410</v>
      </c>
      <c r="B25" s="100" t="s">
        <v>171</v>
      </c>
      <c r="C25" s="89">
        <v>328.34</v>
      </c>
      <c r="D25" s="89"/>
      <c r="E25" s="89">
        <v>328.34</v>
      </c>
      <c r="F25" s="89">
        <v>252.65</v>
      </c>
      <c r="G25" s="90"/>
      <c r="H25" s="87">
        <f t="shared" si="0"/>
        <v>76.947676189315956</v>
      </c>
      <c r="L25" s="17"/>
      <c r="M25" s="13"/>
      <c r="N25" s="24"/>
      <c r="O25" s="19"/>
      <c r="P25" s="19"/>
      <c r="Q25" s="19"/>
      <c r="R25" s="16"/>
      <c r="S25" s="6"/>
    </row>
    <row r="26" spans="1:19" ht="15.75">
      <c r="A26" s="88">
        <v>412</v>
      </c>
      <c r="B26" s="99" t="s">
        <v>172</v>
      </c>
      <c r="C26" s="89">
        <v>10480.18</v>
      </c>
      <c r="D26" s="89"/>
      <c r="E26" s="89">
        <v>10480.18</v>
      </c>
      <c r="F26" s="89">
        <v>3213.48</v>
      </c>
      <c r="G26" s="90"/>
      <c r="H26" s="87">
        <f t="shared" si="0"/>
        <v>30.662450454095254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>
      <c r="A27" s="78">
        <v>500</v>
      </c>
      <c r="B27" s="79" t="s">
        <v>173</v>
      </c>
      <c r="C27" s="80">
        <f>SUM(C28:C31)</f>
        <v>441402.94</v>
      </c>
      <c r="D27" s="80"/>
      <c r="E27" s="80">
        <f>SUM(E28:E31)</f>
        <v>445585.73</v>
      </c>
      <c r="F27" s="80">
        <f>SUM(F28:F31)</f>
        <v>77481.33</v>
      </c>
      <c r="G27" s="81"/>
      <c r="H27" s="82">
        <f t="shared" si="0"/>
        <v>17.388647073594569</v>
      </c>
      <c r="J27" s="73" t="s">
        <v>121</v>
      </c>
      <c r="L27" s="17"/>
      <c r="M27" s="29"/>
      <c r="N27" s="24"/>
      <c r="O27" s="19"/>
      <c r="P27" s="16"/>
      <c r="Q27" s="19"/>
      <c r="R27" s="16"/>
      <c r="S27" s="30"/>
    </row>
    <row r="28" spans="1:19" ht="15.75">
      <c r="A28" s="88">
        <v>501</v>
      </c>
      <c r="B28" s="99" t="s">
        <v>174</v>
      </c>
      <c r="C28" s="89">
        <v>136943.34</v>
      </c>
      <c r="D28" s="89"/>
      <c r="E28" s="89">
        <v>136943.34</v>
      </c>
      <c r="F28" s="89">
        <v>8523.17</v>
      </c>
      <c r="G28" s="90"/>
      <c r="H28" s="87">
        <f t="shared" si="0"/>
        <v>6.2238660164123356</v>
      </c>
      <c r="L28" s="17"/>
      <c r="M28" s="29"/>
      <c r="N28" s="24"/>
      <c r="O28" s="19"/>
      <c r="P28" s="19"/>
      <c r="Q28" s="19"/>
      <c r="R28" s="16"/>
      <c r="S28" s="6"/>
    </row>
    <row r="29" spans="1:19" ht="15.75">
      <c r="A29" s="88">
        <v>502</v>
      </c>
      <c r="B29" s="99" t="s">
        <v>175</v>
      </c>
      <c r="C29" s="89">
        <v>232733.35</v>
      </c>
      <c r="D29" s="89"/>
      <c r="E29" s="89">
        <v>236916.14</v>
      </c>
      <c r="F29" s="89">
        <v>22508.400000000001</v>
      </c>
      <c r="G29" s="90"/>
      <c r="H29" s="87">
        <f t="shared" si="0"/>
        <v>9.500576870786432</v>
      </c>
      <c r="J29" s="72" t="s">
        <v>121</v>
      </c>
      <c r="L29" s="17"/>
      <c r="M29" s="27"/>
      <c r="N29" s="24"/>
      <c r="O29" s="19"/>
      <c r="P29" s="16"/>
      <c r="Q29" s="19"/>
      <c r="R29" s="16"/>
      <c r="S29" s="6"/>
    </row>
    <row r="30" spans="1:19" ht="15.75">
      <c r="A30" s="88">
        <v>503</v>
      </c>
      <c r="B30" s="99" t="s">
        <v>176</v>
      </c>
      <c r="C30" s="89">
        <v>61908.32</v>
      </c>
      <c r="D30" s="89"/>
      <c r="E30" s="89">
        <v>61908.32</v>
      </c>
      <c r="F30" s="89">
        <v>40307.78</v>
      </c>
      <c r="G30" s="90"/>
      <c r="H30" s="87">
        <f t="shared" si="0"/>
        <v>65.108825437356401</v>
      </c>
      <c r="L30" s="7"/>
      <c r="M30" s="8"/>
      <c r="N30" s="9"/>
      <c r="O30" s="10"/>
      <c r="P30" s="11"/>
      <c r="Q30" s="10"/>
      <c r="R30" s="16"/>
      <c r="S30" s="6"/>
    </row>
    <row r="31" spans="1:19" ht="21.75" customHeight="1">
      <c r="A31" s="113">
        <v>505</v>
      </c>
      <c r="B31" s="99" t="s">
        <v>177</v>
      </c>
      <c r="C31" s="114">
        <v>9817.93</v>
      </c>
      <c r="D31" s="114"/>
      <c r="E31" s="114">
        <v>9817.93</v>
      </c>
      <c r="F31" s="114">
        <v>6141.98</v>
      </c>
      <c r="G31" s="115"/>
      <c r="H31" s="116">
        <f t="shared" si="0"/>
        <v>62.558808221284934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>
      <c r="A32" s="78">
        <v>600</v>
      </c>
      <c r="B32" s="79" t="s">
        <v>178</v>
      </c>
      <c r="C32" s="80">
        <f>SUM(C33:C35)</f>
        <v>1729.9</v>
      </c>
      <c r="D32" s="80">
        <f>SUM(D35)</f>
        <v>0</v>
      </c>
      <c r="E32" s="80">
        <f>SUM(E33:E35)</f>
        <v>1736.1</v>
      </c>
      <c r="F32" s="80">
        <f>SUM(F33:F35)</f>
        <v>1114.8899999999999</v>
      </c>
      <c r="G32" s="81"/>
      <c r="H32" s="82">
        <f t="shared" si="0"/>
        <v>64.21807499567997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>
      <c r="A33" s="101">
        <v>602</v>
      </c>
      <c r="B33" s="99" t="s">
        <v>179</v>
      </c>
      <c r="C33" s="89">
        <v>86.78</v>
      </c>
      <c r="D33" s="89"/>
      <c r="E33" s="89">
        <v>92.98</v>
      </c>
      <c r="F33" s="89">
        <v>92.98</v>
      </c>
      <c r="G33" s="90"/>
      <c r="H33" s="87">
        <f t="shared" si="0"/>
        <v>100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>
      <c r="A34" s="101">
        <v>603</v>
      </c>
      <c r="B34" s="99" t="s">
        <v>180</v>
      </c>
      <c r="C34" s="89">
        <v>1166.97</v>
      </c>
      <c r="D34" s="89"/>
      <c r="E34" s="89">
        <v>1166.97</v>
      </c>
      <c r="F34" s="89">
        <v>731.91</v>
      </c>
      <c r="G34" s="90"/>
      <c r="H34" s="87">
        <f t="shared" si="0"/>
        <v>62.71883595979331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>
      <c r="A35" s="101">
        <v>605</v>
      </c>
      <c r="B35" s="99" t="s">
        <v>181</v>
      </c>
      <c r="C35" s="89">
        <v>476.15</v>
      </c>
      <c r="D35" s="89"/>
      <c r="E35" s="89">
        <v>476.15</v>
      </c>
      <c r="F35" s="89">
        <v>290</v>
      </c>
      <c r="G35" s="90"/>
      <c r="H35" s="87">
        <f t="shared" si="0"/>
        <v>60.905176940039908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>
      <c r="A36" s="78">
        <v>700</v>
      </c>
      <c r="B36" s="79" t="s">
        <v>182</v>
      </c>
      <c r="C36" s="80">
        <f>SUM(C37:C41)</f>
        <v>1260589.33</v>
      </c>
      <c r="D36" s="80"/>
      <c r="E36" s="80">
        <f>SUM(E37:E41)</f>
        <v>1260664.33</v>
      </c>
      <c r="F36" s="80">
        <f>SUM(F37:F41)</f>
        <v>785164.73</v>
      </c>
      <c r="G36" s="81"/>
      <c r="H36" s="82">
        <f t="shared" si="0"/>
        <v>62.281823266943704</v>
      </c>
      <c r="J36" s="73" t="s">
        <v>121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>
      <c r="A37" s="102">
        <v>701</v>
      </c>
      <c r="B37" s="99" t="s">
        <v>183</v>
      </c>
      <c r="C37" s="89">
        <v>342643.44</v>
      </c>
      <c r="D37" s="89"/>
      <c r="E37" s="89">
        <v>342643.44</v>
      </c>
      <c r="F37" s="89">
        <v>237152.2</v>
      </c>
      <c r="G37" s="90"/>
      <c r="H37" s="87">
        <f t="shared" si="0"/>
        <v>69.212531837761148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>
      <c r="A38" s="102">
        <v>702</v>
      </c>
      <c r="B38" s="99" t="s">
        <v>184</v>
      </c>
      <c r="C38" s="89">
        <v>706573.65</v>
      </c>
      <c r="D38" s="89"/>
      <c r="E38" s="89">
        <v>706648.65</v>
      </c>
      <c r="F38" s="89">
        <v>416872.45</v>
      </c>
      <c r="G38" s="90"/>
      <c r="H38" s="87">
        <f t="shared" si="0"/>
        <v>58.992888474350011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>
      <c r="A39" s="102">
        <v>703</v>
      </c>
      <c r="B39" s="99" t="s">
        <v>274</v>
      </c>
      <c r="C39" s="89">
        <v>145332.82999999999</v>
      </c>
      <c r="D39" s="89"/>
      <c r="E39" s="89">
        <v>145332.82999999999</v>
      </c>
      <c r="F39" s="89">
        <v>91980.85</v>
      </c>
      <c r="G39" s="90"/>
      <c r="H39" s="87">
        <f t="shared" si="0"/>
        <v>63.289794879794201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>
      <c r="A40" s="102">
        <v>707</v>
      </c>
      <c r="B40" s="99" t="s">
        <v>185</v>
      </c>
      <c r="C40" s="89">
        <v>32216.53</v>
      </c>
      <c r="D40" s="89"/>
      <c r="E40" s="89">
        <v>32216.53</v>
      </c>
      <c r="F40" s="89">
        <v>20476.189999999999</v>
      </c>
      <c r="G40" s="90"/>
      <c r="H40" s="87">
        <f t="shared" si="0"/>
        <v>63.558024405483771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>
      <c r="A41" s="102">
        <v>709</v>
      </c>
      <c r="B41" s="99" t="s">
        <v>186</v>
      </c>
      <c r="C41" s="89">
        <v>33822.879999999997</v>
      </c>
      <c r="D41" s="89"/>
      <c r="E41" s="89">
        <v>33822.879999999997</v>
      </c>
      <c r="F41" s="89">
        <v>18683.04</v>
      </c>
      <c r="G41" s="90"/>
      <c r="H41" s="87">
        <f t="shared" si="0"/>
        <v>55.237874480233508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>
      <c r="A42" s="98">
        <v>800</v>
      </c>
      <c r="B42" s="79" t="s">
        <v>187</v>
      </c>
      <c r="C42" s="80">
        <f>SUM(C43:C44)</f>
        <v>91130.62999999999</v>
      </c>
      <c r="D42" s="80"/>
      <c r="E42" s="80">
        <f>SUM(E43:E44)</f>
        <v>91130.62999999999</v>
      </c>
      <c r="F42" s="80">
        <f>SUM(F43:F44)</f>
        <v>56406.89</v>
      </c>
      <c r="G42" s="81"/>
      <c r="H42" s="82">
        <f t="shared" si="0"/>
        <v>61.89674097501576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>
      <c r="A43" s="102">
        <v>801</v>
      </c>
      <c r="B43" s="99" t="s">
        <v>188</v>
      </c>
      <c r="C43" s="89">
        <v>68785.509999999995</v>
      </c>
      <c r="D43" s="89"/>
      <c r="E43" s="89">
        <v>68785.509999999995</v>
      </c>
      <c r="F43" s="89">
        <v>43818.58</v>
      </c>
      <c r="G43" s="90"/>
      <c r="H43" s="87">
        <f t="shared" si="0"/>
        <v>63.703213074963038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>
      <c r="A44" s="102">
        <v>804</v>
      </c>
      <c r="B44" s="99" t="s">
        <v>189</v>
      </c>
      <c r="C44" s="89">
        <v>22345.119999999999</v>
      </c>
      <c r="D44" s="89"/>
      <c r="E44" s="89">
        <v>22345.119999999999</v>
      </c>
      <c r="F44" s="89">
        <v>12588.31</v>
      </c>
      <c r="G44" s="90"/>
      <c r="H44" s="87">
        <f t="shared" si="0"/>
        <v>56.335835296476368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>
      <c r="A45" s="103">
        <v>900</v>
      </c>
      <c r="B45" s="79" t="s">
        <v>190</v>
      </c>
      <c r="C45" s="80">
        <f>SUM(C46:C46)</f>
        <v>335.71</v>
      </c>
      <c r="D45" s="80"/>
      <c r="E45" s="80">
        <f>SUM(E46:E46)</f>
        <v>335.71</v>
      </c>
      <c r="F45" s="80">
        <f>SUM(F46:F46)</f>
        <v>0</v>
      </c>
      <c r="G45" s="81"/>
      <c r="H45" s="82">
        <f t="shared" si="0"/>
        <v>0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>
      <c r="A46" s="102">
        <v>909</v>
      </c>
      <c r="B46" s="99" t="s">
        <v>191</v>
      </c>
      <c r="C46" s="89">
        <v>335.71</v>
      </c>
      <c r="D46" s="89"/>
      <c r="E46" s="89">
        <v>335.71</v>
      </c>
      <c r="F46" s="89">
        <v>0</v>
      </c>
      <c r="G46" s="90"/>
      <c r="H46" s="87">
        <f t="shared" si="0"/>
        <v>0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>
      <c r="A47" s="104">
        <v>1000</v>
      </c>
      <c r="B47" s="79" t="s">
        <v>192</v>
      </c>
      <c r="C47" s="80">
        <f>SUM(C48:C51)</f>
        <v>131740.35</v>
      </c>
      <c r="D47" s="80"/>
      <c r="E47" s="80">
        <f>SUM(E48:E51)</f>
        <v>131790.75</v>
      </c>
      <c r="F47" s="80">
        <f>SUM(F48:F51)</f>
        <v>92635.28</v>
      </c>
      <c r="G47" s="81"/>
      <c r="H47" s="82">
        <f t="shared" si="0"/>
        <v>70.289667522189532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>
      <c r="A48" s="105">
        <v>1001</v>
      </c>
      <c r="B48" s="99" t="s">
        <v>193</v>
      </c>
      <c r="C48" s="89">
        <v>10448.709999999999</v>
      </c>
      <c r="D48" s="89"/>
      <c r="E48" s="89">
        <v>10448.709999999999</v>
      </c>
      <c r="F48" s="89">
        <v>5836.57</v>
      </c>
      <c r="G48" s="90"/>
      <c r="H48" s="87">
        <f t="shared" si="0"/>
        <v>55.859240040158063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>
      <c r="A49" s="105">
        <v>1002</v>
      </c>
      <c r="B49" s="99" t="s">
        <v>194</v>
      </c>
      <c r="C49" s="89">
        <v>3034.11</v>
      </c>
      <c r="D49" s="89"/>
      <c r="E49" s="89">
        <v>3034.11</v>
      </c>
      <c r="F49" s="89">
        <v>2096</v>
      </c>
      <c r="G49" s="90"/>
      <c r="H49" s="87">
        <f t="shared" si="0"/>
        <v>69.081213271766671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>
      <c r="A50" s="105">
        <v>1003</v>
      </c>
      <c r="B50" s="99" t="s">
        <v>195</v>
      </c>
      <c r="C50" s="89">
        <v>109437.77</v>
      </c>
      <c r="D50" s="89"/>
      <c r="E50" s="89">
        <v>109437.77</v>
      </c>
      <c r="F50" s="89">
        <v>81675.53</v>
      </c>
      <c r="G50" s="90"/>
      <c r="H50" s="87">
        <f t="shared" si="0"/>
        <v>74.631939229024852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>
      <c r="A51" s="105">
        <v>1006</v>
      </c>
      <c r="B51" s="99" t="s">
        <v>196</v>
      </c>
      <c r="C51" s="89">
        <v>8819.76</v>
      </c>
      <c r="D51" s="89"/>
      <c r="E51" s="89">
        <v>8870.16</v>
      </c>
      <c r="F51" s="89">
        <v>3027.18</v>
      </c>
      <c r="G51" s="90"/>
      <c r="H51" s="87">
        <f t="shared" si="0"/>
        <v>34.127682026028843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>
      <c r="A52" s="104">
        <v>1100</v>
      </c>
      <c r="B52" s="79" t="s">
        <v>197</v>
      </c>
      <c r="C52" s="80">
        <f>SUM(C53:C53)</f>
        <v>21972.66</v>
      </c>
      <c r="D52" s="80"/>
      <c r="E52" s="80">
        <f>SUM(E53:E53)</f>
        <v>21972.66</v>
      </c>
      <c r="F52" s="80">
        <f>SUM(F53:F53)</f>
        <v>11712.75</v>
      </c>
      <c r="G52" s="81"/>
      <c r="H52" s="82">
        <f t="shared" si="0"/>
        <v>53.306017569106331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>
      <c r="A53" s="105">
        <v>1101</v>
      </c>
      <c r="B53" s="99" t="s">
        <v>198</v>
      </c>
      <c r="C53" s="89">
        <v>21972.66</v>
      </c>
      <c r="D53" s="89"/>
      <c r="E53" s="89">
        <v>21972.66</v>
      </c>
      <c r="F53" s="89">
        <v>11712.75</v>
      </c>
      <c r="G53" s="90"/>
      <c r="H53" s="87">
        <f t="shared" si="0"/>
        <v>53.306017569106331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>
      <c r="A54" s="104">
        <v>1200</v>
      </c>
      <c r="B54" s="79" t="s">
        <v>199</v>
      </c>
      <c r="C54" s="80">
        <f>SUM(C55+C56)</f>
        <v>2475.9300000000003</v>
      </c>
      <c r="D54" s="80"/>
      <c r="E54" s="80">
        <f>SUM(E55+E56)</f>
        <v>2475.9300000000003</v>
      </c>
      <c r="F54" s="80">
        <f>SUM(F55+F56)</f>
        <v>1426</v>
      </c>
      <c r="G54" s="81"/>
      <c r="H54" s="82">
        <f t="shared" si="0"/>
        <v>57.59452003893486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>
      <c r="A55" s="105">
        <v>1201</v>
      </c>
      <c r="B55" s="99" t="s">
        <v>200</v>
      </c>
      <c r="C55" s="89">
        <v>2108.67</v>
      </c>
      <c r="D55" s="89"/>
      <c r="E55" s="89">
        <v>2108.67</v>
      </c>
      <c r="F55" s="89">
        <v>1225</v>
      </c>
      <c r="G55" s="90"/>
      <c r="H55" s="87">
        <f t="shared" si="0"/>
        <v>58.093490209468527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>
      <c r="A56" s="105">
        <v>1202</v>
      </c>
      <c r="B56" s="99" t="s">
        <v>201</v>
      </c>
      <c r="C56" s="89">
        <v>367.26</v>
      </c>
      <c r="D56" s="89"/>
      <c r="E56" s="89">
        <v>367.26</v>
      </c>
      <c r="F56" s="89">
        <v>201</v>
      </c>
      <c r="G56" s="90"/>
      <c r="H56" s="87">
        <f t="shared" si="0"/>
        <v>54.729619343244572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>
      <c r="A57" s="104">
        <v>1300</v>
      </c>
      <c r="B57" s="79" t="s">
        <v>202</v>
      </c>
      <c r="C57" s="80">
        <f>SUM(C58)</f>
        <v>158.49</v>
      </c>
      <c r="D57" s="80"/>
      <c r="E57" s="80">
        <f>SUM(E58)</f>
        <v>158.49</v>
      </c>
      <c r="F57" s="80">
        <f>SUM(F58)</f>
        <v>6.61</v>
      </c>
      <c r="G57" s="81"/>
      <c r="H57" s="82">
        <f t="shared" si="0"/>
        <v>4.1706101331314276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>
      <c r="A58" s="105">
        <v>1301</v>
      </c>
      <c r="B58" s="99" t="s">
        <v>203</v>
      </c>
      <c r="C58" s="89">
        <v>158.49</v>
      </c>
      <c r="D58" s="89"/>
      <c r="E58" s="89">
        <v>158.49</v>
      </c>
      <c r="F58" s="89">
        <v>6.61</v>
      </c>
      <c r="G58" s="81"/>
      <c r="H58" s="87">
        <f t="shared" si="0"/>
        <v>4.1706101331314276</v>
      </c>
      <c r="L58" s="37"/>
      <c r="M58" s="27"/>
      <c r="N58" s="24"/>
      <c r="O58" s="19"/>
      <c r="P58" s="16"/>
      <c r="Q58" s="19"/>
      <c r="R58" s="16"/>
      <c r="S58" s="30"/>
    </row>
    <row r="59" spans="1:19" ht="15.75">
      <c r="A59" s="91"/>
      <c r="B59" s="106" t="s">
        <v>204</v>
      </c>
      <c r="C59" s="80">
        <f>SUM(C6+C15+C20+C27+C32+C36+C42+C45+C47+C52+C54+C57)</f>
        <v>2202967.5100000007</v>
      </c>
      <c r="D59" s="80">
        <f>SUM(D6+D15+D20+D27+D32+D36+D42+D45+D47+D52+D54+D57)</f>
        <v>0</v>
      </c>
      <c r="E59" s="80">
        <f>SUM(E6+E15+E20+E27+E32+E36+E42+E45+E47+E52+E54+E57)</f>
        <v>2203042.5000000005</v>
      </c>
      <c r="F59" s="80">
        <f>SUM(F6+F15+F20+F27+F32+F36+F42+F45+F47+F52+F54+F57)</f>
        <v>1157187.46</v>
      </c>
      <c r="G59" s="107"/>
      <c r="H59" s="82">
        <f t="shared" si="0"/>
        <v>52.526787839998534</v>
      </c>
      <c r="J59" s="72"/>
      <c r="L59" s="37"/>
      <c r="M59" s="27"/>
      <c r="N59" s="18"/>
      <c r="O59" s="19"/>
      <c r="P59" s="16"/>
      <c r="Q59" s="19"/>
      <c r="R59" s="16"/>
      <c r="S59" s="6"/>
    </row>
    <row r="60" spans="1:19" ht="15.75">
      <c r="A60" s="76"/>
      <c r="B60" s="76"/>
      <c r="C60" s="76"/>
      <c r="D60" s="76"/>
      <c r="E60" s="76"/>
      <c r="F60" s="108"/>
      <c r="G60" s="76"/>
      <c r="H60" s="76"/>
      <c r="L60" s="35"/>
      <c r="M60" s="8"/>
      <c r="N60" s="26"/>
      <c r="O60" s="10"/>
      <c r="P60" s="10"/>
      <c r="Q60" s="10"/>
      <c r="R60" s="16"/>
      <c r="S60" s="6"/>
    </row>
    <row r="61" spans="1:19">
      <c r="L61" s="39"/>
      <c r="M61" s="39"/>
      <c r="N61" s="39"/>
      <c r="O61" s="39"/>
      <c r="P61" s="39"/>
      <c r="Q61" s="39"/>
      <c r="R61" s="39"/>
      <c r="S61" s="6"/>
    </row>
    <row r="62" spans="1:19" ht="15" customHeight="1">
      <c r="A62" s="146" t="s">
        <v>461</v>
      </c>
      <c r="B62" s="146"/>
      <c r="C62" s="146"/>
      <c r="D62" s="146"/>
      <c r="E62" s="146"/>
      <c r="F62" s="146"/>
      <c r="G62" s="146"/>
      <c r="H62" s="146"/>
      <c r="L62" s="39"/>
      <c r="M62" s="39"/>
      <c r="N62" s="39"/>
      <c r="O62" s="39"/>
      <c r="P62" s="39"/>
      <c r="Q62" s="39"/>
      <c r="R62" s="39"/>
      <c r="S62" s="6"/>
    </row>
    <row r="63" spans="1:19" ht="15.75">
      <c r="A63" s="146"/>
      <c r="B63" s="146"/>
      <c r="C63" s="146"/>
      <c r="D63" s="146"/>
      <c r="E63" s="146"/>
      <c r="F63" s="146"/>
      <c r="G63" s="146"/>
      <c r="H63" s="146"/>
      <c r="L63" s="40"/>
      <c r="M63" s="40"/>
      <c r="N63" s="40"/>
      <c r="O63" s="40"/>
      <c r="P63" s="40"/>
      <c r="Q63" s="40"/>
      <c r="R63" s="40"/>
      <c r="S63" s="6"/>
    </row>
    <row r="64" spans="1:19" ht="12.75" customHeight="1">
      <c r="A64" s="146"/>
      <c r="B64" s="146"/>
      <c r="C64" s="146"/>
      <c r="D64" s="146"/>
      <c r="E64" s="146"/>
      <c r="F64" s="146"/>
      <c r="G64" s="146"/>
      <c r="H64" s="146"/>
      <c r="L64" s="6"/>
      <c r="M64" s="6"/>
      <c r="N64" s="6"/>
      <c r="O64" s="6"/>
      <c r="P64" s="6"/>
      <c r="Q64" s="6"/>
      <c r="R64" s="6"/>
      <c r="S64" s="6"/>
    </row>
    <row r="65" spans="1:19" ht="39" customHeight="1">
      <c r="A65" s="146"/>
      <c r="B65" s="146"/>
      <c r="C65" s="146"/>
      <c r="D65" s="146"/>
      <c r="E65" s="146"/>
      <c r="F65" s="146"/>
      <c r="G65" s="146"/>
      <c r="H65" s="146"/>
      <c r="L65" s="41"/>
      <c r="M65" s="41"/>
      <c r="N65" s="41"/>
      <c r="O65" s="41"/>
      <c r="P65" s="41"/>
      <c r="Q65" s="41"/>
      <c r="R65" s="41"/>
      <c r="S65" s="6"/>
    </row>
    <row r="66" spans="1:19" ht="12.75" hidden="1" customHeight="1">
      <c r="A66" s="146"/>
      <c r="B66" s="146"/>
      <c r="C66" s="146"/>
      <c r="D66" s="146"/>
      <c r="E66" s="146"/>
      <c r="F66" s="146"/>
      <c r="G66" s="146"/>
      <c r="H66" s="146"/>
      <c r="L66" s="41"/>
      <c r="M66" s="41"/>
      <c r="N66" s="41"/>
      <c r="O66" s="41"/>
      <c r="P66" s="41"/>
      <c r="Q66" s="41"/>
      <c r="R66" s="41"/>
      <c r="S66" s="6"/>
    </row>
    <row r="67" spans="1:19" ht="12.75" customHeight="1">
      <c r="L67" s="41"/>
      <c r="M67" s="41"/>
      <c r="N67" s="41"/>
      <c r="O67" s="41"/>
      <c r="P67" s="41"/>
      <c r="Q67" s="41"/>
      <c r="R67" s="41"/>
      <c r="S67" s="6"/>
    </row>
    <row r="68" spans="1:19" ht="12.75" customHeight="1">
      <c r="L68" s="41"/>
      <c r="M68" s="41"/>
      <c r="N68" s="41"/>
      <c r="O68" s="41"/>
      <c r="P68" s="41"/>
      <c r="Q68" s="41"/>
      <c r="R68" s="41"/>
      <c r="S68" s="6"/>
    </row>
    <row r="69" spans="1:19" ht="12.75" customHeight="1">
      <c r="L69" s="41"/>
      <c r="M69" s="41"/>
      <c r="N69" s="41"/>
      <c r="O69" s="41"/>
      <c r="P69" s="41"/>
      <c r="Q69" s="41"/>
      <c r="R69" s="41"/>
      <c r="S69" s="6"/>
    </row>
    <row r="70" spans="1:19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ageMargins left="0.34" right="0.15748031496062992" top="0.27559055118110237" bottom="0.47244094488188981" header="0.15748031496062992" footer="0.5511811023622047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workbookViewId="0">
      <selection activeCell="H9" sqref="H9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  <col min="20" max="20" width="9.7109375" bestFit="1" customWidth="1"/>
  </cols>
  <sheetData>
    <row r="2" spans="1:20" ht="15.75" customHeight="1">
      <c r="A2" s="147" t="s">
        <v>212</v>
      </c>
      <c r="B2" s="147"/>
      <c r="C2" s="147"/>
      <c r="D2" s="147"/>
      <c r="E2" s="147"/>
      <c r="F2" s="147"/>
      <c r="G2" s="48"/>
      <c r="H2" s="48"/>
      <c r="I2" s="48"/>
    </row>
    <row r="3" spans="1:20" ht="15.75">
      <c r="A3" s="147"/>
      <c r="B3" s="147"/>
      <c r="C3" s="147"/>
      <c r="D3" s="147"/>
      <c r="E3" s="147"/>
      <c r="F3" s="147"/>
      <c r="G3" s="48"/>
      <c r="H3" s="48"/>
      <c r="I3" s="48"/>
    </row>
    <row r="4" spans="1:20" ht="15.75">
      <c r="A4" s="148" t="s">
        <v>458</v>
      </c>
      <c r="B4" s="148"/>
      <c r="C4" s="148"/>
      <c r="D4" s="148"/>
      <c r="E4" s="148"/>
      <c r="F4" s="148"/>
    </row>
    <row r="5" spans="1:20" ht="76.5">
      <c r="A5" s="51" t="s">
        <v>213</v>
      </c>
      <c r="B5" s="51" t="s">
        <v>214</v>
      </c>
      <c r="C5" s="51" t="s">
        <v>215</v>
      </c>
      <c r="D5" s="49" t="s">
        <v>299</v>
      </c>
      <c r="E5" s="49" t="s">
        <v>459</v>
      </c>
      <c r="F5" s="49" t="s">
        <v>267</v>
      </c>
    </row>
    <row r="6" spans="1:20">
      <c r="A6" s="52">
        <v>1</v>
      </c>
      <c r="B6" s="53">
        <v>2</v>
      </c>
      <c r="C6" s="53">
        <v>3</v>
      </c>
      <c r="D6" s="117">
        <v>4</v>
      </c>
      <c r="E6" s="50"/>
      <c r="F6" s="50"/>
    </row>
    <row r="7" spans="1:20" ht="31.5">
      <c r="A7" s="54" t="s">
        <v>216</v>
      </c>
      <c r="B7" s="55" t="s">
        <v>217</v>
      </c>
      <c r="C7" s="56" t="s">
        <v>218</v>
      </c>
      <c r="D7" s="141">
        <f>SUM(D8)</f>
        <v>167889.00999999998</v>
      </c>
      <c r="E7" s="66">
        <f>SUM(E8)</f>
        <v>160583.11000000002</v>
      </c>
      <c r="F7" s="63" t="s">
        <v>268</v>
      </c>
      <c r="T7" s="112" t="e">
        <f>Доходы!#REF!-Расходы!F59</f>
        <v>#REF!</v>
      </c>
    </row>
    <row r="8" spans="1:20" ht="47.25">
      <c r="A8" s="54" t="s">
        <v>219</v>
      </c>
      <c r="B8" s="55" t="s">
        <v>220</v>
      </c>
      <c r="C8" s="56" t="s">
        <v>221</v>
      </c>
      <c r="D8" s="141">
        <f>SUM(D9+D14+D23)</f>
        <v>167889.00999999998</v>
      </c>
      <c r="E8" s="66">
        <f>SUM(E9+E14+E23)</f>
        <v>160583.11000000002</v>
      </c>
      <c r="F8" s="63" t="s">
        <v>268</v>
      </c>
    </row>
    <row r="9" spans="1:20" ht="31.5">
      <c r="A9" s="57" t="s">
        <v>222</v>
      </c>
      <c r="B9" s="58" t="s">
        <v>223</v>
      </c>
      <c r="C9" s="59" t="s">
        <v>224</v>
      </c>
      <c r="D9" s="142">
        <f>SUM(D10-D12)</f>
        <v>0</v>
      </c>
      <c r="E9" s="67">
        <f>SUM(E10-E12)</f>
        <v>0</v>
      </c>
      <c r="F9" s="63" t="s">
        <v>268</v>
      </c>
    </row>
    <row r="10" spans="1:20" ht="49.5" customHeight="1">
      <c r="A10" s="57" t="s">
        <v>225</v>
      </c>
      <c r="B10" s="58" t="s">
        <v>226</v>
      </c>
      <c r="C10" s="59" t="s">
        <v>227</v>
      </c>
      <c r="D10" s="142">
        <f>SUM(D11)</f>
        <v>5000</v>
      </c>
      <c r="E10" s="67">
        <f>SUM(E11)</f>
        <v>0</v>
      </c>
      <c r="F10" s="62" t="s">
        <v>268</v>
      </c>
    </row>
    <row r="11" spans="1:20" ht="47.25">
      <c r="A11" s="57" t="s">
        <v>228</v>
      </c>
      <c r="B11" s="58" t="s">
        <v>229</v>
      </c>
      <c r="C11" s="59" t="s">
        <v>230</v>
      </c>
      <c r="D11" s="142">
        <v>5000</v>
      </c>
      <c r="E11" s="68">
        <v>0</v>
      </c>
      <c r="F11" s="62" t="s">
        <v>268</v>
      </c>
    </row>
    <row r="12" spans="1:20" ht="47.25">
      <c r="A12" s="57" t="s">
        <v>231</v>
      </c>
      <c r="B12" s="58" t="s">
        <v>232</v>
      </c>
      <c r="C12" s="59" t="s">
        <v>233</v>
      </c>
      <c r="D12" s="142">
        <f>SUM(D13)</f>
        <v>5000</v>
      </c>
      <c r="E12" s="67">
        <f>SUM(E13)</f>
        <v>0</v>
      </c>
      <c r="F12" s="62" t="s">
        <v>268</v>
      </c>
    </row>
    <row r="13" spans="1:20" ht="47.25">
      <c r="A13" s="57" t="s">
        <v>234</v>
      </c>
      <c r="B13" s="58" t="s">
        <v>235</v>
      </c>
      <c r="C13" s="60" t="s">
        <v>236</v>
      </c>
      <c r="D13" s="142">
        <v>5000</v>
      </c>
      <c r="E13" s="68">
        <v>0</v>
      </c>
      <c r="F13" s="62" t="s">
        <v>268</v>
      </c>
    </row>
    <row r="14" spans="1:20" ht="47.25">
      <c r="A14" s="57" t="s">
        <v>237</v>
      </c>
      <c r="B14" s="58" t="s">
        <v>238</v>
      </c>
      <c r="C14" s="59" t="s">
        <v>239</v>
      </c>
      <c r="D14" s="142">
        <f>SUM(D15-D17)</f>
        <v>-2211.8499999999985</v>
      </c>
      <c r="E14" s="67">
        <f>SUM(E15-E17)</f>
        <v>1091.4499999999998</v>
      </c>
      <c r="F14" s="62">
        <f>E14/D14</f>
        <v>-0.49345570450075754</v>
      </c>
    </row>
    <row r="15" spans="1:20" ht="63">
      <c r="A15" s="57" t="s">
        <v>240</v>
      </c>
      <c r="B15" s="58" t="s">
        <v>241</v>
      </c>
      <c r="C15" s="59" t="s">
        <v>242</v>
      </c>
      <c r="D15" s="142">
        <f>SUM(D16)</f>
        <v>17000</v>
      </c>
      <c r="E15" s="67">
        <f>SUM(E16)</f>
        <v>8900</v>
      </c>
      <c r="F15" s="62" t="s">
        <v>268</v>
      </c>
    </row>
    <row r="16" spans="1:20" ht="63">
      <c r="A16" s="57" t="s">
        <v>243</v>
      </c>
      <c r="B16" s="58" t="s">
        <v>244</v>
      </c>
      <c r="C16" s="59" t="s">
        <v>245</v>
      </c>
      <c r="D16" s="142">
        <v>17000</v>
      </c>
      <c r="E16" s="68">
        <v>8900</v>
      </c>
      <c r="F16" s="62" t="s">
        <v>268</v>
      </c>
    </row>
    <row r="17" spans="1:6" ht="78.75">
      <c r="A17" s="57" t="s">
        <v>246</v>
      </c>
      <c r="B17" s="58" t="s">
        <v>247</v>
      </c>
      <c r="C17" s="59" t="s">
        <v>248</v>
      </c>
      <c r="D17" s="142">
        <f>SUM(D18)</f>
        <v>19211.849999999999</v>
      </c>
      <c r="E17" s="67">
        <f>SUM(E18)</f>
        <v>7808.55</v>
      </c>
      <c r="F17" s="62">
        <f>E18/D18</f>
        <v>0.40644446005980689</v>
      </c>
    </row>
    <row r="18" spans="1:6" ht="69" customHeight="1">
      <c r="A18" s="57" t="s">
        <v>249</v>
      </c>
      <c r="B18" s="61" t="s">
        <v>250</v>
      </c>
      <c r="C18" s="59" t="s">
        <v>251</v>
      </c>
      <c r="D18" s="142">
        <v>19211.849999999999</v>
      </c>
      <c r="E18" s="68">
        <v>7808.55</v>
      </c>
      <c r="F18" s="62">
        <f>E18/D18</f>
        <v>0.40644446005980689</v>
      </c>
    </row>
    <row r="19" spans="1:6" ht="47.25">
      <c r="A19" s="57" t="s">
        <v>252</v>
      </c>
      <c r="B19" s="58" t="s">
        <v>253</v>
      </c>
      <c r="C19" s="59" t="s">
        <v>254</v>
      </c>
      <c r="D19" s="142">
        <f>SUM(D20)</f>
        <v>0</v>
      </c>
      <c r="E19" s="67">
        <f>SUM(E20)</f>
        <v>0</v>
      </c>
      <c r="F19" s="62" t="s">
        <v>268</v>
      </c>
    </row>
    <row r="20" spans="1:6" ht="127.5" customHeight="1">
      <c r="A20" s="57" t="s">
        <v>255</v>
      </c>
      <c r="B20" s="61" t="s">
        <v>256</v>
      </c>
      <c r="C20" s="59" t="s">
        <v>257</v>
      </c>
      <c r="D20" s="142">
        <v>0</v>
      </c>
      <c r="E20" s="68">
        <v>0</v>
      </c>
      <c r="F20" s="62" t="s">
        <v>268</v>
      </c>
    </row>
    <row r="21" spans="1:6" ht="51" customHeight="1">
      <c r="A21" s="57" t="s">
        <v>258</v>
      </c>
      <c r="B21" s="58" t="s">
        <v>259</v>
      </c>
      <c r="C21" s="59" t="s">
        <v>260</v>
      </c>
      <c r="D21" s="142">
        <f>SUM(D22)</f>
        <v>0</v>
      </c>
      <c r="E21" s="67">
        <f>SUM(E22)</f>
        <v>0</v>
      </c>
      <c r="F21" s="62" t="s">
        <v>268</v>
      </c>
    </row>
    <row r="22" spans="1:6" ht="67.5" customHeight="1">
      <c r="A22" s="57" t="s">
        <v>261</v>
      </c>
      <c r="B22" s="58" t="s">
        <v>262</v>
      </c>
      <c r="C22" s="59" t="s">
        <v>263</v>
      </c>
      <c r="D22" s="142">
        <v>0</v>
      </c>
      <c r="E22" s="69">
        <v>0</v>
      </c>
      <c r="F22" s="62" t="s">
        <v>268</v>
      </c>
    </row>
    <row r="23" spans="1:6" ht="34.5" customHeight="1">
      <c r="A23" s="57" t="s">
        <v>264</v>
      </c>
      <c r="B23" s="58" t="s">
        <v>265</v>
      </c>
      <c r="C23" s="59" t="s">
        <v>266</v>
      </c>
      <c r="D23" s="142">
        <v>170100.86</v>
      </c>
      <c r="E23" s="70">
        <v>159491.66</v>
      </c>
      <c r="F23" s="63" t="s">
        <v>268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49" t="s">
        <v>207</v>
      </c>
      <c r="B2" s="149"/>
    </row>
    <row r="3" spans="1:2" s="1" customFormat="1" ht="19.5" customHeight="1">
      <c r="A3" s="149" t="s">
        <v>208</v>
      </c>
      <c r="B3" s="149"/>
    </row>
    <row r="4" spans="1:2" ht="15.75">
      <c r="A4" s="150" t="s">
        <v>460</v>
      </c>
      <c r="B4" s="150"/>
    </row>
    <row r="5" spans="1:2" ht="42.75">
      <c r="A5" s="42" t="s">
        <v>205</v>
      </c>
      <c r="B5" s="43" t="s">
        <v>206</v>
      </c>
    </row>
    <row r="6" spans="1:2">
      <c r="A6" s="44" t="s">
        <v>209</v>
      </c>
      <c r="B6" s="65">
        <v>14828.42</v>
      </c>
    </row>
    <row r="8" spans="1:2">
      <c r="B8" s="1" t="s">
        <v>121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7" sqref="B7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51" t="s">
        <v>211</v>
      </c>
      <c r="B2" s="151"/>
    </row>
    <row r="3" spans="1:2" ht="15.75">
      <c r="A3" s="150" t="s">
        <v>458</v>
      </c>
      <c r="B3" s="150"/>
    </row>
    <row r="4" spans="1:2" ht="38.25">
      <c r="A4" s="46" t="s">
        <v>205</v>
      </c>
      <c r="B4" s="47" t="s">
        <v>206</v>
      </c>
    </row>
    <row r="5" spans="1:2" ht="29.25" customHeight="1">
      <c r="A5" s="45" t="s">
        <v>210</v>
      </c>
      <c r="B5" s="71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2019-09-03T04:33:11Z</cp:lastPrinted>
  <dcterms:created xsi:type="dcterms:W3CDTF">2015-01-16T05:02:30Z</dcterms:created>
  <dcterms:modified xsi:type="dcterms:W3CDTF">2019-09-03T04:33:25Z</dcterms:modified>
</cp:coreProperties>
</file>