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44525"/>
</workbook>
</file>

<file path=xl/calcChain.xml><?xml version="1.0" encoding="utf-8"?>
<calcChain xmlns="http://schemas.openxmlformats.org/spreadsheetml/2006/main">
  <c r="F218" i="4" l="1"/>
  <c r="F217" i="4"/>
  <c r="D216" i="4"/>
  <c r="F216" i="4" s="1"/>
  <c r="C216" i="4"/>
  <c r="F215" i="4"/>
  <c r="F214" i="4"/>
  <c r="D213" i="4"/>
  <c r="C213" i="4"/>
  <c r="F213" i="4" s="1"/>
  <c r="F212" i="4"/>
  <c r="F211" i="4"/>
  <c r="D210" i="4"/>
  <c r="F210" i="4" s="1"/>
  <c r="C210" i="4"/>
  <c r="D209" i="4"/>
  <c r="F208" i="4"/>
  <c r="D207" i="4"/>
  <c r="C207" i="4"/>
  <c r="F206" i="4"/>
  <c r="E206" i="4"/>
  <c r="F205" i="4"/>
  <c r="E205" i="4"/>
  <c r="F204" i="4"/>
  <c r="F203" i="4"/>
  <c r="F202" i="4"/>
  <c r="E202" i="4"/>
  <c r="F201" i="4"/>
  <c r="E201" i="4"/>
  <c r="F200" i="4"/>
  <c r="E200" i="4"/>
  <c r="F199" i="4"/>
  <c r="E199" i="4"/>
  <c r="F198" i="4"/>
  <c r="F197" i="4"/>
  <c r="E197" i="4"/>
  <c r="D196" i="4"/>
  <c r="D193" i="4" s="1"/>
  <c r="C196" i="4"/>
  <c r="C193" i="4" s="1"/>
  <c r="F195" i="4"/>
  <c r="E195" i="4"/>
  <c r="F194" i="4"/>
  <c r="E194" i="4"/>
  <c r="F192" i="4"/>
  <c r="E192" i="4"/>
  <c r="F191" i="4"/>
  <c r="E191" i="4"/>
  <c r="D190" i="4"/>
  <c r="E190" i="4" s="1"/>
  <c r="C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D178" i="4"/>
  <c r="C178" i="4"/>
  <c r="F177" i="4"/>
  <c r="E177" i="4"/>
  <c r="D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D167" i="4"/>
  <c r="C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7" i="4"/>
  <c r="D156" i="4" s="1"/>
  <c r="C157" i="4"/>
  <c r="F155" i="4"/>
  <c r="F154" i="4"/>
  <c r="E154" i="4"/>
  <c r="F153" i="4"/>
  <c r="E153" i="4"/>
  <c r="D152" i="4"/>
  <c r="F152" i="4" s="1"/>
  <c r="C152" i="4"/>
  <c r="F149" i="4"/>
  <c r="D148" i="4"/>
  <c r="F148" i="4" s="1"/>
  <c r="F147" i="4"/>
  <c r="D146" i="4"/>
  <c r="C146" i="4"/>
  <c r="C145" i="4" s="1"/>
  <c r="F144" i="4"/>
  <c r="F143" i="4"/>
  <c r="E143" i="4"/>
  <c r="F142" i="4"/>
  <c r="E142" i="4"/>
  <c r="D141" i="4"/>
  <c r="F141" i="4" s="1"/>
  <c r="C141" i="4"/>
  <c r="F140" i="4"/>
  <c r="E140" i="4"/>
  <c r="F139" i="4"/>
  <c r="E139" i="4"/>
  <c r="F138" i="4"/>
  <c r="E138" i="4"/>
  <c r="F137" i="4"/>
  <c r="E137" i="4"/>
  <c r="D136" i="4"/>
  <c r="F136" i="4" s="1"/>
  <c r="C136" i="4"/>
  <c r="F135" i="4"/>
  <c r="F134" i="4"/>
  <c r="D133" i="4"/>
  <c r="F133" i="4" s="1"/>
  <c r="C133" i="4"/>
  <c r="F132" i="4"/>
  <c r="F131" i="4"/>
  <c r="E131" i="4"/>
  <c r="D130" i="4"/>
  <c r="F130" i="4" s="1"/>
  <c r="C130" i="4"/>
  <c r="F128" i="4"/>
  <c r="F127" i="4"/>
  <c r="E127" i="4"/>
  <c r="D126" i="4"/>
  <c r="C126" i="4"/>
  <c r="C124" i="4" s="1"/>
  <c r="F125" i="4"/>
  <c r="F123" i="4"/>
  <c r="E123" i="4"/>
  <c r="D122" i="4"/>
  <c r="F122" i="4" s="1"/>
  <c r="C122" i="4"/>
  <c r="F121" i="4"/>
  <c r="E121" i="4"/>
  <c r="F120" i="4"/>
  <c r="E120" i="4"/>
  <c r="F119" i="4"/>
  <c r="D118" i="4"/>
  <c r="F118" i="4" s="1"/>
  <c r="C118" i="4"/>
  <c r="F117" i="4"/>
  <c r="F116" i="4"/>
  <c r="E116" i="4"/>
  <c r="F115" i="4"/>
  <c r="E115" i="4"/>
  <c r="F114" i="4"/>
  <c r="D113" i="4"/>
  <c r="E113" i="4" s="1"/>
  <c r="C113" i="4"/>
  <c r="F112" i="4"/>
  <c r="F111" i="4"/>
  <c r="E111" i="4"/>
  <c r="F110" i="4"/>
  <c r="E110" i="4"/>
  <c r="F109" i="4"/>
  <c r="E109" i="4"/>
  <c r="F108" i="4"/>
  <c r="F107" i="4"/>
  <c r="E107" i="4"/>
  <c r="F106" i="4"/>
  <c r="E106" i="4"/>
  <c r="F105" i="4"/>
  <c r="E105" i="4"/>
  <c r="F104" i="4"/>
  <c r="E104" i="4"/>
  <c r="F103" i="4"/>
  <c r="E103" i="4"/>
  <c r="D102" i="4"/>
  <c r="F102" i="4" s="1"/>
  <c r="C102" i="4"/>
  <c r="F101" i="4"/>
  <c r="E101" i="4"/>
  <c r="F100" i="4"/>
  <c r="E100" i="4"/>
  <c r="D99" i="4"/>
  <c r="E99" i="4" s="1"/>
  <c r="C99" i="4"/>
  <c r="F98" i="4"/>
  <c r="E98" i="4"/>
  <c r="F97" i="4"/>
  <c r="E97" i="4"/>
  <c r="D96" i="4"/>
  <c r="F96" i="4" s="1"/>
  <c r="C96" i="4"/>
  <c r="C95" i="4" s="1"/>
  <c r="F93" i="4"/>
  <c r="F92" i="4"/>
  <c r="E92" i="4"/>
  <c r="F91" i="4"/>
  <c r="D91" i="4"/>
  <c r="E91" i="4" s="1"/>
  <c r="C91" i="4"/>
  <c r="F90" i="4"/>
  <c r="E90" i="4"/>
  <c r="F89" i="4"/>
  <c r="E89" i="4"/>
  <c r="D89" i="4"/>
  <c r="C89" i="4"/>
  <c r="D88" i="4"/>
  <c r="C88" i="4"/>
  <c r="F87" i="4"/>
  <c r="E87" i="4"/>
  <c r="F86" i="4"/>
  <c r="F85" i="4"/>
  <c r="D84" i="4"/>
  <c r="F84" i="4" s="1"/>
  <c r="C84" i="4"/>
  <c r="C79" i="4" s="1"/>
  <c r="C76" i="4" s="1"/>
  <c r="C75" i="4" s="1"/>
  <c r="F83" i="4"/>
  <c r="F82" i="4"/>
  <c r="F81" i="4"/>
  <c r="D80" i="4"/>
  <c r="F80" i="4" s="1"/>
  <c r="C80" i="4"/>
  <c r="F78" i="4"/>
  <c r="E78" i="4"/>
  <c r="D77" i="4"/>
  <c r="F77" i="4" s="1"/>
  <c r="C77" i="4"/>
  <c r="F74" i="4"/>
  <c r="F73" i="4"/>
  <c r="E73" i="4"/>
  <c r="F72" i="4"/>
  <c r="E72" i="4"/>
  <c r="F71" i="4"/>
  <c r="F70" i="4"/>
  <c r="E70" i="4"/>
  <c r="D69" i="4"/>
  <c r="F69" i="4" s="1"/>
  <c r="C69" i="4"/>
  <c r="D68" i="4"/>
  <c r="C68" i="4"/>
  <c r="F67" i="4"/>
  <c r="C67" i="4"/>
  <c r="E67" i="4" s="1"/>
  <c r="F66" i="4"/>
  <c r="E66" i="4"/>
  <c r="F65" i="4"/>
  <c r="E65" i="4"/>
  <c r="D64" i="4"/>
  <c r="F63" i="4"/>
  <c r="E63" i="4"/>
  <c r="D62" i="4"/>
  <c r="F61" i="4"/>
  <c r="F60" i="4"/>
  <c r="E60" i="4"/>
  <c r="F59" i="4"/>
  <c r="E59" i="4"/>
  <c r="D58" i="4"/>
  <c r="C58" i="4"/>
  <c r="F57" i="4"/>
  <c r="E57" i="4"/>
  <c r="F56" i="4"/>
  <c r="E56" i="4"/>
  <c r="D55" i="4"/>
  <c r="C55" i="4"/>
  <c r="F55" i="4" s="1"/>
  <c r="F54" i="4"/>
  <c r="E54" i="4"/>
  <c r="F53" i="4"/>
  <c r="F52" i="4"/>
  <c r="E52" i="4"/>
  <c r="D51" i="4"/>
  <c r="F51" i="4" s="1"/>
  <c r="C51" i="4"/>
  <c r="F50" i="4"/>
  <c r="D49" i="4"/>
  <c r="C49" i="4"/>
  <c r="F48" i="4"/>
  <c r="E48" i="4"/>
  <c r="D47" i="4"/>
  <c r="F47" i="4" s="1"/>
  <c r="C47" i="4"/>
  <c r="F46" i="4"/>
  <c r="E46" i="4"/>
  <c r="D45" i="4"/>
  <c r="E45" i="4" s="1"/>
  <c r="C45" i="4"/>
  <c r="F43" i="4"/>
  <c r="C42" i="4"/>
  <c r="F42" i="4" s="1"/>
  <c r="F40" i="4"/>
  <c r="F39" i="4"/>
  <c r="E39" i="4"/>
  <c r="F38" i="4"/>
  <c r="E38" i="4"/>
  <c r="D38" i="4"/>
  <c r="C38" i="4"/>
  <c r="F37" i="4"/>
  <c r="E37" i="4"/>
  <c r="F36" i="4"/>
  <c r="E36" i="4"/>
  <c r="D35" i="4"/>
  <c r="E35" i="4" s="1"/>
  <c r="C35" i="4"/>
  <c r="F34" i="4"/>
  <c r="E34" i="4"/>
  <c r="D33" i="4"/>
  <c r="F33" i="4" s="1"/>
  <c r="C33" i="4"/>
  <c r="C32" i="4" s="1"/>
  <c r="F31" i="4"/>
  <c r="E31" i="4"/>
  <c r="F30" i="4"/>
  <c r="D30" i="4"/>
  <c r="C30" i="4"/>
  <c r="E30" i="4" s="1"/>
  <c r="F29" i="4"/>
  <c r="E29" i="4"/>
  <c r="D28" i="4"/>
  <c r="F28" i="4" s="1"/>
  <c r="C28" i="4"/>
  <c r="C19" i="4" s="1"/>
  <c r="F27" i="4"/>
  <c r="E27" i="4"/>
  <c r="F26" i="4"/>
  <c r="D26" i="4"/>
  <c r="C26" i="4"/>
  <c r="E26" i="4" s="1"/>
  <c r="F25" i="4"/>
  <c r="F24" i="4"/>
  <c r="F23" i="4"/>
  <c r="E23" i="4"/>
  <c r="F22" i="4"/>
  <c r="F21" i="4"/>
  <c r="E21" i="4"/>
  <c r="D20" i="4"/>
  <c r="C20" i="4"/>
  <c r="F18" i="4"/>
  <c r="E18" i="4"/>
  <c r="F17" i="4"/>
  <c r="E17" i="4"/>
  <c r="F16" i="4"/>
  <c r="E16" i="4"/>
  <c r="F15" i="4"/>
  <c r="E15" i="4"/>
  <c r="F14" i="4"/>
  <c r="E14" i="4"/>
  <c r="F13" i="4"/>
  <c r="D13" i="4"/>
  <c r="E13" i="4" s="1"/>
  <c r="C13" i="4"/>
  <c r="C12" i="4" s="1"/>
  <c r="F11" i="4"/>
  <c r="F10" i="4"/>
  <c r="E10" i="4"/>
  <c r="F9" i="4"/>
  <c r="E9" i="4"/>
  <c r="F8" i="4"/>
  <c r="E8" i="4"/>
  <c r="F7" i="4"/>
  <c r="E7" i="4"/>
  <c r="D6" i="4"/>
  <c r="D5" i="4" s="1"/>
  <c r="C6" i="4"/>
  <c r="F6" i="4" s="1"/>
  <c r="H14" i="14"/>
  <c r="F113" i="4" l="1"/>
  <c r="F126" i="4"/>
  <c r="F178" i="4"/>
  <c r="E28" i="4"/>
  <c r="E55" i="4"/>
  <c r="F62" i="4"/>
  <c r="F68" i="4"/>
  <c r="E102" i="4"/>
  <c r="C129" i="4"/>
  <c r="C94" i="4" s="1"/>
  <c r="F167" i="4"/>
  <c r="F49" i="4"/>
  <c r="E122" i="4"/>
  <c r="E167" i="4"/>
  <c r="D12" i="4"/>
  <c r="F12" i="4" s="1"/>
  <c r="C64" i="4"/>
  <c r="C62" i="4" s="1"/>
  <c r="E69" i="4"/>
  <c r="E64" i="4"/>
  <c r="F146" i="4"/>
  <c r="F157" i="4"/>
  <c r="F207" i="4"/>
  <c r="F58" i="4"/>
  <c r="F88" i="4"/>
  <c r="F99" i="4"/>
  <c r="C209" i="4"/>
  <c r="F209" i="4" s="1"/>
  <c r="E20" i="4"/>
  <c r="E126" i="4"/>
  <c r="F193" i="4"/>
  <c r="E193" i="4"/>
  <c r="C44" i="4"/>
  <c r="E77" i="4"/>
  <c r="D32" i="4"/>
  <c r="F35" i="4"/>
  <c r="C41" i="4"/>
  <c r="F41" i="4" s="1"/>
  <c r="F45" i="4"/>
  <c r="F64" i="4"/>
  <c r="D124" i="4"/>
  <c r="D129" i="4"/>
  <c r="F190" i="4"/>
  <c r="F20" i="4"/>
  <c r="E12" i="4"/>
  <c r="D145" i="4"/>
  <c r="F145" i="4" s="1"/>
  <c r="C176" i="4"/>
  <c r="F176" i="4" s="1"/>
  <c r="E51" i="4"/>
  <c r="D79" i="4"/>
  <c r="D151" i="4"/>
  <c r="C156" i="4"/>
  <c r="C151" i="4" s="1"/>
  <c r="C150" i="4" s="1"/>
  <c r="E196" i="4"/>
  <c r="C5" i="4"/>
  <c r="F196" i="4"/>
  <c r="E33" i="4"/>
  <c r="E47" i="4"/>
  <c r="E62" i="4"/>
  <c r="D95" i="4"/>
  <c r="E130" i="4"/>
  <c r="E136" i="4"/>
  <c r="E141" i="4"/>
  <c r="D19" i="4"/>
  <c r="E5" i="4"/>
  <c r="D44" i="4"/>
  <c r="E58" i="4"/>
  <c r="E152" i="4"/>
  <c r="E6" i="4"/>
  <c r="E88" i="4"/>
  <c r="E157" i="4"/>
  <c r="E178" i="4"/>
  <c r="E68" i="4"/>
  <c r="E96" i="4"/>
  <c r="E118" i="4"/>
  <c r="F15" i="14"/>
  <c r="E17" i="15"/>
  <c r="C4" i="4" l="1"/>
  <c r="C219" i="4" s="1"/>
  <c r="E19" i="4"/>
  <c r="F19" i="4"/>
  <c r="D150" i="4"/>
  <c r="E151" i="4"/>
  <c r="F151" i="4"/>
  <c r="E79" i="4"/>
  <c r="F79" i="4"/>
  <c r="F124" i="4"/>
  <c r="E124" i="4"/>
  <c r="F32" i="4"/>
  <c r="E32" i="4"/>
  <c r="F95" i="4"/>
  <c r="E95" i="4"/>
  <c r="D94" i="4"/>
  <c r="F156" i="4"/>
  <c r="E156" i="4"/>
  <c r="D76" i="4"/>
  <c r="F5" i="4"/>
  <c r="F44" i="4"/>
  <c r="E44" i="4"/>
  <c r="F129" i="4"/>
  <c r="E129" i="4"/>
  <c r="E176" i="4"/>
  <c r="C56" i="14"/>
  <c r="E47" i="14"/>
  <c r="F56" i="14"/>
  <c r="E56" i="14"/>
  <c r="H58" i="14"/>
  <c r="H51" i="14"/>
  <c r="F53" i="14"/>
  <c r="E53" i="14"/>
  <c r="C53" i="14"/>
  <c r="H55" i="14"/>
  <c r="F94" i="4" l="1"/>
  <c r="E94" i="4"/>
  <c r="F150" i="4"/>
  <c r="E150" i="4"/>
  <c r="F76" i="4"/>
  <c r="E76" i="4"/>
  <c r="D75" i="4"/>
  <c r="D12" i="15"/>
  <c r="F75" i="4" l="1"/>
  <c r="E75" i="4"/>
  <c r="D4" i="4"/>
  <c r="E6" i="14"/>
  <c r="D219" i="4" l="1"/>
  <c r="E219" i="4" s="1"/>
  <c r="E4" i="4"/>
  <c r="F4" i="4"/>
  <c r="F219" i="4" s="1"/>
  <c r="E15" i="15"/>
  <c r="H10" i="14"/>
  <c r="E20" i="14" l="1"/>
  <c r="C20" i="14"/>
  <c r="D10" i="15" l="1"/>
  <c r="D9" i="15" l="1"/>
  <c r="H39" i="14"/>
  <c r="F32" i="14"/>
  <c r="F60" i="14"/>
  <c r="D15" i="15" l="1"/>
  <c r="H61" i="14" l="1"/>
  <c r="H59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1" i="14"/>
  <c r="H9" i="14"/>
  <c r="H7" i="14"/>
  <c r="E60" i="14"/>
  <c r="H60" i="14" s="1"/>
  <c r="E45" i="14"/>
  <c r="E42" i="14"/>
  <c r="E36" i="14"/>
  <c r="E32" i="14"/>
  <c r="E27" i="14"/>
  <c r="E15" i="14"/>
  <c r="F17" i="15"/>
  <c r="F18" i="15"/>
  <c r="E19" i="15"/>
  <c r="E21" i="15"/>
  <c r="E14" i="15"/>
  <c r="E12" i="15"/>
  <c r="E10" i="15"/>
  <c r="D21" i="15"/>
  <c r="D19" i="15"/>
  <c r="D17" i="15"/>
  <c r="D14" i="15" s="1"/>
  <c r="D8" i="15" s="1"/>
  <c r="C60" i="14"/>
  <c r="F47" i="14"/>
  <c r="C47" i="14"/>
  <c r="F45" i="14"/>
  <c r="C45" i="14"/>
  <c r="F42" i="14"/>
  <c r="C42" i="14"/>
  <c r="F36" i="14"/>
  <c r="C36" i="14"/>
  <c r="D32" i="14"/>
  <c r="D62" i="14" s="1"/>
  <c r="C32" i="14"/>
  <c r="F27" i="14"/>
  <c r="C27" i="14"/>
  <c r="F20" i="14"/>
  <c r="C15" i="14"/>
  <c r="F6" i="14"/>
  <c r="C6" i="14"/>
  <c r="E62" i="14" l="1"/>
  <c r="C62" i="14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D7" i="15"/>
  <c r="F62" i="14"/>
  <c r="H62" i="14" l="1"/>
  <c r="F14" i="15"/>
</calcChain>
</file>

<file path=xl/sharedStrings.xml><?xml version="1.0" encoding="utf-8"?>
<sst xmlns="http://schemas.openxmlformats.org/spreadsheetml/2006/main" count="593" uniqueCount="522">
  <si>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</si>
  <si>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</si>
  <si>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</si>
  <si>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</si>
  <si>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</si>
  <si>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</si>
  <si>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</si>
  <si>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</si>
  <si>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</si>
  <si>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</si>
  <si>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</si>
  <si>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</si>
  <si>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</si>
  <si>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</si>
  <si>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</si>
  <si>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</si>
  <si>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</si>
  <si>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</si>
  <si>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</si>
  <si>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</si>
  <si>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</si>
  <si>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</si>
  <si>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</si>
  <si>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</si>
  <si>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</si>
  <si>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</si>
  <si>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</si>
  <si>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</si>
  <si>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</si>
  <si>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</si>
  <si>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</si>
  <si>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</si>
  <si>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</si>
  <si>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</si>
  <si>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</si>
  <si>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</si>
  <si>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</si>
  <si>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</si>
  <si>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</si>
  <si>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</si>
  <si>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</si>
  <si>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</si>
  <si>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</si>
  <si>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</si>
  <si>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</si>
  <si>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</si>
  <si>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</si>
  <si>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</si>
  <si>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</si>
  <si>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</si>
  <si>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</si>
  <si>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</si>
  <si>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</si>
  <si>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</si>
  <si>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</si>
  <si>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</si>
  <si>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</si>
  <si>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</si>
  <si>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</si>
  <si>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</si>
  <si>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</si>
  <si>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</si>
  <si>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</si>
  <si>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</si>
  <si>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</si>
  <si>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</si>
  <si>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</si>
  <si>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</si>
  <si>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</si>
  <si>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</si>
  <si>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</si>
  <si>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</si>
  <si>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</si>
  <si>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</si>
  <si>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</si>
  <si>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</si>
  <si>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</si>
  <si>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</si>
  <si>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</si>
  <si>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</si>
  <si>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</si>
  <si>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</si>
  <si>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</si>
  <si>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</si>
  <si>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</si>
  <si>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</si>
  <si>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</si>
  <si>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</si>
  <si>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</si>
  <si>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</si>
  <si>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</si>
  <si>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</si>
  <si>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</si>
  <si>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</si>
  <si>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</si>
  <si>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</si>
  <si>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</si>
  <si>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</si>
  <si>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</si>
  <si>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</si>
  <si>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</si>
  <si>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</si>
  <si>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</si>
  <si>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</si>
  <si>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</si>
  <si>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</si>
  <si>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</si>
  <si>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</si>
  <si>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</si>
  <si>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</si>
  <si>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</si>
  <si>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</si>
  <si>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</si>
  <si>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</si>
  <si>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</si>
  <si>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</si>
  <si>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</si>
  <si>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</si>
  <si>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</si>
  <si>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</si>
  <si>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</si>
  <si>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</si>
  <si>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</si>
  <si>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</si>
  <si>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</si>
  <si>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</si>
  <si>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</si>
  <si>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</si>
  <si>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</si>
  <si>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</si>
  <si>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</si>
  <si>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</si>
  <si>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</si>
  <si>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Источники финансирования дефицита бюджетов – всего</t>
  </si>
  <si>
    <t>000 01  00  00  00  00  0000  000</t>
  </si>
  <si>
    <t>ИСТОЧНИКИ ВНУТРЕННЕГО ФИНАНСИРОВАНИЯ ДЕФИЦИТОВ  БЮДЖЕТОВ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</si>
  <si>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</si>
  <si>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</si>
  <si>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</si>
  <si>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 xml:space="preserve">Получение кредитов от кредитных организаций в валюте Российской Федерации  </t>
  </si>
  <si>
    <t>919  01 02  00  00  00 0000  700</t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</si>
  <si>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</si>
  <si>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</si>
  <si>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</si>
  <si>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</si>
  <si>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</si>
  <si>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</si>
  <si>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t>Бюджетные кредиты от других бюджетов бюджетной  системы Российской Федерации</t>
  </si>
  <si>
    <t>919 01  03  00  00  00  0000  000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</si>
  <si>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</si>
  <si>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</si>
  <si>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</si>
  <si>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</si>
  <si>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</si>
  <si>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</si>
  <si>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</si>
  <si>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</si>
  <si>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</si>
  <si>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</si>
  <si>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</si>
  <si>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</si>
  <si>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t>Возврат бюджетных кредитов, предоставленных внутри страны в валюте Российской Федерации</t>
  </si>
  <si>
    <t>919 01  06  05  00  00  0000  600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</si>
  <si>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</si>
  <si>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</si>
  <si>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</si>
  <si>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</si>
  <si>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</si>
  <si>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</si>
  <si>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</si>
  <si>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</si>
  <si>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</si>
  <si>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</si>
  <si>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</si>
  <si>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</si>
  <si>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</si>
  <si>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</si>
  <si>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</si>
  <si>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</si>
  <si>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</si>
  <si>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</si>
  <si>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</si>
  <si>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</si>
  <si>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</si>
  <si>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</si>
  <si>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</si>
  <si>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</si>
  <si>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</si>
  <si>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</si>
  <si>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</si>
  <si>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</si>
  <si>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</si>
  <si>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</si>
  <si>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</si>
  <si>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</si>
  <si>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</si>
  <si>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</si>
  <si>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</si>
  <si>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</si>
  <si>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</si>
  <si>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</si>
  <si>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</si>
  <si>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</si>
  <si>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</si>
  <si>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</si>
  <si>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</si>
  <si>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</si>
  <si>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</si>
  <si>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</si>
  <si>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</si>
  <si>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</si>
  <si>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</si>
  <si>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</si>
  <si>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</si>
  <si>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</si>
  <si>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</si>
  <si>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</si>
  <si>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</si>
  <si>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</si>
  <si>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</si>
  <si>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</si>
  <si>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</si>
  <si>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</si>
  <si>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</si>
  <si>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</si>
  <si>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</si>
  <si>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</si>
  <si>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</si>
  <si>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</si>
  <si>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</si>
  <si>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</si>
  <si>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</si>
  <si>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</si>
  <si>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</si>
  <si>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</si>
  <si>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</si>
  <si>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</si>
  <si>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</si>
  <si>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</si>
  <si>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</si>
  <si>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</si>
  <si>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</si>
  <si>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</si>
  <si>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</si>
  <si>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</si>
  <si>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</si>
  <si>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</si>
  <si>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</si>
  <si>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</si>
  <si>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</si>
  <si>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</si>
  <si>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</si>
  <si>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</si>
  <si>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</si>
  <si>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</si>
  <si>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</si>
  <si>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</si>
  <si>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</si>
  <si>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</si>
  <si>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</si>
  <si>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</si>
  <si>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</si>
  <si>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</si>
  <si>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</si>
  <si>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</si>
  <si>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</si>
  <si>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</si>
  <si>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</si>
  <si>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</si>
  <si>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</si>
  <si>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</si>
  <si>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</si>
  <si>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</si>
  <si>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</si>
  <si>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</si>
  <si>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</si>
  <si>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</si>
  <si>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</si>
  <si>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</si>
  <si>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</si>
  <si>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</si>
  <si>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</si>
  <si>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</si>
  <si>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</si>
  <si>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</si>
  <si>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</si>
  <si>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</si>
  <si>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</si>
  <si>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</si>
  <si>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</si>
  <si>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</si>
  <si>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</si>
  <si>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</si>
  <si>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</si>
  <si>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</si>
  <si>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</si>
  <si>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</si>
  <si>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</si>
  <si>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</si>
  <si>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</si>
  <si>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</si>
  <si>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</si>
  <si>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</si>
  <si>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</si>
  <si>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</si>
  <si>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</si>
  <si>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</si>
  <si>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</si>
  <si>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</si>
  <si>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</si>
  <si>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</si>
  <si>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</si>
  <si>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</si>
  <si>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</si>
  <si>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</si>
  <si>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</si>
  <si>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</si>
  <si>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</si>
  <si>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</si>
  <si>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</si>
  <si>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</si>
  <si>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</si>
  <si>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</si>
  <si>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</si>
  <si>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</si>
  <si>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</si>
  <si>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</si>
  <si>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</si>
  <si>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</si>
  <si>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</si>
  <si>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</si>
  <si>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</si>
  <si>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</si>
  <si>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</si>
  <si>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</si>
  <si>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</si>
  <si>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</si>
  <si>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</si>
  <si>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</si>
  <si>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</si>
  <si>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</si>
  <si>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</si>
  <si>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</si>
  <si>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</si>
  <si>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</si>
  <si>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037  116 10123 01 0000 140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</si>
  <si>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</si>
  <si>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</si>
  <si>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</si>
  <si>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</si>
  <si>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</si>
  <si>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</si>
  <si>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</si>
  <si>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</si>
  <si>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</si>
  <si>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</si>
  <si>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</si>
  <si>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</si>
  <si>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</si>
  <si>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</si>
  <si>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</si>
  <si>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</si>
  <si>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</si>
  <si>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</si>
  <si>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</si>
  <si>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</si>
  <si>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</si>
  <si>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</si>
  <si>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</si>
  <si>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</si>
  <si>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</si>
  <si>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</si>
  <si>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</si>
  <si>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</si>
  <si>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</si>
  <si>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</si>
  <si>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</si>
  <si>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</si>
  <si>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</si>
  <si>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</si>
  <si>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</si>
  <si>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</si>
  <si>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</si>
  <si>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</si>
  <si>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</si>
  <si>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</si>
  <si>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</si>
  <si>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</si>
  <si>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</si>
  <si>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</si>
  <si>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</si>
  <si>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</si>
  <si>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</si>
  <si>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</si>
  <si>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</si>
  <si>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</si>
  <si>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</si>
  <si>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</si>
  <si>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</si>
  <si>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</si>
  <si>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</si>
  <si>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</si>
  <si>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</si>
  <si>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</si>
  <si>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</si>
  <si>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</si>
  <si>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</si>
  <si>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</si>
  <si>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</si>
  <si>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</si>
  <si>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</si>
  <si>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</si>
  <si>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</si>
  <si>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</si>
  <si>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</si>
  <si>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</si>
  <si>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</si>
  <si>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</si>
  <si>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</si>
  <si>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</si>
  <si>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</si>
  <si>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</si>
  <si>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</si>
  <si>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</si>
  <si>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</si>
  <si>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</si>
  <si>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</si>
  <si>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</si>
  <si>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</si>
  <si>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Акцизы на пиво, напитки, изготавливаемые на основе пива, производимые на территории Российской Федерации
</t>
  </si>
  <si>
    <t>182  1  05  01  022  01 0000  110</t>
  </si>
  <si>
    <t>000  1  11  05010  00  0000  120</t>
  </si>
  <si>
    <t>902  1  11  05074  04  0007  120</t>
  </si>
  <si>
    <t xml:space="preserve">000  1 11 05300 00 0000 120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</si>
  <si>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</si>
  <si>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000 1 11 05400 00 0000 120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</si>
  <si>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</si>
  <si>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908  1  13  02994  04  0006  130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</si>
  <si>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</si>
  <si>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</si>
  <si>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</si>
  <si>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</si>
  <si>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</si>
  <si>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</si>
  <si>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</si>
  <si>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</si>
  <si>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919 1 16 10100 04 0000 140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</si>
  <si>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</si>
  <si>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000  2 02  20077  04  0000  150</t>
  </si>
  <si>
    <t xml:space="preserve">Субсидии  на строительство и реконструкцию объектов спортивной инфраструктуры муниципальной собственности для занятий физической культурой и спортом </t>
  </si>
  <si>
    <t xml:space="preserve">Субсидии  на  улучшение жилищных условий граждан, проживающих на сельских территориях  </t>
  </si>
  <si>
    <t>000  2  02  30024  04  0000  150</t>
  </si>
  <si>
    <t>000  2  18  04010  04  0000  150</t>
  </si>
  <si>
    <t>000  2  18  04020  04  0000  150</t>
  </si>
  <si>
    <t>182  1  05  01  050  01  0000  110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</si>
  <si>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</si>
  <si>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048 1 12 01010 01 2100 120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</si>
  <si>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</si>
  <si>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</si>
  <si>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</si>
  <si>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017 1 16 01193 01 0000 140</t>
  </si>
  <si>
    <t>913 1  16  07090  04  0000  140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</si>
  <si>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</si>
  <si>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913 1 16 10100 04 0000 140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</si>
  <si>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</si>
  <si>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</si>
  <si>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</si>
  <si>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</si>
  <si>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000  1  11  09080  04  0000  120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</si>
  <si>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</t>
  </si>
  <si>
    <t>000  1  13  02994  04  0001  130</t>
  </si>
  <si>
    <t>913  1  13  02994  04  0001  130</t>
  </si>
  <si>
    <t>000  1  13  02994  04  0006  130</t>
  </si>
  <si>
    <t>000 1 16 10100 04 0000 140</t>
  </si>
  <si>
    <t xml:space="preserve">Межбюджетные трансферты, из резервного фонда Правительства Свердловской области на ремонт прачечной, путей эвакуации, санитарно-технических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</si>
  <si>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Рост, снижение         (+, -) в тыс. руб.</t>
  </si>
  <si>
    <t>000  1  17  05000  00  0000  180</t>
  </si>
  <si>
    <t>Прочие неналоговые доходы</t>
  </si>
  <si>
    <t>902  1  17  05040  04  0000  180</t>
  </si>
  <si>
    <t>Прочие неналоговые доходы бюджетов городских округов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</si>
  <si>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</t>
  </si>
  <si>
    <t xml:space="preserve">Межбюджетные трансферты, из резервного фонда Правительства Свердловской области на приобретение интерактивного стола и ноутбука для 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</si>
  <si>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Исполнение бюджета Невьянского городского округа по состоянию на 01.10.2022 г.</t>
  </si>
  <si>
    <t>Сумма бюджетных назначений на 2022 год                (в тыс.руб.)</t>
  </si>
  <si>
    <t>Сумма фактического поступления на 01.10.2022 г.              (в тыс.руб.)</t>
  </si>
  <si>
    <t xml:space="preserve">000  1  09  00000  00  0000  000
</t>
  </si>
  <si>
    <t xml:space="preserve">ЗАДОЛЖЕННОСТЬ И ПЕРЕРАСЧЕТЫ ПО ОТМЕНЕННЫМ НАЛОГАМ, СБОРАМ И ИНЫМ ОБЯЗАТЕЛЬНЫМ ПЛАТЕЖАМ
</t>
  </si>
  <si>
    <t xml:space="preserve">000  1  09  04000  00  0000  110
</t>
  </si>
  <si>
    <t xml:space="preserve">Налоги на имущество
</t>
  </si>
  <si>
    <t xml:space="preserve">182  1  09  04052  04  0000  110
</t>
  </si>
  <si>
    <t>Земельный налог (по обязательствам, возникшим до 1 января 2006 года), мобилизуемый на территориях городских округов</t>
  </si>
  <si>
    <t>042  1 16   01193  01  0000 140</t>
  </si>
  <si>
    <t>902 1 16  10032  04  0000 140</t>
  </si>
  <si>
    <t>901  202 16549 04 0000 150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</si>
  <si>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</si>
  <si>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Межбюджетные трансферты, из резервного фонда Правительства Свердловской области  на оказание финансовой помощи гражданам, пострадавшим в результате пожара</t>
  </si>
  <si>
    <t xml:space="preserve"> по состоянию на 01.10.2022 года</t>
  </si>
  <si>
    <t>Исполнено    на 01.10.2022г., в тыс. руб.</t>
  </si>
  <si>
    <t>на 01.10.2022 г.</t>
  </si>
  <si>
    <t>Исполнение на 01.10.2022 г., в тысячах рублей</t>
  </si>
  <si>
    <t>на  01.10.2022 г.</t>
  </si>
  <si>
    <t>на 01.10.2021 г.</t>
  </si>
  <si>
    <t>Резервные фонды ¹*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</si>
  <si>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</t>
    </r>
    <r>
      <rPr>
        <b/>
        <sz val="12"/>
        <rFont val="Liberation Serif"/>
        <family val="1"/>
        <charset val="204"/>
      </rPr>
      <t xml:space="preserve"> 12 771,80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</si>
  <si>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r>
      <t xml:space="preserve">           </t>
    </r>
    <r>
      <rPr>
        <b/>
        <sz val="11"/>
        <color theme="1"/>
        <rFont val="Liberation Serif"/>
        <family val="1"/>
        <charset val="204"/>
      </rPr>
      <t>1.</t>
    </r>
    <r>
      <rPr>
        <b/>
        <sz val="7"/>
        <color theme="1"/>
        <rFont val="Liberation Serif"/>
        <family val="1"/>
        <charset val="204"/>
      </rPr>
      <t xml:space="preserve">       </t>
    </r>
    <r>
      <rPr>
        <b/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</si>
  <si>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b/>
        <sz val="11"/>
        <color theme="1"/>
        <rFont val="Liberation Serif"/>
        <family val="1"/>
        <charset val="204"/>
      </rPr>
      <t>2.</t>
    </r>
    <r>
      <rPr>
        <b/>
        <sz val="7"/>
        <color theme="1"/>
        <rFont val="Liberation Serif"/>
        <family val="1"/>
        <charset val="204"/>
      </rPr>
      <t xml:space="preserve">       </t>
    </r>
    <r>
      <rPr>
        <b/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</si>
  <si>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3.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</si>
  <si>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4.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</si>
  <si>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5.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</si>
  <si>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6.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</si>
  <si>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7.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</si>
  <si>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8.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</si>
  <si>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9.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</si>
  <si>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10.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</si>
  <si>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11.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</si>
  <si>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12.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</si>
  <si>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13.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</si>
  <si>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14.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</si>
  <si>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15.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</si>
  <si>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16.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</si>
  <si>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17.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</si>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</sst>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7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7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309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18" fillId="0" borderId="0" xfId="0" applyFont="1"/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 wrapText="1"/>
    </xf>
    <xf numFmtId="168" fontId="17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top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6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1" fontId="15" fillId="0" borderId="19" xfId="1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/>
    </xf>
    <xf numFmtId="0" fontId="7" fillId="0" borderId="5" xfId="3" applyFont="1" applyFill="1" applyBorder="1" applyAlignment="1">
      <alignment vertical="top" wrapText="1"/>
    </xf>
    <xf numFmtId="4" fontId="12" fillId="0" borderId="5" xfId="3" applyNumberFormat="1" applyFont="1" applyFill="1" applyBorder="1" applyAlignment="1">
      <alignment horizontal="center" vertical="center"/>
    </xf>
    <xf numFmtId="4" fontId="12" fillId="0" borderId="10" xfId="3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left" vertical="center"/>
    </xf>
    <xf numFmtId="0" fontId="7" fillId="0" borderId="16" xfId="3" applyFont="1" applyFill="1" applyBorder="1" applyAlignment="1">
      <alignment vertical="top" wrapText="1"/>
    </xf>
    <xf numFmtId="4" fontId="12" fillId="0" borderId="16" xfId="3" applyNumberFormat="1" applyFont="1" applyFill="1" applyBorder="1" applyAlignment="1">
      <alignment horizontal="center" vertical="center"/>
    </xf>
    <xf numFmtId="4" fontId="12" fillId="0" borderId="19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 wrapText="1"/>
    </xf>
    <xf numFmtId="4" fontId="15" fillId="0" borderId="7" xfId="0" applyNumberFormat="1" applyFont="1" applyFill="1" applyBorder="1" applyAlignment="1">
      <alignment horizontal="center" vertical="center" shrinkToFit="1"/>
    </xf>
    <xf numFmtId="4" fontId="15" fillId="0" borderId="7" xfId="0" applyNumberFormat="1" applyFont="1" applyFill="1" applyBorder="1" applyAlignment="1">
      <alignment horizontal="center" vertical="center"/>
    </xf>
    <xf numFmtId="4" fontId="15" fillId="0" borderId="7" xfId="3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justify" vertical="top" wrapText="1"/>
    </xf>
    <xf numFmtId="4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horizontal="center" vertical="center" shrinkToFit="1"/>
    </xf>
    <xf numFmtId="4" fontId="15" fillId="0" borderId="2" xfId="0" applyNumberFormat="1" applyFont="1" applyFill="1" applyBorder="1" applyAlignment="1">
      <alignment horizontal="center" vertical="center"/>
    </xf>
    <xf numFmtId="4" fontId="15" fillId="0" borderId="2" xfId="3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5" xfId="3" applyFont="1" applyFill="1" applyBorder="1" applyAlignment="1">
      <alignment horizontal="justify" vertical="top" wrapText="1"/>
    </xf>
    <xf numFmtId="4" fontId="12" fillId="0" borderId="25" xfId="3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justify" vertical="top" wrapText="1"/>
    </xf>
    <xf numFmtId="4" fontId="12" fillId="0" borderId="5" xfId="3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22" xfId="3" applyFont="1" applyFill="1" applyBorder="1" applyAlignment="1">
      <alignment horizontal="justify" vertical="top" wrapText="1"/>
    </xf>
    <xf numFmtId="4" fontId="12" fillId="0" borderId="22" xfId="3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justify" vertical="top"/>
    </xf>
    <xf numFmtId="0" fontId="5" fillId="0" borderId="8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justify" vertical="top" wrapText="1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0" fontId="5" fillId="0" borderId="8" xfId="8" applyNumberFormat="1" applyFont="1" applyFill="1" applyBorder="1" applyAlignment="1" applyProtection="1">
      <alignment horizontal="left" vertical="center" shrinkToFit="1"/>
    </xf>
    <xf numFmtId="0" fontId="5" fillId="0" borderId="18" xfId="3" applyFont="1" applyFill="1" applyBorder="1" applyAlignment="1">
      <alignment horizontal="left" vertical="center"/>
    </xf>
    <xf numFmtId="0" fontId="5" fillId="0" borderId="16" xfId="3" applyFont="1" applyFill="1" applyBorder="1" applyAlignment="1">
      <alignment horizontal="justify" vertical="top" wrapText="1"/>
    </xf>
    <xf numFmtId="4" fontId="15" fillId="0" borderId="16" xfId="0" applyNumberFormat="1" applyFont="1" applyFill="1" applyBorder="1" applyAlignment="1">
      <alignment horizontal="center" vertical="center" shrinkToFi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6" xfId="3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justify" vertical="top" wrapText="1"/>
    </xf>
    <xf numFmtId="4" fontId="12" fillId="0" borderId="1" xfId="3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 shrinkToFit="1"/>
    </xf>
    <xf numFmtId="4" fontId="12" fillId="0" borderId="5" xfId="0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top" wrapText="1"/>
    </xf>
    <xf numFmtId="4" fontId="13" fillId="0" borderId="5" xfId="3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vertical="top" wrapText="1"/>
    </xf>
    <xf numFmtId="2" fontId="5" fillId="0" borderId="8" xfId="3" applyNumberFormat="1" applyFont="1" applyFill="1" applyBorder="1" applyAlignment="1">
      <alignment horizontal="left" vertical="center"/>
    </xf>
    <xf numFmtId="0" fontId="16" fillId="0" borderId="1" xfId="11" applyNumberFormat="1" applyFont="1" applyFill="1" applyBorder="1" applyAlignment="1" applyProtection="1">
      <alignment vertical="top" wrapText="1"/>
    </xf>
    <xf numFmtId="0" fontId="7" fillId="0" borderId="21" xfId="3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vertical="top" wrapText="1"/>
    </xf>
    <xf numFmtId="4" fontId="13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1" fontId="10" fillId="0" borderId="4" xfId="3" applyNumberFormat="1" applyFont="1" applyFill="1" applyBorder="1" applyAlignment="1">
      <alignment horizontal="left" vertical="center"/>
    </xf>
    <xf numFmtId="0" fontId="20" fillId="0" borderId="5" xfId="11" applyNumberFormat="1" applyFont="1" applyFill="1" applyBorder="1" applyAlignment="1" applyProtection="1">
      <alignment vertical="top" wrapText="1"/>
    </xf>
    <xf numFmtId="0" fontId="10" fillId="0" borderId="4" xfId="3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horizontal="justify" vertical="top" wrapText="1"/>
    </xf>
    <xf numFmtId="49" fontId="7" fillId="0" borderId="4" xfId="8" applyNumberFormat="1" applyFont="1" applyFill="1" applyBorder="1" applyAlignment="1" applyProtection="1">
      <alignment horizontal="left"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horizontal="left"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horizontal="left"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0" fontId="7" fillId="0" borderId="5" xfId="8" applyFont="1" applyFill="1" applyBorder="1" applyAlignment="1">
      <alignment horizontal="left" vertical="center" wrapText="1" shrinkToFit="1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16" fillId="0" borderId="7" xfId="11" applyNumberFormat="1" applyFont="1" applyFill="1" applyBorder="1" applyAlignment="1" applyProtection="1">
      <alignment vertical="top" wrapText="1"/>
    </xf>
    <xf numFmtId="49" fontId="5" fillId="0" borderId="8" xfId="8" applyNumberFormat="1" applyFont="1" applyFill="1" applyBorder="1" applyAlignment="1" applyProtection="1">
      <alignment horizontal="left" vertical="center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5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 wrapText="1" shrinkToFit="1"/>
    </xf>
    <xf numFmtId="49" fontId="10" fillId="0" borderId="4" xfId="8" applyNumberFormat="1" applyFont="1" applyFill="1" applyBorder="1" applyAlignment="1" applyProtection="1">
      <alignment horizontal="left"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" fontId="13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4" xfId="8" applyNumberFormat="1" applyFont="1" applyFill="1" applyBorder="1" applyAlignment="1" applyProtection="1">
      <alignment horizontal="left" vertical="center" wrapText="1" shrinkToFit="1"/>
    </xf>
    <xf numFmtId="0" fontId="7" fillId="0" borderId="5" xfId="3" applyFont="1" applyFill="1" applyBorder="1" applyAlignment="1">
      <alignment horizontal="left" vertical="top" wrapText="1"/>
    </xf>
    <xf numFmtId="49" fontId="5" fillId="0" borderId="6" xfId="8" applyNumberFormat="1" applyFont="1" applyFill="1" applyBorder="1" applyAlignment="1" applyProtection="1">
      <alignment horizontal="left" vertical="center" wrapText="1" shrinkToFit="1"/>
    </xf>
    <xf numFmtId="0" fontId="5" fillId="0" borderId="7" xfId="3" applyFont="1" applyFill="1" applyBorder="1" applyAlignment="1">
      <alignment horizontal="left" vertical="top" wrapText="1"/>
    </xf>
    <xf numFmtId="49" fontId="5" fillId="0" borderId="9" xfId="8" applyNumberFormat="1" applyFont="1" applyFill="1" applyBorder="1" applyAlignment="1" applyProtection="1">
      <alignment horizontal="left" vertical="center" wrapText="1" shrinkToFit="1"/>
    </xf>
    <xf numFmtId="0" fontId="5" fillId="0" borderId="2" xfId="3" applyFont="1" applyFill="1" applyBorder="1" applyAlignment="1">
      <alignment horizontal="left" vertical="top" wrapText="1"/>
    </xf>
    <xf numFmtId="4" fontId="12" fillId="0" borderId="2" xfId="3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left" vertical="center" wrapText="1"/>
    </xf>
    <xf numFmtId="0" fontId="5" fillId="0" borderId="2" xfId="11" applyNumberFormat="1" applyFont="1" applyFill="1" applyBorder="1" applyAlignment="1" applyProtection="1">
      <alignment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0" fontId="7" fillId="0" borderId="18" xfId="3" applyFont="1" applyFill="1" applyBorder="1" applyAlignment="1">
      <alignment horizontal="left" vertical="center" wrapText="1"/>
    </xf>
    <xf numFmtId="0" fontId="7" fillId="0" borderId="16" xfId="3" applyFont="1" applyFill="1" applyBorder="1" applyAlignment="1">
      <alignment horizontal="justify" vertical="top" wrapText="1"/>
    </xf>
    <xf numFmtId="0" fontId="5" fillId="0" borderId="18" xfId="3" applyFont="1" applyFill="1" applyBorder="1" applyAlignment="1">
      <alignment horizontal="left" vertical="center" wrapText="1"/>
    </xf>
    <xf numFmtId="0" fontId="7" fillId="0" borderId="25" xfId="3" applyFont="1" applyFill="1" applyBorder="1" applyAlignment="1">
      <alignment horizontal="left" vertical="center" wrapText="1"/>
    </xf>
    <xf numFmtId="4" fontId="12" fillId="0" borderId="25" xfId="0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justify" vertical="top"/>
    </xf>
    <xf numFmtId="0" fontId="7" fillId="0" borderId="22" xfId="3" applyFont="1" applyFill="1" applyBorder="1" applyAlignment="1">
      <alignment horizontal="justify" vertical="top"/>
    </xf>
    <xf numFmtId="4" fontId="12" fillId="0" borderId="22" xfId="0" applyNumberFormat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justify" vertical="top"/>
    </xf>
    <xf numFmtId="0" fontId="5" fillId="0" borderId="1" xfId="3" applyFont="1" applyFill="1" applyBorder="1" applyAlignment="1">
      <alignment horizontal="justify" vertical="top"/>
    </xf>
    <xf numFmtId="0" fontId="15" fillId="0" borderId="1" xfId="3" applyFont="1" applyFill="1" applyBorder="1" applyAlignment="1">
      <alignment horizontal="justify" vertical="top" wrapText="1"/>
    </xf>
    <xf numFmtId="0" fontId="15" fillId="0" borderId="2" xfId="3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6" xfId="3" applyFont="1" applyFill="1" applyBorder="1" applyAlignment="1">
      <alignment horizontal="justify" vertical="top"/>
    </xf>
    <xf numFmtId="0" fontId="5" fillId="0" borderId="7" xfId="0" applyFont="1" applyFill="1" applyBorder="1" applyAlignment="1">
      <alignment wrapText="1"/>
    </xf>
    <xf numFmtId="0" fontId="5" fillId="0" borderId="2" xfId="0" applyFont="1" applyFill="1" applyBorder="1" applyAlignment="1">
      <alignment horizontal="justify" vertical="center" wrapText="1"/>
    </xf>
    <xf numFmtId="0" fontId="10" fillId="0" borderId="5" xfId="3" applyFont="1" applyFill="1" applyBorder="1" applyAlignment="1">
      <alignment horizontal="left" vertical="top" wrapText="1"/>
    </xf>
    <xf numFmtId="0" fontId="5" fillId="0" borderId="7" xfId="3" applyFont="1" applyFill="1" applyBorder="1" applyAlignment="1">
      <alignment horizontal="justify" vertical="top"/>
    </xf>
    <xf numFmtId="0" fontId="10" fillId="0" borderId="5" xfId="0" applyFont="1" applyFill="1" applyBorder="1" applyAlignment="1">
      <alignment horizontal="justify" vertical="center"/>
    </xf>
    <xf numFmtId="0" fontId="16" fillId="0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4" fillId="0" borderId="4" xfId="3" applyFont="1" applyFill="1" applyBorder="1" applyAlignment="1">
      <alignment horizontal="left" vertical="center"/>
    </xf>
    <xf numFmtId="0" fontId="17" fillId="0" borderId="18" xfId="3" applyFont="1" applyFill="1" applyBorder="1" applyAlignment="1">
      <alignment horizontal="left" vertical="center"/>
    </xf>
    <xf numFmtId="4" fontId="15" fillId="0" borderId="16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0" fontId="5" fillId="0" borderId="9" xfId="3" applyNumberFormat="1" applyFont="1" applyFill="1" applyBorder="1" applyAlignment="1">
      <alignment horizontal="left" vertical="center"/>
    </xf>
    <xf numFmtId="4" fontId="15" fillId="0" borderId="2" xfId="3" applyNumberFormat="1" applyFont="1" applyFill="1" applyBorder="1" applyAlignment="1">
      <alignment horizontal="center" vertical="center" wrapText="1"/>
    </xf>
    <xf numFmtId="4" fontId="13" fillId="0" borderId="5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4" fontId="12" fillId="0" borderId="10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Fill="1"/>
    <xf numFmtId="0" fontId="2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justify"/>
    </xf>
    <xf numFmtId="4" fontId="23" fillId="0" borderId="1" xfId="0" applyNumberFormat="1" applyFont="1" applyFill="1" applyBorder="1"/>
    <xf numFmtId="0" fontId="23" fillId="0" borderId="1" xfId="0" applyFont="1" applyFill="1" applyBorder="1"/>
    <xf numFmtId="164" fontId="23" fillId="0" borderId="1" xfId="0" applyNumberFormat="1" applyFont="1" applyFill="1" applyBorder="1"/>
    <xf numFmtId="165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vertical="justify" wrapText="1"/>
    </xf>
    <xf numFmtId="4" fontId="24" fillId="0" borderId="1" xfId="0" applyNumberFormat="1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164" fontId="24" fillId="0" borderId="1" xfId="0" applyNumberFormat="1" applyFont="1" applyFill="1" applyBorder="1"/>
    <xf numFmtId="0" fontId="8" fillId="0" borderId="0" xfId="0" applyFont="1" applyAlignment="1">
      <alignment wrapText="1"/>
    </xf>
    <xf numFmtId="165" fontId="24" fillId="0" borderId="1" xfId="0" applyNumberFormat="1" applyFont="1" applyBorder="1" applyAlignment="1">
      <alignment horizontal="center"/>
    </xf>
    <xf numFmtId="4" fontId="24" fillId="0" borderId="1" xfId="0" applyNumberFormat="1" applyFont="1" applyFill="1" applyBorder="1"/>
    <xf numFmtId="0" fontId="24" fillId="0" borderId="1" xfId="0" applyFont="1" applyFill="1" applyBorder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justify"/>
    </xf>
    <xf numFmtId="164" fontId="23" fillId="0" borderId="0" xfId="0" applyNumberFormat="1" applyFont="1" applyFill="1" applyBorder="1"/>
    <xf numFmtId="0" fontId="23" fillId="0" borderId="0" xfId="0" applyFont="1" applyBorder="1"/>
    <xf numFmtId="164" fontId="23" fillId="0" borderId="0" xfId="0" applyNumberFormat="1" applyFont="1" applyBorder="1"/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vertical="justify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164" fontId="24" fillId="0" borderId="0" xfId="0" applyNumberFormat="1" applyFont="1" applyBorder="1"/>
    <xf numFmtId="165" fontId="24" fillId="0" borderId="0" xfId="0" applyNumberFormat="1" applyFont="1" applyBorder="1" applyAlignment="1">
      <alignment horizontal="center"/>
    </xf>
    <xf numFmtId="164" fontId="24" fillId="0" borderId="0" xfId="0" applyNumberFormat="1" applyFont="1" applyFill="1" applyBorder="1"/>
    <xf numFmtId="0" fontId="24" fillId="0" borderId="0" xfId="0" applyFont="1" applyBorder="1"/>
    <xf numFmtId="4" fontId="24" fillId="0" borderId="20" xfId="0" applyNumberFormat="1" applyFont="1" applyFill="1" applyBorder="1"/>
    <xf numFmtId="4" fontId="8" fillId="0" borderId="0" xfId="0" applyNumberFormat="1" applyFont="1" applyBorder="1"/>
    <xf numFmtId="165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vertical="justify" wrapText="1"/>
    </xf>
    <xf numFmtId="4" fontId="23" fillId="0" borderId="1" xfId="0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/>
    </xf>
    <xf numFmtId="164" fontId="23" fillId="0" borderId="1" xfId="0" applyNumberFormat="1" applyFont="1" applyFill="1" applyBorder="1" applyAlignment="1">
      <alignment vertical="top"/>
    </xf>
    <xf numFmtId="4" fontId="8" fillId="0" borderId="0" xfId="0" applyNumberFormat="1" applyFont="1"/>
    <xf numFmtId="165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vertical="justify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/>
    <xf numFmtId="165" fontId="2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vertical="justify"/>
    </xf>
    <xf numFmtId="165" fontId="23" fillId="0" borderId="0" xfId="0" applyNumberFormat="1" applyFont="1" applyBorder="1" applyAlignment="1">
      <alignment horizontal="center"/>
    </xf>
    <xf numFmtId="0" fontId="23" fillId="0" borderId="0" xfId="0" applyFont="1" applyFill="1" applyBorder="1"/>
    <xf numFmtId="0" fontId="24" fillId="0" borderId="1" xfId="0" applyFont="1" applyFill="1" applyBorder="1" applyAlignment="1">
      <alignment vertical="justify" wrapText="1"/>
    </xf>
    <xf numFmtId="0" fontId="24" fillId="0" borderId="0" xfId="0" applyFont="1" applyBorder="1" applyAlignment="1">
      <alignment vertical="justify"/>
    </xf>
    <xf numFmtId="0" fontId="17" fillId="0" borderId="0" xfId="0" applyFont="1"/>
    <xf numFmtId="4" fontId="17" fillId="0" borderId="0" xfId="0" applyNumberFormat="1" applyFont="1"/>
    <xf numFmtId="0" fontId="24" fillId="0" borderId="0" xfId="0" applyFont="1" applyFill="1" applyBorder="1" applyAlignment="1">
      <alignment vertical="justify" wrapText="1"/>
    </xf>
    <xf numFmtId="0" fontId="17" fillId="0" borderId="0" xfId="0" applyFont="1" applyBorder="1"/>
    <xf numFmtId="165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/>
    </xf>
    <xf numFmtId="165" fontId="24" fillId="0" borderId="0" xfId="0" applyNumberFormat="1" applyFont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" xfId="0" applyFont="1" applyFill="1" applyBorder="1" applyAlignment="1">
      <alignment vertical="justify"/>
    </xf>
    <xf numFmtId="164" fontId="23" fillId="0" borderId="1" xfId="0" applyNumberFormat="1" applyFont="1" applyBorder="1"/>
    <xf numFmtId="0" fontId="5" fillId="0" borderId="0" xfId="0" applyFont="1"/>
    <xf numFmtId="0" fontId="8" fillId="0" borderId="0" xfId="0" applyFont="1" applyFill="1"/>
    <xf numFmtId="0" fontId="5" fillId="0" borderId="0" xfId="0" applyFont="1" applyBorder="1"/>
    <xf numFmtId="0" fontId="23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27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28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4" fontId="29" fillId="0" borderId="1" xfId="0" applyNumberFormat="1" applyFont="1" applyFill="1" applyBorder="1" applyAlignment="1">
      <alignment horizontal="right" vertical="top" wrapText="1"/>
    </xf>
    <xf numFmtId="4" fontId="29" fillId="0" borderId="1" xfId="0" applyNumberFormat="1" applyFont="1" applyBorder="1" applyAlignment="1">
      <alignment horizontal="right" vertical="top" wrapText="1"/>
    </xf>
    <xf numFmtId="167" fontId="30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 wrapText="1" indent="2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top"/>
    </xf>
    <xf numFmtId="4" fontId="30" fillId="0" borderId="1" xfId="0" applyNumberFormat="1" applyFont="1" applyFill="1" applyBorder="1" applyAlignment="1">
      <alignment horizontal="right" vertical="top" wrapText="1"/>
    </xf>
    <xf numFmtId="4" fontId="30" fillId="0" borderId="1" xfId="0" applyNumberFormat="1" applyFont="1" applyBorder="1" applyAlignment="1">
      <alignment horizontal="right" vertical="top" wrapText="1"/>
    </xf>
    <xf numFmtId="167" fontId="30" fillId="0" borderId="2" xfId="0" applyNumberFormat="1" applyFont="1" applyBorder="1" applyAlignment="1">
      <alignment horizontal="center" vertical="top"/>
    </xf>
    <xf numFmtId="4" fontId="30" fillId="0" borderId="1" xfId="0" applyNumberFormat="1" applyFont="1" applyBorder="1" applyAlignment="1">
      <alignment vertical="top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4" fontId="30" fillId="0" borderId="2" xfId="0" applyNumberFormat="1" applyFont="1" applyBorder="1" applyAlignment="1">
      <alignment horizontal="right" vertical="top"/>
    </xf>
    <xf numFmtId="4" fontId="30" fillId="0" borderId="1" xfId="0" applyNumberFormat="1" applyFont="1" applyFill="1" applyBorder="1" applyAlignment="1">
      <alignment vertical="top"/>
    </xf>
    <xf numFmtId="0" fontId="33" fillId="0" borderId="1" xfId="0" applyFont="1" applyFill="1" applyBorder="1" applyAlignment="1">
      <alignment horizontal="center" vertical="top" wrapText="1"/>
    </xf>
    <xf numFmtId="3" fontId="33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>
      <alignment horizontal="center" vertical="top" wrapText="1"/>
    </xf>
    <xf numFmtId="3" fontId="36" fillId="0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left" vertical="top" wrapText="1"/>
    </xf>
    <xf numFmtId="166" fontId="24" fillId="0" borderId="1" xfId="0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A220" workbookViewId="0">
      <selection activeCell="C7" sqref="C7"/>
    </sheetView>
  </sheetViews>
  <sheetFormatPr defaultColWidth="8.85546875" defaultRowHeight="15" x14ac:dyDescent="0.25"/>
  <cols>
    <col min="1" max="1" width="29.28515625" style="2" customWidth="1"/>
    <col min="2" max="2" width="34.28515625" style="3" customWidth="1"/>
    <col min="3" max="3" width="14.140625" style="2" customWidth="1"/>
    <col min="4" max="4" width="13.42578125" style="2" customWidth="1"/>
    <col min="5" max="5" width="12.28515625" style="2" customWidth="1"/>
    <col min="6" max="6" width="16.140625" style="2" customWidth="1"/>
    <col min="7" max="16384" width="8.85546875" style="1"/>
  </cols>
  <sheetData>
    <row r="1" spans="1:6" ht="18.75" thickBot="1" x14ac:dyDescent="0.3">
      <c r="A1" s="299" t="s">
        <v>482</v>
      </c>
      <c r="B1" s="299"/>
      <c r="C1" s="299"/>
      <c r="D1" s="300"/>
      <c r="E1" s="300"/>
      <c r="F1" s="300"/>
    </row>
    <row r="2" spans="1:6" ht="60.75" thickBot="1" x14ac:dyDescent="0.3">
      <c r="A2" s="5" t="s">
        <v>0</v>
      </c>
      <c r="B2" s="6" t="s">
        <v>1</v>
      </c>
      <c r="C2" s="7" t="s">
        <v>483</v>
      </c>
      <c r="D2" s="8" t="s">
        <v>484</v>
      </c>
      <c r="E2" s="9" t="s">
        <v>2</v>
      </c>
      <c r="F2" s="10" t="s">
        <v>475</v>
      </c>
    </row>
    <row r="3" spans="1:6" ht="15.75" thickBot="1" x14ac:dyDescent="0.3">
      <c r="A3" s="11">
        <v>1</v>
      </c>
      <c r="B3" s="12">
        <v>2</v>
      </c>
      <c r="C3" s="13">
        <v>3</v>
      </c>
      <c r="D3" s="14">
        <v>4</v>
      </c>
      <c r="E3" s="15">
        <v>5</v>
      </c>
      <c r="F3" s="16">
        <v>6</v>
      </c>
    </row>
    <row r="4" spans="1:6" ht="26.25" thickBot="1" x14ac:dyDescent="0.3">
      <c r="A4" s="17" t="s">
        <v>3</v>
      </c>
      <c r="B4" s="18" t="s">
        <v>4</v>
      </c>
      <c r="C4" s="19">
        <f>SUM(C5+C12+C19+C32+C38+C44+C68+C75+C88+C94+C145+C41)</f>
        <v>627021</v>
      </c>
      <c r="D4" s="19">
        <f>SUM(D5+D12+D19+D32+D38+D44+D68+D75+D88+D94+D145+D41)</f>
        <v>490694.27999999991</v>
      </c>
      <c r="E4" s="19">
        <f t="shared" ref="E4:E75" si="0">D4/C4*100</f>
        <v>78.258029635371045</v>
      </c>
      <c r="F4" s="20">
        <f>D4-C4</f>
        <v>-136326.72000000009</v>
      </c>
    </row>
    <row r="5" spans="1:6" ht="15.75" thickBot="1" x14ac:dyDescent="0.3">
      <c r="A5" s="21" t="s">
        <v>5</v>
      </c>
      <c r="B5" s="22" t="s">
        <v>6</v>
      </c>
      <c r="C5" s="23">
        <f>SUM(C6)</f>
        <v>423610</v>
      </c>
      <c r="D5" s="23">
        <f>SUM(D6)</f>
        <v>291132.99</v>
      </c>
      <c r="E5" s="23">
        <f t="shared" si="0"/>
        <v>68.726656594509095</v>
      </c>
      <c r="F5" s="24">
        <f t="shared" ref="F5:F6" si="1">D5-C5</f>
        <v>-132477.01</v>
      </c>
    </row>
    <row r="6" spans="1:6" ht="15.75" thickBot="1" x14ac:dyDescent="0.3">
      <c r="A6" s="17" t="s">
        <v>192</v>
      </c>
      <c r="B6" s="18" t="s">
        <v>7</v>
      </c>
      <c r="C6" s="19">
        <f>SUM(C7:C10)</f>
        <v>423610</v>
      </c>
      <c r="D6" s="19">
        <f>SUM(D7:D11)</f>
        <v>291132.99</v>
      </c>
      <c r="E6" s="19">
        <f t="shared" si="0"/>
        <v>68.726656594509095</v>
      </c>
      <c r="F6" s="20">
        <f t="shared" si="1"/>
        <v>-132477.01</v>
      </c>
    </row>
    <row r="7" spans="1:6" ht="114.75" x14ac:dyDescent="0.25">
      <c r="A7" s="25" t="s">
        <v>8</v>
      </c>
      <c r="B7" s="26" t="s">
        <v>193</v>
      </c>
      <c r="C7" s="27">
        <v>417418</v>
      </c>
      <c r="D7" s="28">
        <v>284114.93</v>
      </c>
      <c r="E7" s="29">
        <f t="shared" si="0"/>
        <v>68.064848664887478</v>
      </c>
      <c r="F7" s="30">
        <f>D7-C7</f>
        <v>-133303.07</v>
      </c>
    </row>
    <row r="8" spans="1:6" ht="140.25" x14ac:dyDescent="0.25">
      <c r="A8" s="31" t="s">
        <v>9</v>
      </c>
      <c r="B8" s="32" t="s">
        <v>427</v>
      </c>
      <c r="C8" s="33">
        <v>998</v>
      </c>
      <c r="D8" s="34">
        <v>776.35</v>
      </c>
      <c r="E8" s="35">
        <f t="shared" si="0"/>
        <v>77.790581162324656</v>
      </c>
      <c r="F8" s="36">
        <f t="shared" ref="F8:F71" si="2">D8-C8</f>
        <v>-221.64999999999998</v>
      </c>
    </row>
    <row r="9" spans="1:6" ht="76.5" x14ac:dyDescent="0.25">
      <c r="A9" s="31" t="s">
        <v>10</v>
      </c>
      <c r="B9" s="32" t="s">
        <v>194</v>
      </c>
      <c r="C9" s="33">
        <v>2926</v>
      </c>
      <c r="D9" s="34">
        <v>2392.52</v>
      </c>
      <c r="E9" s="35">
        <f t="shared" si="0"/>
        <v>81.767600820232403</v>
      </c>
      <c r="F9" s="36">
        <f t="shared" si="2"/>
        <v>-533.48</v>
      </c>
    </row>
    <row r="10" spans="1:6" ht="114.75" x14ac:dyDescent="0.25">
      <c r="A10" s="31" t="s">
        <v>11</v>
      </c>
      <c r="B10" s="32" t="s">
        <v>428</v>
      </c>
      <c r="C10" s="33">
        <v>2268</v>
      </c>
      <c r="D10" s="34">
        <v>3333.96</v>
      </c>
      <c r="E10" s="35">
        <f t="shared" si="0"/>
        <v>147</v>
      </c>
      <c r="F10" s="36">
        <f t="shared" si="2"/>
        <v>1065.96</v>
      </c>
    </row>
    <row r="11" spans="1:6" ht="141" thickBot="1" x14ac:dyDescent="0.3">
      <c r="A11" s="37" t="s">
        <v>292</v>
      </c>
      <c r="B11" s="38" t="s">
        <v>293</v>
      </c>
      <c r="C11" s="39">
        <v>0</v>
      </c>
      <c r="D11" s="40">
        <v>515.23</v>
      </c>
      <c r="E11" s="41"/>
      <c r="F11" s="42">
        <f t="shared" si="2"/>
        <v>515.23</v>
      </c>
    </row>
    <row r="12" spans="1:6" ht="51.75" thickBot="1" x14ac:dyDescent="0.3">
      <c r="A12" s="43" t="s">
        <v>12</v>
      </c>
      <c r="B12" s="44" t="s">
        <v>13</v>
      </c>
      <c r="C12" s="45">
        <f>C13</f>
        <v>49326</v>
      </c>
      <c r="D12" s="45">
        <f>D13</f>
        <v>42192.93</v>
      </c>
      <c r="E12" s="45">
        <f t="shared" si="0"/>
        <v>85.538924705023717</v>
      </c>
      <c r="F12" s="46">
        <f t="shared" si="2"/>
        <v>-7133.07</v>
      </c>
    </row>
    <row r="13" spans="1:6" ht="39" thickBot="1" x14ac:dyDescent="0.3">
      <c r="A13" s="17" t="s">
        <v>294</v>
      </c>
      <c r="B13" s="47" t="s">
        <v>295</v>
      </c>
      <c r="C13" s="48">
        <f>C14+C15+C16+C17+C18</f>
        <v>49326</v>
      </c>
      <c r="D13" s="48">
        <f>D14+D15+D16+D17+D18</f>
        <v>42192.93</v>
      </c>
      <c r="E13" s="19">
        <f t="shared" si="0"/>
        <v>85.538924705023717</v>
      </c>
      <c r="F13" s="49">
        <f t="shared" si="2"/>
        <v>-7133.07</v>
      </c>
    </row>
    <row r="14" spans="1:6" ht="64.5" thickBot="1" x14ac:dyDescent="0.3">
      <c r="A14" s="50" t="s">
        <v>173</v>
      </c>
      <c r="B14" s="51" t="s">
        <v>429</v>
      </c>
      <c r="C14" s="52">
        <v>1713</v>
      </c>
      <c r="D14" s="52">
        <v>1235.27</v>
      </c>
      <c r="E14" s="52">
        <f t="shared" si="0"/>
        <v>72.111500291885577</v>
      </c>
      <c r="F14" s="53">
        <f t="shared" si="2"/>
        <v>-477.73</v>
      </c>
    </row>
    <row r="15" spans="1:6" ht="153" x14ac:dyDescent="0.25">
      <c r="A15" s="54" t="s">
        <v>237</v>
      </c>
      <c r="B15" s="55" t="s">
        <v>238</v>
      </c>
      <c r="C15" s="27">
        <v>21527</v>
      </c>
      <c r="D15" s="27">
        <v>20026.29</v>
      </c>
      <c r="E15" s="29">
        <f t="shared" si="0"/>
        <v>93.028708133971293</v>
      </c>
      <c r="F15" s="30">
        <f t="shared" si="2"/>
        <v>-1500.7099999999991</v>
      </c>
    </row>
    <row r="16" spans="1:6" ht="191.25" x14ac:dyDescent="0.25">
      <c r="A16" s="56" t="s">
        <v>239</v>
      </c>
      <c r="B16" s="57" t="s">
        <v>296</v>
      </c>
      <c r="C16" s="33">
        <v>119</v>
      </c>
      <c r="D16" s="33">
        <v>113.29</v>
      </c>
      <c r="E16" s="35">
        <f t="shared" si="0"/>
        <v>95.201680672268921</v>
      </c>
      <c r="F16" s="36">
        <f t="shared" si="2"/>
        <v>-5.7099999999999937</v>
      </c>
    </row>
    <row r="17" spans="1:6" ht="165.75" x14ac:dyDescent="0.25">
      <c r="A17" s="58" t="s">
        <v>240</v>
      </c>
      <c r="B17" s="59" t="s">
        <v>297</v>
      </c>
      <c r="C17" s="33">
        <v>28666</v>
      </c>
      <c r="D17" s="33">
        <v>23053.63</v>
      </c>
      <c r="E17" s="35">
        <f t="shared" si="0"/>
        <v>80.421509802553544</v>
      </c>
      <c r="F17" s="36">
        <f t="shared" si="2"/>
        <v>-5612.369999999999</v>
      </c>
    </row>
    <row r="18" spans="1:6" ht="166.5" thickBot="1" x14ac:dyDescent="0.3">
      <c r="A18" s="60" t="s">
        <v>241</v>
      </c>
      <c r="B18" s="61" t="s">
        <v>298</v>
      </c>
      <c r="C18" s="39">
        <v>-2699</v>
      </c>
      <c r="D18" s="39">
        <v>-2235.5500000000002</v>
      </c>
      <c r="E18" s="41">
        <f t="shared" si="0"/>
        <v>82.828825490922569</v>
      </c>
      <c r="F18" s="42">
        <f t="shared" si="2"/>
        <v>463.44999999999982</v>
      </c>
    </row>
    <row r="19" spans="1:6" ht="15.75" thickBot="1" x14ac:dyDescent="0.3">
      <c r="A19" s="62" t="s">
        <v>62</v>
      </c>
      <c r="B19" s="63" t="s">
        <v>63</v>
      </c>
      <c r="C19" s="19">
        <f>SUM(C26+C28+C30+C20)</f>
        <v>61704</v>
      </c>
      <c r="D19" s="19">
        <f>SUM(D26+D28+D30+D20)</f>
        <v>51480.290000000008</v>
      </c>
      <c r="E19" s="19">
        <f t="shared" si="0"/>
        <v>83.431041747698714</v>
      </c>
      <c r="F19" s="49">
        <f t="shared" si="2"/>
        <v>-10223.709999999992</v>
      </c>
    </row>
    <row r="20" spans="1:6" ht="51.75" thickBot="1" x14ac:dyDescent="0.3">
      <c r="A20" s="17" t="s">
        <v>195</v>
      </c>
      <c r="B20" s="47" t="s">
        <v>196</v>
      </c>
      <c r="C20" s="19">
        <f>SUM(C21:C25)</f>
        <v>48673</v>
      </c>
      <c r="D20" s="19">
        <f>SUM(D21:D25)</f>
        <v>45376.630000000005</v>
      </c>
      <c r="E20" s="19">
        <f t="shared" si="0"/>
        <v>93.227518336654825</v>
      </c>
      <c r="F20" s="49">
        <f t="shared" si="2"/>
        <v>-3296.3699999999953</v>
      </c>
    </row>
    <row r="21" spans="1:6" ht="63.75" x14ac:dyDescent="0.25">
      <c r="A21" s="25" t="s">
        <v>174</v>
      </c>
      <c r="B21" s="26" t="s">
        <v>197</v>
      </c>
      <c r="C21" s="27">
        <v>18890</v>
      </c>
      <c r="D21" s="28">
        <v>21677.49</v>
      </c>
      <c r="E21" s="29">
        <f t="shared" si="0"/>
        <v>114.75643197458973</v>
      </c>
      <c r="F21" s="30">
        <f t="shared" si="2"/>
        <v>2787.4900000000016</v>
      </c>
    </row>
    <row r="22" spans="1:6" ht="63.75" x14ac:dyDescent="0.25">
      <c r="A22" s="31" t="s">
        <v>299</v>
      </c>
      <c r="B22" s="32" t="s">
        <v>300</v>
      </c>
      <c r="C22" s="33">
        <v>0</v>
      </c>
      <c r="D22" s="34">
        <v>-3.12</v>
      </c>
      <c r="E22" s="35"/>
      <c r="F22" s="36">
        <f t="shared" si="2"/>
        <v>-3.12</v>
      </c>
    </row>
    <row r="23" spans="1:6" ht="89.25" x14ac:dyDescent="0.25">
      <c r="A23" s="31" t="s">
        <v>175</v>
      </c>
      <c r="B23" s="32" t="s">
        <v>198</v>
      </c>
      <c r="C23" s="33">
        <v>29783</v>
      </c>
      <c r="D23" s="34">
        <v>23753.119999999999</v>
      </c>
      <c r="E23" s="35">
        <f t="shared" si="0"/>
        <v>79.753953597689957</v>
      </c>
      <c r="F23" s="36">
        <f t="shared" si="2"/>
        <v>-6029.880000000001</v>
      </c>
    </row>
    <row r="24" spans="1:6" ht="76.5" x14ac:dyDescent="0.25">
      <c r="A24" s="64" t="s">
        <v>430</v>
      </c>
      <c r="B24" s="32" t="s">
        <v>301</v>
      </c>
      <c r="C24" s="33">
        <v>0</v>
      </c>
      <c r="D24" s="34">
        <v>-23.88</v>
      </c>
      <c r="E24" s="35"/>
      <c r="F24" s="36">
        <f t="shared" si="2"/>
        <v>-23.88</v>
      </c>
    </row>
    <row r="25" spans="1:6" ht="51.75" thickBot="1" x14ac:dyDescent="0.3">
      <c r="A25" s="37" t="s">
        <v>454</v>
      </c>
      <c r="B25" s="38" t="s">
        <v>455</v>
      </c>
      <c r="C25" s="39">
        <v>0</v>
      </c>
      <c r="D25" s="40">
        <v>-26.98</v>
      </c>
      <c r="E25" s="41"/>
      <c r="F25" s="42">
        <f t="shared" si="2"/>
        <v>-26.98</v>
      </c>
    </row>
    <row r="26" spans="1:6" ht="26.25" thickBot="1" x14ac:dyDescent="0.3">
      <c r="A26" s="17" t="s">
        <v>199</v>
      </c>
      <c r="B26" s="47" t="s">
        <v>15</v>
      </c>
      <c r="C26" s="48">
        <f>SUM(C27:C27)</f>
        <v>390</v>
      </c>
      <c r="D26" s="48">
        <f>D27</f>
        <v>-426</v>
      </c>
      <c r="E26" s="19">
        <f t="shared" si="0"/>
        <v>-109.23076923076923</v>
      </c>
      <c r="F26" s="49">
        <f t="shared" si="2"/>
        <v>-816</v>
      </c>
    </row>
    <row r="27" spans="1:6" ht="26.25" thickBot="1" x14ac:dyDescent="0.3">
      <c r="A27" s="65" t="s">
        <v>14</v>
      </c>
      <c r="B27" s="66" t="s">
        <v>15</v>
      </c>
      <c r="C27" s="67">
        <v>390</v>
      </c>
      <c r="D27" s="68">
        <v>-426</v>
      </c>
      <c r="E27" s="69">
        <f t="shared" si="0"/>
        <v>-109.23076923076923</v>
      </c>
      <c r="F27" s="70">
        <f t="shared" si="2"/>
        <v>-816</v>
      </c>
    </row>
    <row r="28" spans="1:6" ht="15.75" thickBot="1" x14ac:dyDescent="0.3">
      <c r="A28" s="17" t="s">
        <v>200</v>
      </c>
      <c r="B28" s="47" t="s">
        <v>16</v>
      </c>
      <c r="C28" s="48">
        <f t="shared" ref="C28:D28" si="3">SUM(C29:C29)</f>
        <v>346</v>
      </c>
      <c r="D28" s="48">
        <f t="shared" si="3"/>
        <v>427.16</v>
      </c>
      <c r="E28" s="19">
        <f t="shared" si="0"/>
        <v>123.45664739884394</v>
      </c>
      <c r="F28" s="49">
        <f t="shared" si="2"/>
        <v>81.160000000000025</v>
      </c>
    </row>
    <row r="29" spans="1:6" ht="15.75" thickBot="1" x14ac:dyDescent="0.3">
      <c r="A29" s="65" t="s">
        <v>17</v>
      </c>
      <c r="B29" s="66" t="s">
        <v>16</v>
      </c>
      <c r="C29" s="67">
        <v>346</v>
      </c>
      <c r="D29" s="68">
        <v>427.16</v>
      </c>
      <c r="E29" s="69">
        <f t="shared" si="0"/>
        <v>123.45664739884394</v>
      </c>
      <c r="F29" s="70">
        <f t="shared" si="2"/>
        <v>81.160000000000025</v>
      </c>
    </row>
    <row r="30" spans="1:6" ht="39" thickBot="1" x14ac:dyDescent="0.3">
      <c r="A30" s="17" t="s">
        <v>18</v>
      </c>
      <c r="B30" s="47" t="s">
        <v>19</v>
      </c>
      <c r="C30" s="19">
        <f t="shared" ref="C30:D30" si="4">SUM(C31)</f>
        <v>12295</v>
      </c>
      <c r="D30" s="19">
        <f t="shared" si="4"/>
        <v>6102.5</v>
      </c>
      <c r="E30" s="19">
        <f t="shared" si="0"/>
        <v>49.633997559983733</v>
      </c>
      <c r="F30" s="49">
        <f t="shared" si="2"/>
        <v>-6192.5</v>
      </c>
    </row>
    <row r="31" spans="1:6" ht="51" x14ac:dyDescent="0.25">
      <c r="A31" s="25" t="s">
        <v>20</v>
      </c>
      <c r="B31" s="26" t="s">
        <v>176</v>
      </c>
      <c r="C31" s="27">
        <v>12295</v>
      </c>
      <c r="D31" s="28">
        <v>6102.5</v>
      </c>
      <c r="E31" s="29">
        <f t="shared" si="0"/>
        <v>49.633997559983733</v>
      </c>
      <c r="F31" s="30">
        <f t="shared" si="2"/>
        <v>-6192.5</v>
      </c>
    </row>
    <row r="32" spans="1:6" x14ac:dyDescent="0.25">
      <c r="A32" s="71" t="s">
        <v>21</v>
      </c>
      <c r="B32" s="72" t="s">
        <v>22</v>
      </c>
      <c r="C32" s="73">
        <f t="shared" ref="C32:D32" si="5">SUM(C33+C35)</f>
        <v>32978</v>
      </c>
      <c r="D32" s="73">
        <f t="shared" si="5"/>
        <v>18677.16</v>
      </c>
      <c r="E32" s="73">
        <f t="shared" si="0"/>
        <v>56.63521135302323</v>
      </c>
      <c r="F32" s="36">
        <f t="shared" si="2"/>
        <v>-14300.84</v>
      </c>
    </row>
    <row r="33" spans="1:6" x14ac:dyDescent="0.25">
      <c r="A33" s="71" t="s">
        <v>201</v>
      </c>
      <c r="B33" s="72" t="s">
        <v>23</v>
      </c>
      <c r="C33" s="73">
        <f>SUM(C34)</f>
        <v>9018</v>
      </c>
      <c r="D33" s="73">
        <f>SUM(D34)</f>
        <v>1997.94</v>
      </c>
      <c r="E33" s="73">
        <f t="shared" si="0"/>
        <v>22.155023286759814</v>
      </c>
      <c r="F33" s="36">
        <f t="shared" si="2"/>
        <v>-7020.0599999999995</v>
      </c>
    </row>
    <row r="34" spans="1:6" ht="64.5" thickBot="1" x14ac:dyDescent="0.3">
      <c r="A34" s="37" t="s">
        <v>24</v>
      </c>
      <c r="B34" s="38" t="s">
        <v>202</v>
      </c>
      <c r="C34" s="39">
        <v>9018</v>
      </c>
      <c r="D34" s="40">
        <v>1997.94</v>
      </c>
      <c r="E34" s="41">
        <f t="shared" si="0"/>
        <v>22.155023286759814</v>
      </c>
      <c r="F34" s="42">
        <f t="shared" si="2"/>
        <v>-7020.0599999999995</v>
      </c>
    </row>
    <row r="35" spans="1:6" ht="15.75" thickBot="1" x14ac:dyDescent="0.3">
      <c r="A35" s="17" t="s">
        <v>203</v>
      </c>
      <c r="B35" s="47" t="s">
        <v>25</v>
      </c>
      <c r="C35" s="48">
        <f>SUM(C36:C37)</f>
        <v>23960</v>
      </c>
      <c r="D35" s="48">
        <f>SUM(D36:D37)</f>
        <v>16679.22</v>
      </c>
      <c r="E35" s="19">
        <f t="shared" si="0"/>
        <v>69.612771285475787</v>
      </c>
      <c r="F35" s="49">
        <f t="shared" si="2"/>
        <v>-7280.7799999999988</v>
      </c>
    </row>
    <row r="36" spans="1:6" ht="51" x14ac:dyDescent="0.25">
      <c r="A36" s="25" t="s">
        <v>60</v>
      </c>
      <c r="B36" s="26" t="s">
        <v>177</v>
      </c>
      <c r="C36" s="27">
        <v>15987</v>
      </c>
      <c r="D36" s="27">
        <v>14972.72</v>
      </c>
      <c r="E36" s="29">
        <f t="shared" si="0"/>
        <v>93.655595171076499</v>
      </c>
      <c r="F36" s="30">
        <f t="shared" si="2"/>
        <v>-1014.2800000000007</v>
      </c>
    </row>
    <row r="37" spans="1:6" ht="51.75" thickBot="1" x14ac:dyDescent="0.3">
      <c r="A37" s="37" t="s">
        <v>61</v>
      </c>
      <c r="B37" s="38" t="s">
        <v>178</v>
      </c>
      <c r="C37" s="39">
        <v>7973</v>
      </c>
      <c r="D37" s="39">
        <v>1706.5</v>
      </c>
      <c r="E37" s="41">
        <f t="shared" si="0"/>
        <v>21.403486767841464</v>
      </c>
      <c r="F37" s="42">
        <f t="shared" si="2"/>
        <v>-6266.5</v>
      </c>
    </row>
    <row r="38" spans="1:6" ht="26.25" thickBot="1" x14ac:dyDescent="0.3">
      <c r="A38" s="17" t="s">
        <v>26</v>
      </c>
      <c r="B38" s="47" t="s">
        <v>27</v>
      </c>
      <c r="C38" s="19">
        <f>SUM(C39:C40)</f>
        <v>8883</v>
      </c>
      <c r="D38" s="19">
        <f>SUM(D39:D40)</f>
        <v>6319.35</v>
      </c>
      <c r="E38" s="19">
        <f t="shared" si="0"/>
        <v>71.139817629179333</v>
      </c>
      <c r="F38" s="49">
        <f t="shared" si="2"/>
        <v>-2563.6499999999996</v>
      </c>
    </row>
    <row r="39" spans="1:6" ht="63.75" x14ac:dyDescent="0.25">
      <c r="A39" s="25" t="s">
        <v>28</v>
      </c>
      <c r="B39" s="26" t="s">
        <v>29</v>
      </c>
      <c r="C39" s="27">
        <v>8883</v>
      </c>
      <c r="D39" s="28">
        <v>6314.35</v>
      </c>
      <c r="E39" s="29">
        <f t="shared" si="0"/>
        <v>71.083530338849485</v>
      </c>
      <c r="F39" s="30">
        <f t="shared" si="2"/>
        <v>-2568.6499999999996</v>
      </c>
    </row>
    <row r="40" spans="1:6" ht="77.25" thickBot="1" x14ac:dyDescent="0.3">
      <c r="A40" s="37" t="s">
        <v>302</v>
      </c>
      <c r="B40" s="38" t="s">
        <v>303</v>
      </c>
      <c r="C40" s="39">
        <v>0</v>
      </c>
      <c r="D40" s="40">
        <v>5</v>
      </c>
      <c r="E40" s="41"/>
      <c r="F40" s="42">
        <f t="shared" si="2"/>
        <v>5</v>
      </c>
    </row>
    <row r="41" spans="1:6" ht="64.5" thickBot="1" x14ac:dyDescent="0.3">
      <c r="A41" s="74" t="s">
        <v>485</v>
      </c>
      <c r="B41" s="47" t="s">
        <v>486</v>
      </c>
      <c r="C41" s="75">
        <f>C42</f>
        <v>0</v>
      </c>
      <c r="D41" s="76">
        <v>0</v>
      </c>
      <c r="E41" s="19"/>
      <c r="F41" s="49">
        <f t="shared" si="2"/>
        <v>0</v>
      </c>
    </row>
    <row r="42" spans="1:6" ht="25.5" x14ac:dyDescent="0.25">
      <c r="A42" s="77" t="s">
        <v>487</v>
      </c>
      <c r="B42" s="26" t="s">
        <v>488</v>
      </c>
      <c r="C42" s="27">
        <f>C43</f>
        <v>0</v>
      </c>
      <c r="D42" s="28">
        <v>0</v>
      </c>
      <c r="E42" s="29"/>
      <c r="F42" s="30">
        <f t="shared" si="2"/>
        <v>0</v>
      </c>
    </row>
    <row r="43" spans="1:6" ht="51.75" thickBot="1" x14ac:dyDescent="0.3">
      <c r="A43" s="78" t="s">
        <v>489</v>
      </c>
      <c r="B43" s="38" t="s">
        <v>490</v>
      </c>
      <c r="C43" s="39">
        <v>0</v>
      </c>
      <c r="D43" s="40">
        <v>0</v>
      </c>
      <c r="E43" s="41"/>
      <c r="F43" s="42">
        <f t="shared" si="2"/>
        <v>0</v>
      </c>
    </row>
    <row r="44" spans="1:6" ht="64.5" thickBot="1" x14ac:dyDescent="0.3">
      <c r="A44" s="17" t="s">
        <v>30</v>
      </c>
      <c r="B44" s="18" t="s">
        <v>31</v>
      </c>
      <c r="C44" s="19">
        <f>C45+C47+C51+C55+C58+C62+C49+K46</f>
        <v>45416</v>
      </c>
      <c r="D44" s="19">
        <f>D45+D47+D51+D55+D58+D62+D49+L46</f>
        <v>34946.69</v>
      </c>
      <c r="E44" s="19">
        <f t="shared" si="0"/>
        <v>76.947969878456931</v>
      </c>
      <c r="F44" s="49">
        <f t="shared" si="2"/>
        <v>-10469.309999999998</v>
      </c>
    </row>
    <row r="45" spans="1:6" ht="90" thickBot="1" x14ac:dyDescent="0.3">
      <c r="A45" s="17" t="s">
        <v>431</v>
      </c>
      <c r="B45" s="47" t="s">
        <v>304</v>
      </c>
      <c r="C45" s="76">
        <f>SUM(C46:C46)</f>
        <v>36583</v>
      </c>
      <c r="D45" s="76">
        <f>SUM(D46:D46)</f>
        <v>27934.32</v>
      </c>
      <c r="E45" s="19">
        <f t="shared" si="0"/>
        <v>76.358745865565965</v>
      </c>
      <c r="F45" s="49">
        <f t="shared" si="2"/>
        <v>-8648.68</v>
      </c>
    </row>
    <row r="46" spans="1:6" ht="128.25" thickBot="1" x14ac:dyDescent="0.3">
      <c r="A46" s="65" t="s">
        <v>58</v>
      </c>
      <c r="B46" s="79" t="s">
        <v>305</v>
      </c>
      <c r="C46" s="67">
        <v>36583</v>
      </c>
      <c r="D46" s="68">
        <v>27934.32</v>
      </c>
      <c r="E46" s="69">
        <f t="shared" si="0"/>
        <v>76.358745865565965</v>
      </c>
      <c r="F46" s="70">
        <f t="shared" si="2"/>
        <v>-8648.68</v>
      </c>
    </row>
    <row r="47" spans="1:6" ht="102.75" thickBot="1" x14ac:dyDescent="0.3">
      <c r="A47" s="17" t="s">
        <v>204</v>
      </c>
      <c r="B47" s="80" t="s">
        <v>306</v>
      </c>
      <c r="C47" s="19">
        <f t="shared" ref="C47:D47" si="6">C48</f>
        <v>100</v>
      </c>
      <c r="D47" s="19">
        <f t="shared" si="6"/>
        <v>100.41</v>
      </c>
      <c r="E47" s="19">
        <f t="shared" si="0"/>
        <v>100.41</v>
      </c>
      <c r="F47" s="49">
        <f t="shared" si="2"/>
        <v>0.40999999999999659</v>
      </c>
    </row>
    <row r="48" spans="1:6" ht="128.25" thickBot="1" x14ac:dyDescent="0.3">
      <c r="A48" s="65" t="s">
        <v>172</v>
      </c>
      <c r="B48" s="79" t="s">
        <v>307</v>
      </c>
      <c r="C48" s="68">
        <v>100</v>
      </c>
      <c r="D48" s="68">
        <v>100.41</v>
      </c>
      <c r="E48" s="69">
        <f t="shared" si="0"/>
        <v>100.41</v>
      </c>
      <c r="F48" s="70">
        <f t="shared" si="2"/>
        <v>0.40999999999999659</v>
      </c>
    </row>
    <row r="49" spans="1:6" ht="115.5" thickBot="1" x14ac:dyDescent="0.3">
      <c r="A49" s="17" t="s">
        <v>423</v>
      </c>
      <c r="B49" s="80" t="s">
        <v>424</v>
      </c>
      <c r="C49" s="76">
        <f>SUM(C50)</f>
        <v>0</v>
      </c>
      <c r="D49" s="76">
        <f>SUM(D50)</f>
        <v>10.44</v>
      </c>
      <c r="E49" s="19"/>
      <c r="F49" s="49">
        <f t="shared" si="2"/>
        <v>10.44</v>
      </c>
    </row>
    <row r="50" spans="1:6" ht="141" thickBot="1" x14ac:dyDescent="0.3">
      <c r="A50" s="65" t="s">
        <v>425</v>
      </c>
      <c r="B50" s="79" t="s">
        <v>426</v>
      </c>
      <c r="C50" s="68">
        <v>0</v>
      </c>
      <c r="D50" s="68">
        <v>10.44</v>
      </c>
      <c r="E50" s="69"/>
      <c r="F50" s="70">
        <f t="shared" si="2"/>
        <v>10.44</v>
      </c>
    </row>
    <row r="51" spans="1:6" ht="51.75" thickBot="1" x14ac:dyDescent="0.3">
      <c r="A51" s="17" t="s">
        <v>206</v>
      </c>
      <c r="B51" s="81" t="s">
        <v>207</v>
      </c>
      <c r="C51" s="76">
        <f>SUM(C52:C54)</f>
        <v>4769</v>
      </c>
      <c r="D51" s="76">
        <f>SUM(D52:D54)</f>
        <v>3754.27</v>
      </c>
      <c r="E51" s="19">
        <f t="shared" si="0"/>
        <v>78.722373663241768</v>
      </c>
      <c r="F51" s="49">
        <f t="shared" si="2"/>
        <v>-1014.73</v>
      </c>
    </row>
    <row r="52" spans="1:6" ht="89.25" x14ac:dyDescent="0.25">
      <c r="A52" s="25" t="s">
        <v>32</v>
      </c>
      <c r="B52" s="82" t="s">
        <v>308</v>
      </c>
      <c r="C52" s="28">
        <v>4405</v>
      </c>
      <c r="D52" s="28">
        <v>3452.16</v>
      </c>
      <c r="E52" s="29">
        <f t="shared" si="0"/>
        <v>78.369125993189556</v>
      </c>
      <c r="F52" s="30">
        <f t="shared" si="2"/>
        <v>-952.84000000000015</v>
      </c>
    </row>
    <row r="53" spans="1:6" ht="89.25" x14ac:dyDescent="0.25">
      <c r="A53" s="31" t="s">
        <v>432</v>
      </c>
      <c r="B53" s="83" t="s">
        <v>416</v>
      </c>
      <c r="C53" s="34">
        <v>0</v>
      </c>
      <c r="D53" s="34">
        <v>42.5</v>
      </c>
      <c r="E53" s="35"/>
      <c r="F53" s="36">
        <f t="shared" si="2"/>
        <v>42.5</v>
      </c>
    </row>
    <row r="54" spans="1:6" ht="64.5" thickBot="1" x14ac:dyDescent="0.3">
      <c r="A54" s="37" t="s">
        <v>33</v>
      </c>
      <c r="B54" s="84" t="s">
        <v>309</v>
      </c>
      <c r="C54" s="40">
        <v>364</v>
      </c>
      <c r="D54" s="40">
        <v>259.61</v>
      </c>
      <c r="E54" s="41">
        <f t="shared" si="0"/>
        <v>71.321428571428584</v>
      </c>
      <c r="F54" s="42">
        <f t="shared" si="2"/>
        <v>-104.38999999999999</v>
      </c>
    </row>
    <row r="55" spans="1:6" ht="64.5" thickBot="1" x14ac:dyDescent="0.3">
      <c r="A55" s="74" t="s">
        <v>433</v>
      </c>
      <c r="B55" s="80" t="s">
        <v>310</v>
      </c>
      <c r="C55" s="76">
        <f t="shared" ref="C55:D55" si="7">SUM(C56:C57)</f>
        <v>78</v>
      </c>
      <c r="D55" s="76">
        <f t="shared" si="7"/>
        <v>36.43</v>
      </c>
      <c r="E55" s="19">
        <f t="shared" si="0"/>
        <v>46.705128205128204</v>
      </c>
      <c r="F55" s="49">
        <f t="shared" si="2"/>
        <v>-41.57</v>
      </c>
    </row>
    <row r="56" spans="1:6" ht="153" x14ac:dyDescent="0.25">
      <c r="A56" s="77" t="s">
        <v>205</v>
      </c>
      <c r="B56" s="82" t="s">
        <v>311</v>
      </c>
      <c r="C56" s="28">
        <v>58</v>
      </c>
      <c r="D56" s="28">
        <v>5.87</v>
      </c>
      <c r="E56" s="29">
        <f t="shared" si="0"/>
        <v>10.120689655172415</v>
      </c>
      <c r="F56" s="30">
        <f t="shared" si="2"/>
        <v>-52.13</v>
      </c>
    </row>
    <row r="57" spans="1:6" ht="141" thickBot="1" x14ac:dyDescent="0.3">
      <c r="A57" s="78" t="s">
        <v>242</v>
      </c>
      <c r="B57" s="84" t="s">
        <v>434</v>
      </c>
      <c r="C57" s="40">
        <v>20</v>
      </c>
      <c r="D57" s="40">
        <v>30.56</v>
      </c>
      <c r="E57" s="41">
        <f t="shared" si="0"/>
        <v>152.80000000000001</v>
      </c>
      <c r="F57" s="42">
        <f t="shared" si="2"/>
        <v>10.559999999999999</v>
      </c>
    </row>
    <row r="58" spans="1:6" ht="90" thickBot="1" x14ac:dyDescent="0.3">
      <c r="A58" s="74" t="s">
        <v>435</v>
      </c>
      <c r="B58" s="85" t="s">
        <v>243</v>
      </c>
      <c r="C58" s="19">
        <f>SUM(C59:C61)</f>
        <v>2</v>
      </c>
      <c r="D58" s="19">
        <f>SUM(D59:D61)</f>
        <v>0.21000000000000002</v>
      </c>
      <c r="E58" s="19">
        <f t="shared" si="0"/>
        <v>10.500000000000002</v>
      </c>
      <c r="F58" s="49">
        <f t="shared" si="2"/>
        <v>-1.79</v>
      </c>
    </row>
    <row r="59" spans="1:6" ht="216.75" x14ac:dyDescent="0.25">
      <c r="A59" s="77" t="s">
        <v>244</v>
      </c>
      <c r="B59" s="86" t="s">
        <v>245</v>
      </c>
      <c r="C59" s="27">
        <v>1</v>
      </c>
      <c r="D59" s="28">
        <v>0.14000000000000001</v>
      </c>
      <c r="E59" s="29">
        <f t="shared" si="0"/>
        <v>14.000000000000002</v>
      </c>
      <c r="F59" s="30">
        <f t="shared" si="2"/>
        <v>-0.86</v>
      </c>
    </row>
    <row r="60" spans="1:6" ht="204" x14ac:dyDescent="0.25">
      <c r="A60" s="87" t="s">
        <v>246</v>
      </c>
      <c r="B60" s="88" t="s">
        <v>436</v>
      </c>
      <c r="C60" s="34">
        <v>1</v>
      </c>
      <c r="D60" s="34">
        <v>0</v>
      </c>
      <c r="E60" s="35">
        <f t="shared" si="0"/>
        <v>0</v>
      </c>
      <c r="F60" s="36">
        <f t="shared" si="2"/>
        <v>-1</v>
      </c>
    </row>
    <row r="61" spans="1:6" ht="294" thickBot="1" x14ac:dyDescent="0.3">
      <c r="A61" s="78" t="s">
        <v>417</v>
      </c>
      <c r="B61" s="89" t="s">
        <v>418</v>
      </c>
      <c r="C61" s="40">
        <v>0</v>
      </c>
      <c r="D61" s="40">
        <v>7.0000000000000007E-2</v>
      </c>
      <c r="E61" s="41"/>
      <c r="F61" s="42">
        <f t="shared" si="2"/>
        <v>7.0000000000000007E-2</v>
      </c>
    </row>
    <row r="62" spans="1:6" ht="115.5" thickBot="1" x14ac:dyDescent="0.3">
      <c r="A62" s="17" t="s">
        <v>208</v>
      </c>
      <c r="B62" s="80" t="s">
        <v>209</v>
      </c>
      <c r="C62" s="19">
        <f>C63+C64</f>
        <v>3884</v>
      </c>
      <c r="D62" s="19">
        <f>D63+D64</f>
        <v>3110.6099999999997</v>
      </c>
      <c r="E62" s="19">
        <f t="shared" si="0"/>
        <v>80.087796086508746</v>
      </c>
      <c r="F62" s="49">
        <f t="shared" si="2"/>
        <v>-773.39000000000033</v>
      </c>
    </row>
    <row r="63" spans="1:6" ht="141" thickBot="1" x14ac:dyDescent="0.3">
      <c r="A63" s="65" t="s">
        <v>210</v>
      </c>
      <c r="B63" s="90" t="s">
        <v>312</v>
      </c>
      <c r="C63" s="69">
        <v>3211</v>
      </c>
      <c r="D63" s="69">
        <v>2541.37</v>
      </c>
      <c r="E63" s="69">
        <f t="shared" si="0"/>
        <v>79.145748987854248</v>
      </c>
      <c r="F63" s="70">
        <f t="shared" si="2"/>
        <v>-669.63000000000011</v>
      </c>
    </row>
    <row r="64" spans="1:6" ht="166.5" thickBot="1" x14ac:dyDescent="0.3">
      <c r="A64" s="91" t="s">
        <v>468</v>
      </c>
      <c r="B64" s="92" t="s">
        <v>469</v>
      </c>
      <c r="C64" s="93">
        <f>C65+C66+C67</f>
        <v>673</v>
      </c>
      <c r="D64" s="93">
        <f>D65+D66+D67</f>
        <v>569.24</v>
      </c>
      <c r="E64" s="93">
        <f t="shared" si="0"/>
        <v>84.582466567607725</v>
      </c>
      <c r="F64" s="94">
        <f t="shared" si="2"/>
        <v>-103.75999999999999</v>
      </c>
    </row>
    <row r="65" spans="1:6" ht="204" x14ac:dyDescent="0.25">
      <c r="A65" s="25" t="s">
        <v>247</v>
      </c>
      <c r="B65" s="86" t="s">
        <v>313</v>
      </c>
      <c r="C65" s="29">
        <v>19</v>
      </c>
      <c r="D65" s="29">
        <v>0</v>
      </c>
      <c r="E65" s="29">
        <f t="shared" si="0"/>
        <v>0</v>
      </c>
      <c r="F65" s="30">
        <f t="shared" si="2"/>
        <v>-19</v>
      </c>
    </row>
    <row r="66" spans="1:6" ht="204" x14ac:dyDescent="0.25">
      <c r="A66" s="31" t="s">
        <v>248</v>
      </c>
      <c r="B66" s="88" t="s">
        <v>314</v>
      </c>
      <c r="C66" s="34">
        <v>44</v>
      </c>
      <c r="D66" s="34">
        <v>45.33</v>
      </c>
      <c r="E66" s="35">
        <f t="shared" si="0"/>
        <v>103.02272727272728</v>
      </c>
      <c r="F66" s="36">
        <f t="shared" si="2"/>
        <v>1.3299999999999983</v>
      </c>
    </row>
    <row r="67" spans="1:6" ht="204.75" thickBot="1" x14ac:dyDescent="0.3">
      <c r="A67" s="37" t="s">
        <v>249</v>
      </c>
      <c r="B67" s="89" t="s">
        <v>315</v>
      </c>
      <c r="C67" s="40">
        <f>390+220</f>
        <v>610</v>
      </c>
      <c r="D67" s="40">
        <v>523.91</v>
      </c>
      <c r="E67" s="41">
        <f t="shared" si="0"/>
        <v>85.886885245901638</v>
      </c>
      <c r="F67" s="42">
        <f t="shared" si="2"/>
        <v>-86.090000000000032</v>
      </c>
    </row>
    <row r="68" spans="1:6" ht="26.25" thickBot="1" x14ac:dyDescent="0.3">
      <c r="A68" s="43" t="s">
        <v>34</v>
      </c>
      <c r="B68" s="95" t="s">
        <v>35</v>
      </c>
      <c r="C68" s="45">
        <f t="shared" ref="C68:D68" si="8">SUM(C69)</f>
        <v>1145</v>
      </c>
      <c r="D68" s="45">
        <f t="shared" si="8"/>
        <v>34107.31</v>
      </c>
      <c r="E68" s="45">
        <f t="shared" si="0"/>
        <v>2978.8043668122273</v>
      </c>
      <c r="F68" s="46">
        <f t="shared" si="2"/>
        <v>32962.31</v>
      </c>
    </row>
    <row r="69" spans="1:6" ht="26.25" thickBot="1" x14ac:dyDescent="0.3">
      <c r="A69" s="17" t="s">
        <v>211</v>
      </c>
      <c r="B69" s="47" t="s">
        <v>36</v>
      </c>
      <c r="C69" s="19">
        <f>SUM(C70:C74)</f>
        <v>1145</v>
      </c>
      <c r="D69" s="19">
        <f>SUM(D70:D74)</f>
        <v>34107.31</v>
      </c>
      <c r="E69" s="19">
        <f t="shared" si="0"/>
        <v>2978.8043668122273</v>
      </c>
      <c r="F69" s="49">
        <f t="shared" si="2"/>
        <v>32962.31</v>
      </c>
    </row>
    <row r="70" spans="1:6" ht="89.25" x14ac:dyDescent="0.25">
      <c r="A70" s="25" t="s">
        <v>37</v>
      </c>
      <c r="B70" s="26" t="s">
        <v>250</v>
      </c>
      <c r="C70" s="28">
        <v>361</v>
      </c>
      <c r="D70" s="28">
        <v>32054.75</v>
      </c>
      <c r="E70" s="29">
        <f t="shared" si="0"/>
        <v>8879.4321329639879</v>
      </c>
      <c r="F70" s="30">
        <f t="shared" si="2"/>
        <v>31693.75</v>
      </c>
    </row>
    <row r="71" spans="1:6" ht="51" x14ac:dyDescent="0.25">
      <c r="A71" s="96" t="s">
        <v>456</v>
      </c>
      <c r="B71" s="97" t="s">
        <v>457</v>
      </c>
      <c r="C71" s="35">
        <v>0</v>
      </c>
      <c r="D71" s="35">
        <v>7.0000000000000007E-2</v>
      </c>
      <c r="E71" s="35"/>
      <c r="F71" s="36">
        <f t="shared" si="2"/>
        <v>7.0000000000000007E-2</v>
      </c>
    </row>
    <row r="72" spans="1:6" ht="76.5" x14ac:dyDescent="0.25">
      <c r="A72" s="31" t="s">
        <v>38</v>
      </c>
      <c r="B72" s="32" t="s">
        <v>251</v>
      </c>
      <c r="C72" s="34">
        <v>580</v>
      </c>
      <c r="D72" s="34">
        <v>537.20000000000005</v>
      </c>
      <c r="E72" s="35">
        <f t="shared" si="0"/>
        <v>92.620689655172413</v>
      </c>
      <c r="F72" s="36">
        <f t="shared" ref="F72:F135" si="9">D72-C72</f>
        <v>-42.799999999999955</v>
      </c>
    </row>
    <row r="73" spans="1:6" ht="89.25" x14ac:dyDescent="0.25">
      <c r="A73" s="31" t="s">
        <v>179</v>
      </c>
      <c r="B73" s="32" t="s">
        <v>316</v>
      </c>
      <c r="C73" s="34">
        <v>204</v>
      </c>
      <c r="D73" s="34">
        <v>217.19</v>
      </c>
      <c r="E73" s="35">
        <f t="shared" si="0"/>
        <v>106.46568627450981</v>
      </c>
      <c r="F73" s="36">
        <f t="shared" si="9"/>
        <v>13.189999999999998</v>
      </c>
    </row>
    <row r="74" spans="1:6" ht="90" thickBot="1" x14ac:dyDescent="0.3">
      <c r="A74" s="37" t="s">
        <v>212</v>
      </c>
      <c r="B74" s="38" t="s">
        <v>317</v>
      </c>
      <c r="C74" s="40">
        <v>0</v>
      </c>
      <c r="D74" s="40">
        <v>1298.0999999999999</v>
      </c>
      <c r="E74" s="41"/>
      <c r="F74" s="42">
        <f t="shared" si="9"/>
        <v>1298.0999999999999</v>
      </c>
    </row>
    <row r="75" spans="1:6" ht="39" thickBot="1" x14ac:dyDescent="0.3">
      <c r="A75" s="43" t="s">
        <v>39</v>
      </c>
      <c r="B75" s="44" t="s">
        <v>40</v>
      </c>
      <c r="C75" s="45">
        <f>SUM(C76)</f>
        <v>64</v>
      </c>
      <c r="D75" s="45">
        <f>SUM(D76)</f>
        <v>2859.5899999999997</v>
      </c>
      <c r="E75" s="45">
        <f t="shared" si="0"/>
        <v>4468.1093749999991</v>
      </c>
      <c r="F75" s="46">
        <f t="shared" si="9"/>
        <v>2795.5899999999997</v>
      </c>
    </row>
    <row r="76" spans="1:6" ht="26.25" thickBot="1" x14ac:dyDescent="0.3">
      <c r="A76" s="17" t="s">
        <v>213</v>
      </c>
      <c r="B76" s="47" t="s">
        <v>180</v>
      </c>
      <c r="C76" s="19">
        <f t="shared" ref="C76:D76" si="10">SUM(C77+C79)</f>
        <v>64</v>
      </c>
      <c r="D76" s="19">
        <f t="shared" si="10"/>
        <v>2859.5899999999997</v>
      </c>
      <c r="E76" s="19">
        <f t="shared" ref="E76:E131" si="11">D76/C76*100</f>
        <v>4468.1093749999991</v>
      </c>
      <c r="F76" s="49">
        <f t="shared" si="9"/>
        <v>2795.5899999999997</v>
      </c>
    </row>
    <row r="77" spans="1:6" ht="39" thickBot="1" x14ac:dyDescent="0.3">
      <c r="A77" s="98" t="s">
        <v>214</v>
      </c>
      <c r="B77" s="51" t="s">
        <v>215</v>
      </c>
      <c r="C77" s="52">
        <f t="shared" ref="C77:D77" si="12">SUM(C78)</f>
        <v>44</v>
      </c>
      <c r="D77" s="52">
        <f t="shared" si="12"/>
        <v>32.29</v>
      </c>
      <c r="E77" s="52">
        <f t="shared" si="11"/>
        <v>73.38636363636364</v>
      </c>
      <c r="F77" s="53">
        <f t="shared" si="9"/>
        <v>-11.71</v>
      </c>
    </row>
    <row r="78" spans="1:6" ht="51.75" thickBot="1" x14ac:dyDescent="0.3">
      <c r="A78" s="65" t="s">
        <v>41</v>
      </c>
      <c r="B78" s="66" t="s">
        <v>64</v>
      </c>
      <c r="C78" s="68">
        <v>44</v>
      </c>
      <c r="D78" s="68">
        <v>32.29</v>
      </c>
      <c r="E78" s="69">
        <f t="shared" si="11"/>
        <v>73.38636363636364</v>
      </c>
      <c r="F78" s="70">
        <f t="shared" si="9"/>
        <v>-11.71</v>
      </c>
    </row>
    <row r="79" spans="1:6" ht="26.25" thickBot="1" x14ac:dyDescent="0.3">
      <c r="A79" s="17" t="s">
        <v>216</v>
      </c>
      <c r="B79" s="47" t="s">
        <v>217</v>
      </c>
      <c r="C79" s="76">
        <f>SUM(C81:C87)</f>
        <v>20</v>
      </c>
      <c r="D79" s="76">
        <f>D80+D84+D87+D83</f>
        <v>2827.2999999999997</v>
      </c>
      <c r="E79" s="19">
        <f t="shared" si="11"/>
        <v>14136.499999999998</v>
      </c>
      <c r="F79" s="49">
        <f t="shared" si="9"/>
        <v>2807.2999999999997</v>
      </c>
    </row>
    <row r="80" spans="1:6" ht="51.75" thickBot="1" x14ac:dyDescent="0.3">
      <c r="A80" s="91" t="s">
        <v>470</v>
      </c>
      <c r="B80" s="99" t="s">
        <v>318</v>
      </c>
      <c r="C80" s="100">
        <f>C81+C82</f>
        <v>0</v>
      </c>
      <c r="D80" s="100">
        <f>D81+D82</f>
        <v>97.89</v>
      </c>
      <c r="E80" s="93"/>
      <c r="F80" s="94">
        <f t="shared" si="9"/>
        <v>97.89</v>
      </c>
    </row>
    <row r="81" spans="1:6" ht="51" x14ac:dyDescent="0.25">
      <c r="A81" s="25" t="s">
        <v>252</v>
      </c>
      <c r="B81" s="101" t="s">
        <v>318</v>
      </c>
      <c r="C81" s="29">
        <v>0</v>
      </c>
      <c r="D81" s="29">
        <v>96.5</v>
      </c>
      <c r="E81" s="29"/>
      <c r="F81" s="30">
        <f t="shared" si="9"/>
        <v>96.5</v>
      </c>
    </row>
    <row r="82" spans="1:6" ht="51.75" thickBot="1" x14ac:dyDescent="0.3">
      <c r="A82" s="37" t="s">
        <v>471</v>
      </c>
      <c r="B82" s="102" t="s">
        <v>318</v>
      </c>
      <c r="C82" s="41">
        <v>0</v>
      </c>
      <c r="D82" s="41">
        <v>1.39</v>
      </c>
      <c r="E82" s="41"/>
      <c r="F82" s="42">
        <f t="shared" si="9"/>
        <v>1.39</v>
      </c>
    </row>
    <row r="83" spans="1:6" ht="90" thickBot="1" x14ac:dyDescent="0.3">
      <c r="A83" s="103" t="s">
        <v>458</v>
      </c>
      <c r="B83" s="104" t="s">
        <v>459</v>
      </c>
      <c r="C83" s="100">
        <v>0</v>
      </c>
      <c r="D83" s="100">
        <v>225.11</v>
      </c>
      <c r="E83" s="93"/>
      <c r="F83" s="94">
        <f t="shared" si="9"/>
        <v>225.11</v>
      </c>
    </row>
    <row r="84" spans="1:6" ht="77.25" thickBot="1" x14ac:dyDescent="0.3">
      <c r="A84" s="91" t="s">
        <v>472</v>
      </c>
      <c r="B84" s="99" t="s">
        <v>320</v>
      </c>
      <c r="C84" s="100">
        <f>C85+C86</f>
        <v>0</v>
      </c>
      <c r="D84" s="100">
        <f>D85+D86</f>
        <v>2321.2399999999998</v>
      </c>
      <c r="E84" s="93"/>
      <c r="F84" s="94">
        <f t="shared" si="9"/>
        <v>2321.2399999999998</v>
      </c>
    </row>
    <row r="85" spans="1:6" ht="76.5" x14ac:dyDescent="0.25">
      <c r="A85" s="25" t="s">
        <v>319</v>
      </c>
      <c r="B85" s="101" t="s">
        <v>320</v>
      </c>
      <c r="C85" s="28">
        <v>0</v>
      </c>
      <c r="D85" s="28">
        <v>2250.12</v>
      </c>
      <c r="E85" s="29"/>
      <c r="F85" s="30">
        <f t="shared" si="9"/>
        <v>2250.12</v>
      </c>
    </row>
    <row r="86" spans="1:6" ht="77.25" thickBot="1" x14ac:dyDescent="0.3">
      <c r="A86" s="37" t="s">
        <v>437</v>
      </c>
      <c r="B86" s="102" t="s">
        <v>320</v>
      </c>
      <c r="C86" s="40">
        <v>0</v>
      </c>
      <c r="D86" s="40">
        <v>71.12</v>
      </c>
      <c r="E86" s="41"/>
      <c r="F86" s="42">
        <f t="shared" si="9"/>
        <v>71.12</v>
      </c>
    </row>
    <row r="87" spans="1:6" ht="64.5" thickBot="1" x14ac:dyDescent="0.3">
      <c r="A87" s="91" t="s">
        <v>253</v>
      </c>
      <c r="B87" s="99" t="s">
        <v>321</v>
      </c>
      <c r="C87" s="100">
        <v>20</v>
      </c>
      <c r="D87" s="100">
        <v>183.06</v>
      </c>
      <c r="E87" s="93">
        <f t="shared" si="11"/>
        <v>915.30000000000007</v>
      </c>
      <c r="F87" s="94">
        <f t="shared" si="9"/>
        <v>163.06</v>
      </c>
    </row>
    <row r="88" spans="1:6" ht="39" thickBot="1" x14ac:dyDescent="0.3">
      <c r="A88" s="17" t="s">
        <v>42</v>
      </c>
      <c r="B88" s="47" t="s">
        <v>43</v>
      </c>
      <c r="C88" s="19">
        <f>SUM(C91+C89)</f>
        <v>2201</v>
      </c>
      <c r="D88" s="19">
        <f>SUM(D91+D89)</f>
        <v>5787.74</v>
      </c>
      <c r="E88" s="19">
        <f t="shared" si="11"/>
        <v>262.95956383462061</v>
      </c>
      <c r="F88" s="49">
        <f t="shared" si="9"/>
        <v>3586.74</v>
      </c>
    </row>
    <row r="89" spans="1:6" ht="102.75" thickBot="1" x14ac:dyDescent="0.3">
      <c r="A89" s="17" t="s">
        <v>218</v>
      </c>
      <c r="B89" s="80" t="s">
        <v>219</v>
      </c>
      <c r="C89" s="19">
        <f>SUM(C90:C90)</f>
        <v>1018</v>
      </c>
      <c r="D89" s="19">
        <f>SUM(D90:D90)</f>
        <v>3464.81</v>
      </c>
      <c r="E89" s="19">
        <f t="shared" si="11"/>
        <v>340.35461689587424</v>
      </c>
      <c r="F89" s="49">
        <f t="shared" si="9"/>
        <v>2446.81</v>
      </c>
    </row>
    <row r="90" spans="1:6" ht="141" thickBot="1" x14ac:dyDescent="0.3">
      <c r="A90" s="37" t="s">
        <v>44</v>
      </c>
      <c r="B90" s="84" t="s">
        <v>322</v>
      </c>
      <c r="C90" s="40">
        <v>1018</v>
      </c>
      <c r="D90" s="40">
        <v>3464.81</v>
      </c>
      <c r="E90" s="41">
        <f t="shared" si="11"/>
        <v>340.35461689587424</v>
      </c>
      <c r="F90" s="42">
        <f t="shared" si="9"/>
        <v>2446.81</v>
      </c>
    </row>
    <row r="91" spans="1:6" ht="64.5" thickBot="1" x14ac:dyDescent="0.3">
      <c r="A91" s="17" t="s">
        <v>220</v>
      </c>
      <c r="B91" s="47" t="s">
        <v>221</v>
      </c>
      <c r="C91" s="48">
        <f>C92+C93</f>
        <v>1183</v>
      </c>
      <c r="D91" s="48">
        <f>D92+D93</f>
        <v>2322.9299999999998</v>
      </c>
      <c r="E91" s="19">
        <f t="shared" si="11"/>
        <v>196.35925612848689</v>
      </c>
      <c r="F91" s="49">
        <f t="shared" si="9"/>
        <v>1139.9299999999998</v>
      </c>
    </row>
    <row r="92" spans="1:6" ht="63.75" x14ac:dyDescent="0.25">
      <c r="A92" s="25" t="s">
        <v>45</v>
      </c>
      <c r="B92" s="26" t="s">
        <v>323</v>
      </c>
      <c r="C92" s="28">
        <v>1183</v>
      </c>
      <c r="D92" s="28">
        <v>2298.62</v>
      </c>
      <c r="E92" s="29">
        <f t="shared" si="11"/>
        <v>194.30431107354181</v>
      </c>
      <c r="F92" s="30">
        <f t="shared" si="9"/>
        <v>1115.6199999999999</v>
      </c>
    </row>
    <row r="93" spans="1:6" ht="77.25" thickBot="1" x14ac:dyDescent="0.3">
      <c r="A93" s="37" t="s">
        <v>419</v>
      </c>
      <c r="B93" s="38" t="s">
        <v>420</v>
      </c>
      <c r="C93" s="40">
        <v>0</v>
      </c>
      <c r="D93" s="40">
        <v>24.31</v>
      </c>
      <c r="E93" s="41"/>
      <c r="F93" s="42">
        <f t="shared" si="9"/>
        <v>24.31</v>
      </c>
    </row>
    <row r="94" spans="1:6" ht="26.25" thickBot="1" x14ac:dyDescent="0.3">
      <c r="A94" s="17" t="s">
        <v>46</v>
      </c>
      <c r="B94" s="47" t="s">
        <v>47</v>
      </c>
      <c r="C94" s="19">
        <f>C95+C122+C124+C129</f>
        <v>1694</v>
      </c>
      <c r="D94" s="19">
        <f>D95+D122+D124+D129</f>
        <v>3031.3599999999997</v>
      </c>
      <c r="E94" s="19">
        <f t="shared" si="11"/>
        <v>178.94687131050767</v>
      </c>
      <c r="F94" s="49">
        <f t="shared" si="9"/>
        <v>1337.3599999999997</v>
      </c>
    </row>
    <row r="95" spans="1:6" ht="64.5" thickBot="1" x14ac:dyDescent="0.3">
      <c r="A95" s="105" t="s">
        <v>394</v>
      </c>
      <c r="B95" s="106" t="s">
        <v>395</v>
      </c>
      <c r="C95" s="93">
        <f>C96+C99+C102+C106+C107+C109+C110+C111+C113+C118+C105+C112+C108</f>
        <v>617.8900000000001</v>
      </c>
      <c r="D95" s="93">
        <f>D96+D99+D102+D106+D107+D109+D110+D111+D113+D118+D105+D112+D108</f>
        <v>808.81</v>
      </c>
      <c r="E95" s="93">
        <f t="shared" si="11"/>
        <v>130.89870365275368</v>
      </c>
      <c r="F95" s="94">
        <f t="shared" si="9"/>
        <v>190.91999999999985</v>
      </c>
    </row>
    <row r="96" spans="1:6" ht="115.5" thickBot="1" x14ac:dyDescent="0.3">
      <c r="A96" s="107" t="s">
        <v>254</v>
      </c>
      <c r="B96" s="108" t="s">
        <v>324</v>
      </c>
      <c r="C96" s="19">
        <f>SUM(C97+C98)</f>
        <v>5.41</v>
      </c>
      <c r="D96" s="19">
        <f t="shared" ref="D96" si="13">SUM(D97+D98)</f>
        <v>14.49</v>
      </c>
      <c r="E96" s="19">
        <f t="shared" si="11"/>
        <v>267.83733826247686</v>
      </c>
      <c r="F96" s="49">
        <f t="shared" si="9"/>
        <v>9.08</v>
      </c>
    </row>
    <row r="97" spans="1:6" ht="114.75" x14ac:dyDescent="0.25">
      <c r="A97" s="109" t="s">
        <v>255</v>
      </c>
      <c r="B97" s="110" t="s">
        <v>324</v>
      </c>
      <c r="C97" s="29">
        <v>1</v>
      </c>
      <c r="D97" s="29">
        <v>10</v>
      </c>
      <c r="E97" s="29">
        <f t="shared" si="11"/>
        <v>1000</v>
      </c>
      <c r="F97" s="30">
        <f t="shared" si="9"/>
        <v>9</v>
      </c>
    </row>
    <row r="98" spans="1:6" ht="115.5" thickBot="1" x14ac:dyDescent="0.3">
      <c r="A98" s="111" t="s">
        <v>222</v>
      </c>
      <c r="B98" s="112" t="s">
        <v>324</v>
      </c>
      <c r="C98" s="41">
        <v>4.41</v>
      </c>
      <c r="D98" s="41">
        <v>4.49</v>
      </c>
      <c r="E98" s="41">
        <f t="shared" si="11"/>
        <v>101.81405895691611</v>
      </c>
      <c r="F98" s="42">
        <f t="shared" si="9"/>
        <v>8.0000000000000071E-2</v>
      </c>
    </row>
    <row r="99" spans="1:6" ht="154.5" thickBot="1" x14ac:dyDescent="0.3">
      <c r="A99" s="107" t="s">
        <v>256</v>
      </c>
      <c r="B99" s="113" t="s">
        <v>325</v>
      </c>
      <c r="C99" s="19">
        <f>SUM(C100:C101)</f>
        <v>85.11999999999999</v>
      </c>
      <c r="D99" s="19">
        <f>SUM(D100:D101)</f>
        <v>131.22</v>
      </c>
      <c r="E99" s="19">
        <f t="shared" si="11"/>
        <v>154.15883458646618</v>
      </c>
      <c r="F99" s="49">
        <f t="shared" si="9"/>
        <v>46.100000000000009</v>
      </c>
    </row>
    <row r="100" spans="1:6" ht="153.75" x14ac:dyDescent="0.25">
      <c r="A100" s="109" t="s">
        <v>257</v>
      </c>
      <c r="B100" s="114" t="s">
        <v>326</v>
      </c>
      <c r="C100" s="29">
        <v>81.8</v>
      </c>
      <c r="D100" s="29">
        <v>127.98</v>
      </c>
      <c r="E100" s="29">
        <f t="shared" si="11"/>
        <v>156.45476772616138</v>
      </c>
      <c r="F100" s="30">
        <f t="shared" si="9"/>
        <v>46.180000000000007</v>
      </c>
    </row>
    <row r="101" spans="1:6" ht="154.5" thickBot="1" x14ac:dyDescent="0.3">
      <c r="A101" s="111" t="s">
        <v>258</v>
      </c>
      <c r="B101" s="115" t="s">
        <v>326</v>
      </c>
      <c r="C101" s="41">
        <v>3.32</v>
      </c>
      <c r="D101" s="41">
        <v>3.24</v>
      </c>
      <c r="E101" s="41">
        <f t="shared" si="11"/>
        <v>97.590361445783145</v>
      </c>
      <c r="F101" s="42">
        <f t="shared" si="9"/>
        <v>-7.9999999999999627E-2</v>
      </c>
    </row>
    <row r="102" spans="1:6" ht="128.25" thickBot="1" x14ac:dyDescent="0.3">
      <c r="A102" s="107" t="s">
        <v>259</v>
      </c>
      <c r="B102" s="108" t="s">
        <v>327</v>
      </c>
      <c r="C102" s="19">
        <f>SUM(C103+C104)</f>
        <v>68.31</v>
      </c>
      <c r="D102" s="19">
        <f>SUM(D103+D104)</f>
        <v>98.72</v>
      </c>
      <c r="E102" s="19">
        <f t="shared" si="11"/>
        <v>144.51764016981409</v>
      </c>
      <c r="F102" s="49">
        <f t="shared" si="9"/>
        <v>30.409999999999997</v>
      </c>
    </row>
    <row r="103" spans="1:6" ht="127.5" x14ac:dyDescent="0.25">
      <c r="A103" s="109" t="s">
        <v>260</v>
      </c>
      <c r="B103" s="110" t="s">
        <v>327</v>
      </c>
      <c r="C103" s="29">
        <v>66.2</v>
      </c>
      <c r="D103" s="29">
        <v>97.52</v>
      </c>
      <c r="E103" s="29">
        <f t="shared" si="11"/>
        <v>147.31117824773412</v>
      </c>
      <c r="F103" s="30">
        <f t="shared" si="9"/>
        <v>31.319999999999993</v>
      </c>
    </row>
    <row r="104" spans="1:6" ht="128.25" thickBot="1" x14ac:dyDescent="0.3">
      <c r="A104" s="111" t="s">
        <v>261</v>
      </c>
      <c r="B104" s="112" t="s">
        <v>327</v>
      </c>
      <c r="C104" s="41">
        <v>2.11</v>
      </c>
      <c r="D104" s="41">
        <v>1.2</v>
      </c>
      <c r="E104" s="41">
        <f t="shared" si="11"/>
        <v>56.872037914691944</v>
      </c>
      <c r="F104" s="42">
        <f t="shared" si="9"/>
        <v>-0.90999999999999992</v>
      </c>
    </row>
    <row r="105" spans="1:6" ht="115.5" thickBot="1" x14ac:dyDescent="0.3">
      <c r="A105" s="107" t="s">
        <v>328</v>
      </c>
      <c r="B105" s="108" t="s">
        <v>329</v>
      </c>
      <c r="C105" s="19">
        <v>41.36</v>
      </c>
      <c r="D105" s="19">
        <v>15</v>
      </c>
      <c r="E105" s="19">
        <f t="shared" si="11"/>
        <v>36.266924564796902</v>
      </c>
      <c r="F105" s="49">
        <f t="shared" si="9"/>
        <v>-26.36</v>
      </c>
    </row>
    <row r="106" spans="1:6" ht="141" thickBot="1" x14ac:dyDescent="0.3">
      <c r="A106" s="107" t="s">
        <v>330</v>
      </c>
      <c r="B106" s="108" t="s">
        <v>331</v>
      </c>
      <c r="C106" s="19">
        <v>45</v>
      </c>
      <c r="D106" s="19">
        <v>52</v>
      </c>
      <c r="E106" s="19">
        <f t="shared" si="11"/>
        <v>115.55555555555554</v>
      </c>
      <c r="F106" s="49">
        <f t="shared" si="9"/>
        <v>7</v>
      </c>
    </row>
    <row r="107" spans="1:6" ht="128.25" thickBot="1" x14ac:dyDescent="0.3">
      <c r="A107" s="107" t="s">
        <v>262</v>
      </c>
      <c r="B107" s="108" t="s">
        <v>332</v>
      </c>
      <c r="C107" s="19">
        <v>31.02</v>
      </c>
      <c r="D107" s="19">
        <v>0</v>
      </c>
      <c r="E107" s="19">
        <f t="shared" si="11"/>
        <v>0</v>
      </c>
      <c r="F107" s="49">
        <f t="shared" si="9"/>
        <v>-31.02</v>
      </c>
    </row>
    <row r="108" spans="1:6" ht="115.5" thickBot="1" x14ac:dyDescent="0.3">
      <c r="A108" s="107" t="s">
        <v>438</v>
      </c>
      <c r="B108" s="108" t="s">
        <v>439</v>
      </c>
      <c r="C108" s="19">
        <v>0</v>
      </c>
      <c r="D108" s="19">
        <v>50</v>
      </c>
      <c r="E108" s="19"/>
      <c r="F108" s="49">
        <f t="shared" si="9"/>
        <v>50</v>
      </c>
    </row>
    <row r="109" spans="1:6" ht="141" thickBot="1" x14ac:dyDescent="0.3">
      <c r="A109" s="107" t="s">
        <v>333</v>
      </c>
      <c r="B109" s="108" t="s">
        <v>440</v>
      </c>
      <c r="C109" s="19">
        <v>24.5</v>
      </c>
      <c r="D109" s="19">
        <v>45.54</v>
      </c>
      <c r="E109" s="19">
        <f t="shared" si="11"/>
        <v>185.87755102040816</v>
      </c>
      <c r="F109" s="49">
        <f t="shared" si="9"/>
        <v>21.04</v>
      </c>
    </row>
    <row r="110" spans="1:6" ht="166.5" thickBot="1" x14ac:dyDescent="0.3">
      <c r="A110" s="107" t="s">
        <v>263</v>
      </c>
      <c r="B110" s="116" t="s">
        <v>441</v>
      </c>
      <c r="C110" s="76">
        <v>8</v>
      </c>
      <c r="D110" s="76">
        <v>19.84</v>
      </c>
      <c r="E110" s="19">
        <f t="shared" si="11"/>
        <v>248</v>
      </c>
      <c r="F110" s="49">
        <f t="shared" si="9"/>
        <v>11.84</v>
      </c>
    </row>
    <row r="111" spans="1:6" ht="141" thickBot="1" x14ac:dyDescent="0.3">
      <c r="A111" s="107" t="s">
        <v>334</v>
      </c>
      <c r="B111" s="116" t="s">
        <v>335</v>
      </c>
      <c r="C111" s="76">
        <v>13.6</v>
      </c>
      <c r="D111" s="76">
        <v>3.32</v>
      </c>
      <c r="E111" s="19">
        <f t="shared" si="11"/>
        <v>24.411764705882351</v>
      </c>
      <c r="F111" s="49">
        <f t="shared" si="9"/>
        <v>-10.28</v>
      </c>
    </row>
    <row r="112" spans="1:6" ht="179.25" thickBot="1" x14ac:dyDescent="0.3">
      <c r="A112" s="107" t="s">
        <v>442</v>
      </c>
      <c r="B112" s="116" t="s">
        <v>443</v>
      </c>
      <c r="C112" s="76">
        <v>0</v>
      </c>
      <c r="D112" s="76">
        <v>0.03</v>
      </c>
      <c r="E112" s="19"/>
      <c r="F112" s="49">
        <f t="shared" si="9"/>
        <v>0.03</v>
      </c>
    </row>
    <row r="113" spans="1:6" ht="115.5" thickBot="1" x14ac:dyDescent="0.3">
      <c r="A113" s="107" t="s">
        <v>264</v>
      </c>
      <c r="B113" s="117" t="s">
        <v>336</v>
      </c>
      <c r="C113" s="76">
        <f>SUM(C114+C115+C116+C117)</f>
        <v>164.58</v>
      </c>
      <c r="D113" s="76">
        <f>SUM(D114+D115+D116+D117)</f>
        <v>164.26</v>
      </c>
      <c r="E113" s="19">
        <f t="shared" si="11"/>
        <v>99.805565682342916</v>
      </c>
      <c r="F113" s="49">
        <f t="shared" si="9"/>
        <v>-0.3200000000000216</v>
      </c>
    </row>
    <row r="114" spans="1:6" ht="114.75" x14ac:dyDescent="0.25">
      <c r="A114" s="109" t="s">
        <v>460</v>
      </c>
      <c r="B114" s="118" t="s">
        <v>336</v>
      </c>
      <c r="C114" s="28">
        <v>0</v>
      </c>
      <c r="D114" s="28">
        <v>3</v>
      </c>
      <c r="E114" s="29"/>
      <c r="F114" s="30">
        <f t="shared" si="9"/>
        <v>3</v>
      </c>
    </row>
    <row r="115" spans="1:6" ht="114.75" x14ac:dyDescent="0.25">
      <c r="A115" s="119" t="s">
        <v>265</v>
      </c>
      <c r="B115" s="120" t="s">
        <v>336</v>
      </c>
      <c r="C115" s="121">
        <v>163.9</v>
      </c>
      <c r="D115" s="121">
        <v>160.26</v>
      </c>
      <c r="E115" s="35">
        <f t="shared" si="11"/>
        <v>97.779133618059788</v>
      </c>
      <c r="F115" s="36">
        <f t="shared" si="9"/>
        <v>-3.6400000000000148</v>
      </c>
    </row>
    <row r="116" spans="1:6" ht="114.75" x14ac:dyDescent="0.25">
      <c r="A116" s="119" t="s">
        <v>266</v>
      </c>
      <c r="B116" s="120" t="s">
        <v>336</v>
      </c>
      <c r="C116" s="121">
        <v>0.68</v>
      </c>
      <c r="D116" s="121">
        <v>1</v>
      </c>
      <c r="E116" s="35">
        <f t="shared" si="11"/>
        <v>147.05882352941174</v>
      </c>
      <c r="F116" s="36">
        <f t="shared" si="9"/>
        <v>0.31999999999999995</v>
      </c>
    </row>
    <row r="117" spans="1:6" ht="115.5" thickBot="1" x14ac:dyDescent="0.3">
      <c r="A117" s="111" t="s">
        <v>491</v>
      </c>
      <c r="B117" s="122" t="s">
        <v>336</v>
      </c>
      <c r="C117" s="123">
        <v>0</v>
      </c>
      <c r="D117" s="123">
        <v>0</v>
      </c>
      <c r="E117" s="41"/>
      <c r="F117" s="42">
        <f t="shared" si="9"/>
        <v>0</v>
      </c>
    </row>
    <row r="118" spans="1:6" ht="141" thickBot="1" x14ac:dyDescent="0.3">
      <c r="A118" s="107" t="s">
        <v>267</v>
      </c>
      <c r="B118" s="108" t="s">
        <v>337</v>
      </c>
      <c r="C118" s="124">
        <f>SUM(C119:C121)</f>
        <v>130.98999999999998</v>
      </c>
      <c r="D118" s="124">
        <f>SUM(D119:D121)</f>
        <v>214.39</v>
      </c>
      <c r="E118" s="19">
        <f t="shared" si="11"/>
        <v>163.66898236506603</v>
      </c>
      <c r="F118" s="49">
        <f t="shared" si="9"/>
        <v>83.4</v>
      </c>
    </row>
    <row r="119" spans="1:6" ht="127.5" x14ac:dyDescent="0.25">
      <c r="A119" s="109" t="s">
        <v>444</v>
      </c>
      <c r="B119" s="110" t="s">
        <v>338</v>
      </c>
      <c r="C119" s="125">
        <v>0</v>
      </c>
      <c r="D119" s="125">
        <v>24.13</v>
      </c>
      <c r="E119" s="29"/>
      <c r="F119" s="30">
        <f t="shared" si="9"/>
        <v>24.13</v>
      </c>
    </row>
    <row r="120" spans="1:6" ht="127.5" x14ac:dyDescent="0.25">
      <c r="A120" s="119" t="s">
        <v>268</v>
      </c>
      <c r="B120" s="126" t="s">
        <v>338</v>
      </c>
      <c r="C120" s="121">
        <v>127.1</v>
      </c>
      <c r="D120" s="121">
        <v>188.39</v>
      </c>
      <c r="E120" s="35">
        <f t="shared" si="11"/>
        <v>148.22187254130606</v>
      </c>
      <c r="F120" s="36">
        <f t="shared" si="9"/>
        <v>61.289999999999992</v>
      </c>
    </row>
    <row r="121" spans="1:6" ht="128.25" thickBot="1" x14ac:dyDescent="0.3">
      <c r="A121" s="111" t="s">
        <v>269</v>
      </c>
      <c r="B121" s="112" t="s">
        <v>338</v>
      </c>
      <c r="C121" s="123">
        <v>3.89</v>
      </c>
      <c r="D121" s="123">
        <v>1.87</v>
      </c>
      <c r="E121" s="41">
        <f t="shared" si="11"/>
        <v>48.071979434447307</v>
      </c>
      <c r="F121" s="42">
        <f t="shared" si="9"/>
        <v>-2.02</v>
      </c>
    </row>
    <row r="122" spans="1:6" ht="77.25" thickBot="1" x14ac:dyDescent="0.3">
      <c r="A122" s="127" t="s">
        <v>396</v>
      </c>
      <c r="B122" s="128" t="s">
        <v>397</v>
      </c>
      <c r="C122" s="129">
        <f>C123</f>
        <v>79.599999999999994</v>
      </c>
      <c r="D122" s="129">
        <f>D123</f>
        <v>44.32</v>
      </c>
      <c r="E122" s="93">
        <f t="shared" si="11"/>
        <v>55.678391959799001</v>
      </c>
      <c r="F122" s="94">
        <f t="shared" si="9"/>
        <v>-35.279999999999994</v>
      </c>
    </row>
    <row r="123" spans="1:6" ht="77.25" thickBot="1" x14ac:dyDescent="0.3">
      <c r="A123" s="130" t="s">
        <v>223</v>
      </c>
      <c r="B123" s="131" t="s">
        <v>224</v>
      </c>
      <c r="C123" s="124">
        <v>79.599999999999994</v>
      </c>
      <c r="D123" s="124">
        <v>44.32</v>
      </c>
      <c r="E123" s="19">
        <f t="shared" si="11"/>
        <v>55.678391959799001</v>
      </c>
      <c r="F123" s="49">
        <f t="shared" si="9"/>
        <v>-35.279999999999994</v>
      </c>
    </row>
    <row r="124" spans="1:6" ht="166.5" thickBot="1" x14ac:dyDescent="0.3">
      <c r="A124" s="132" t="s">
        <v>398</v>
      </c>
      <c r="B124" s="133" t="s">
        <v>445</v>
      </c>
      <c r="C124" s="129">
        <f>+C125+C126</f>
        <v>85.02</v>
      </c>
      <c r="D124" s="129">
        <f>D125+D126</f>
        <v>177.93</v>
      </c>
      <c r="E124" s="93">
        <f t="shared" si="11"/>
        <v>209.28016937191251</v>
      </c>
      <c r="F124" s="94">
        <f t="shared" si="9"/>
        <v>92.910000000000011</v>
      </c>
    </row>
    <row r="125" spans="1:6" ht="102.75" thickBot="1" x14ac:dyDescent="0.3">
      <c r="A125" s="134" t="s">
        <v>399</v>
      </c>
      <c r="B125" s="135" t="s">
        <v>340</v>
      </c>
      <c r="C125" s="136">
        <v>0</v>
      </c>
      <c r="D125" s="136">
        <v>175.49</v>
      </c>
      <c r="E125" s="23"/>
      <c r="F125" s="137">
        <f t="shared" si="9"/>
        <v>175.49</v>
      </c>
    </row>
    <row r="126" spans="1:6" ht="102.75" thickBot="1" x14ac:dyDescent="0.3">
      <c r="A126" s="130" t="s">
        <v>225</v>
      </c>
      <c r="B126" s="131" t="s">
        <v>339</v>
      </c>
      <c r="C126" s="19">
        <f>SUM(C127:C128)</f>
        <v>85.02</v>
      </c>
      <c r="D126" s="19">
        <f>SUM(D127:D128)</f>
        <v>2.44</v>
      </c>
      <c r="E126" s="19">
        <f t="shared" si="11"/>
        <v>2.8699129616560808</v>
      </c>
      <c r="F126" s="49">
        <f t="shared" si="9"/>
        <v>-82.58</v>
      </c>
    </row>
    <row r="127" spans="1:6" ht="102" x14ac:dyDescent="0.25">
      <c r="A127" s="138" t="s">
        <v>226</v>
      </c>
      <c r="B127" s="139" t="s">
        <v>339</v>
      </c>
      <c r="C127" s="28">
        <v>85.02</v>
      </c>
      <c r="D127" s="28">
        <v>2.44</v>
      </c>
      <c r="E127" s="29">
        <f t="shared" si="11"/>
        <v>2.8699129616560808</v>
      </c>
      <c r="F127" s="30">
        <f t="shared" si="9"/>
        <v>-82.58</v>
      </c>
    </row>
    <row r="128" spans="1:6" ht="90" thickBot="1" x14ac:dyDescent="0.3">
      <c r="A128" s="140" t="s">
        <v>461</v>
      </c>
      <c r="B128" s="141" t="s">
        <v>462</v>
      </c>
      <c r="C128" s="40">
        <v>0</v>
      </c>
      <c r="D128" s="40">
        <v>0</v>
      </c>
      <c r="E128" s="41"/>
      <c r="F128" s="42">
        <f t="shared" si="9"/>
        <v>0</v>
      </c>
    </row>
    <row r="129" spans="1:6" ht="26.25" thickBot="1" x14ac:dyDescent="0.3">
      <c r="A129" s="132" t="s">
        <v>400</v>
      </c>
      <c r="B129" s="133" t="s">
        <v>401</v>
      </c>
      <c r="C129" s="129">
        <f>C130+C133+C136+C140+C141+C144</f>
        <v>911.49</v>
      </c>
      <c r="D129" s="129">
        <f>D130+D133+D136+D140+D141+D144</f>
        <v>2000.3</v>
      </c>
      <c r="E129" s="93">
        <f t="shared" si="11"/>
        <v>219.45386126013449</v>
      </c>
      <c r="F129" s="49">
        <f t="shared" si="9"/>
        <v>1088.81</v>
      </c>
    </row>
    <row r="130" spans="1:6" ht="115.5" thickBot="1" x14ac:dyDescent="0.3">
      <c r="A130" s="142" t="s">
        <v>342</v>
      </c>
      <c r="B130" s="143" t="s">
        <v>343</v>
      </c>
      <c r="C130" s="76">
        <f>SUM(C131+C132)</f>
        <v>45.89</v>
      </c>
      <c r="D130" s="76">
        <f>SUM(D131+D132)</f>
        <v>36.910000000000004</v>
      </c>
      <c r="E130" s="19">
        <f t="shared" si="11"/>
        <v>80.431466550446729</v>
      </c>
      <c r="F130" s="49">
        <f t="shared" si="9"/>
        <v>-8.9799999999999969</v>
      </c>
    </row>
    <row r="131" spans="1:6" ht="114.75" x14ac:dyDescent="0.25">
      <c r="A131" s="144" t="s">
        <v>342</v>
      </c>
      <c r="B131" s="145" t="s">
        <v>343</v>
      </c>
      <c r="C131" s="28">
        <v>45.89</v>
      </c>
      <c r="D131" s="28">
        <v>29.44</v>
      </c>
      <c r="E131" s="29">
        <f t="shared" si="11"/>
        <v>64.153410329047716</v>
      </c>
      <c r="F131" s="30">
        <f t="shared" si="9"/>
        <v>-16.45</v>
      </c>
    </row>
    <row r="132" spans="1:6" ht="115.5" thickBot="1" x14ac:dyDescent="0.3">
      <c r="A132" s="146" t="s">
        <v>492</v>
      </c>
      <c r="B132" s="147" t="s">
        <v>343</v>
      </c>
      <c r="C132" s="40">
        <v>0</v>
      </c>
      <c r="D132" s="40">
        <v>7.47</v>
      </c>
      <c r="E132" s="148"/>
      <c r="F132" s="42">
        <f t="shared" si="9"/>
        <v>7.47</v>
      </c>
    </row>
    <row r="133" spans="1:6" ht="64.5" thickBot="1" x14ac:dyDescent="0.3">
      <c r="A133" s="142" t="s">
        <v>473</v>
      </c>
      <c r="B133" s="143" t="s">
        <v>341</v>
      </c>
      <c r="C133" s="76">
        <f>SUM(C134+C135)</f>
        <v>0</v>
      </c>
      <c r="D133" s="76">
        <f>SUM(D134+D135)</f>
        <v>32.200000000000003</v>
      </c>
      <c r="E133" s="19"/>
      <c r="F133" s="49">
        <f t="shared" si="9"/>
        <v>32.200000000000003</v>
      </c>
    </row>
    <row r="134" spans="1:6" ht="63.75" x14ac:dyDescent="0.25">
      <c r="A134" s="144" t="s">
        <v>463</v>
      </c>
      <c r="B134" s="145" t="s">
        <v>341</v>
      </c>
      <c r="C134" s="28">
        <v>0</v>
      </c>
      <c r="D134" s="28">
        <v>32.200000000000003</v>
      </c>
      <c r="E134" s="29"/>
      <c r="F134" s="30">
        <f t="shared" si="9"/>
        <v>32.200000000000003</v>
      </c>
    </row>
    <row r="135" spans="1:6" ht="64.5" thickBot="1" x14ac:dyDescent="0.3">
      <c r="A135" s="149" t="s">
        <v>446</v>
      </c>
      <c r="B135" s="150" t="s">
        <v>341</v>
      </c>
      <c r="C135" s="123">
        <v>0</v>
      </c>
      <c r="D135" s="123">
        <v>0</v>
      </c>
      <c r="E135" s="41"/>
      <c r="F135" s="42">
        <f t="shared" si="9"/>
        <v>0</v>
      </c>
    </row>
    <row r="136" spans="1:6" ht="115.5" thickBot="1" x14ac:dyDescent="0.3">
      <c r="A136" s="107" t="s">
        <v>228</v>
      </c>
      <c r="B136" s="151" t="s">
        <v>344</v>
      </c>
      <c r="C136" s="76">
        <f>SUM(C137:C139)</f>
        <v>25.4</v>
      </c>
      <c r="D136" s="76">
        <f>SUM(D137:D139)</f>
        <v>17.139999999999997</v>
      </c>
      <c r="E136" s="19">
        <f t="shared" ref="E136:E199" si="14">D136/C136*100</f>
        <v>67.480314960629912</v>
      </c>
      <c r="F136" s="49">
        <f t="shared" ref="F136:F199" si="15">D136-C136</f>
        <v>-8.2600000000000016</v>
      </c>
    </row>
    <row r="137" spans="1:6" ht="89.25" x14ac:dyDescent="0.25">
      <c r="A137" s="119" t="s">
        <v>345</v>
      </c>
      <c r="B137" s="152" t="s">
        <v>270</v>
      </c>
      <c r="C137" s="34">
        <v>6.54</v>
      </c>
      <c r="D137" s="34">
        <v>0</v>
      </c>
      <c r="E137" s="35">
        <f t="shared" si="14"/>
        <v>0</v>
      </c>
      <c r="F137" s="36">
        <f t="shared" si="15"/>
        <v>-6.54</v>
      </c>
    </row>
    <row r="138" spans="1:6" ht="89.25" x14ac:dyDescent="0.25">
      <c r="A138" s="119" t="s">
        <v>271</v>
      </c>
      <c r="B138" s="152" t="s">
        <v>270</v>
      </c>
      <c r="C138" s="34">
        <v>10</v>
      </c>
      <c r="D138" s="34">
        <v>16.829999999999998</v>
      </c>
      <c r="E138" s="35">
        <f t="shared" si="14"/>
        <v>168.29999999999998</v>
      </c>
      <c r="F138" s="36">
        <f t="shared" si="15"/>
        <v>6.8299999999999983</v>
      </c>
    </row>
    <row r="139" spans="1:6" ht="90" thickBot="1" x14ac:dyDescent="0.3">
      <c r="A139" s="111" t="s">
        <v>346</v>
      </c>
      <c r="B139" s="153" t="s">
        <v>270</v>
      </c>
      <c r="C139" s="40">
        <v>8.86</v>
      </c>
      <c r="D139" s="40">
        <v>0.31</v>
      </c>
      <c r="E139" s="41">
        <f t="shared" si="14"/>
        <v>3.4988713318284423</v>
      </c>
      <c r="F139" s="42">
        <f t="shared" si="15"/>
        <v>-8.5499999999999989</v>
      </c>
    </row>
    <row r="140" spans="1:6" ht="115.5" thickBot="1" x14ac:dyDescent="0.3">
      <c r="A140" s="107" t="s">
        <v>229</v>
      </c>
      <c r="B140" s="151" t="s">
        <v>347</v>
      </c>
      <c r="C140" s="76">
        <v>5</v>
      </c>
      <c r="D140" s="76">
        <v>6.59</v>
      </c>
      <c r="E140" s="19">
        <f t="shared" si="14"/>
        <v>131.80000000000001</v>
      </c>
      <c r="F140" s="49">
        <f t="shared" si="15"/>
        <v>1.5899999999999999</v>
      </c>
    </row>
    <row r="141" spans="1:6" ht="141" thickBot="1" x14ac:dyDescent="0.3">
      <c r="A141" s="130" t="s">
        <v>272</v>
      </c>
      <c r="B141" s="131" t="s">
        <v>447</v>
      </c>
      <c r="C141" s="76">
        <f>SUM(C142:C143)</f>
        <v>835.2</v>
      </c>
      <c r="D141" s="76">
        <f>SUM(D142:D143)</f>
        <v>1847.98</v>
      </c>
      <c r="E141" s="19">
        <f t="shared" si="14"/>
        <v>221.26197318007664</v>
      </c>
      <c r="F141" s="49">
        <f t="shared" si="15"/>
        <v>1012.78</v>
      </c>
    </row>
    <row r="142" spans="1:6" ht="153" x14ac:dyDescent="0.25">
      <c r="A142" s="138" t="s">
        <v>273</v>
      </c>
      <c r="B142" s="139" t="s">
        <v>348</v>
      </c>
      <c r="C142" s="28">
        <v>501.9</v>
      </c>
      <c r="D142" s="28">
        <v>616.34</v>
      </c>
      <c r="E142" s="29">
        <f t="shared" si="14"/>
        <v>122.80135485156407</v>
      </c>
      <c r="F142" s="30">
        <f t="shared" si="15"/>
        <v>114.44000000000005</v>
      </c>
    </row>
    <row r="143" spans="1:6" ht="153.75" thickBot="1" x14ac:dyDescent="0.3">
      <c r="A143" s="140" t="s">
        <v>227</v>
      </c>
      <c r="B143" s="141" t="s">
        <v>348</v>
      </c>
      <c r="C143" s="40">
        <v>333.3</v>
      </c>
      <c r="D143" s="40">
        <v>1231.6400000000001</v>
      </c>
      <c r="E143" s="41">
        <f t="shared" si="14"/>
        <v>369.52895289528954</v>
      </c>
      <c r="F143" s="42">
        <f t="shared" si="15"/>
        <v>898.34000000000015</v>
      </c>
    </row>
    <row r="144" spans="1:6" ht="90" thickBot="1" x14ac:dyDescent="0.3">
      <c r="A144" s="107" t="s">
        <v>349</v>
      </c>
      <c r="B144" s="151" t="s">
        <v>350</v>
      </c>
      <c r="C144" s="76">
        <v>0</v>
      </c>
      <c r="D144" s="76">
        <v>59.48</v>
      </c>
      <c r="E144" s="19"/>
      <c r="F144" s="49">
        <f t="shared" si="15"/>
        <v>59.48</v>
      </c>
    </row>
    <row r="145" spans="1:6" ht="15.75" thickBot="1" x14ac:dyDescent="0.3">
      <c r="A145" s="154" t="s">
        <v>48</v>
      </c>
      <c r="B145" s="155" t="s">
        <v>49</v>
      </c>
      <c r="C145" s="23">
        <f>C146+C148</f>
        <v>0</v>
      </c>
      <c r="D145" s="23">
        <f>D146+D148</f>
        <v>158.87</v>
      </c>
      <c r="E145" s="23"/>
      <c r="F145" s="137">
        <f t="shared" si="15"/>
        <v>158.87</v>
      </c>
    </row>
    <row r="146" spans="1:6" ht="39" thickBot="1" x14ac:dyDescent="0.3">
      <c r="A146" s="74" t="s">
        <v>50</v>
      </c>
      <c r="B146" s="47" t="s">
        <v>351</v>
      </c>
      <c r="C146" s="76">
        <f>SUM(C147:C147)</f>
        <v>0</v>
      </c>
      <c r="D146" s="76">
        <f>SUM(D147:D147)</f>
        <v>-19.61</v>
      </c>
      <c r="E146" s="19"/>
      <c r="F146" s="49">
        <f t="shared" si="15"/>
        <v>-19.61</v>
      </c>
    </row>
    <row r="147" spans="1:6" ht="39" thickBot="1" x14ac:dyDescent="0.3">
      <c r="A147" s="156" t="s">
        <v>51</v>
      </c>
      <c r="B147" s="66" t="s">
        <v>351</v>
      </c>
      <c r="C147" s="68">
        <v>0</v>
      </c>
      <c r="D147" s="68">
        <v>-19.61</v>
      </c>
      <c r="E147" s="69"/>
      <c r="F147" s="70">
        <f t="shared" si="15"/>
        <v>-19.61</v>
      </c>
    </row>
    <row r="148" spans="1:6" ht="15.75" thickBot="1" x14ac:dyDescent="0.3">
      <c r="A148" s="74" t="s">
        <v>476</v>
      </c>
      <c r="B148" s="47" t="s">
        <v>477</v>
      </c>
      <c r="C148" s="76">
        <v>0</v>
      </c>
      <c r="D148" s="76">
        <f>D149</f>
        <v>178.48</v>
      </c>
      <c r="E148" s="19"/>
      <c r="F148" s="49">
        <f t="shared" si="15"/>
        <v>178.48</v>
      </c>
    </row>
    <row r="149" spans="1:6" ht="26.25" thickBot="1" x14ac:dyDescent="0.3">
      <c r="A149" s="156" t="s">
        <v>478</v>
      </c>
      <c r="B149" s="66" t="s">
        <v>479</v>
      </c>
      <c r="C149" s="68">
        <v>0</v>
      </c>
      <c r="D149" s="68">
        <v>178.48</v>
      </c>
      <c r="E149" s="69"/>
      <c r="F149" s="70">
        <f t="shared" si="15"/>
        <v>178.48</v>
      </c>
    </row>
    <row r="150" spans="1:6" ht="15.75" thickBot="1" x14ac:dyDescent="0.3">
      <c r="A150" s="43" t="s">
        <v>52</v>
      </c>
      <c r="B150" s="157" t="s">
        <v>53</v>
      </c>
      <c r="C150" s="158">
        <f>C151+C207+C209+C216</f>
        <v>1970146.8599999999</v>
      </c>
      <c r="D150" s="158">
        <f>D151+D207+D209+D216</f>
        <v>1095988.7599999998</v>
      </c>
      <c r="E150" s="45">
        <f t="shared" si="14"/>
        <v>55.62980010535864</v>
      </c>
      <c r="F150" s="46">
        <f t="shared" si="15"/>
        <v>-874158.10000000009</v>
      </c>
    </row>
    <row r="151" spans="1:6" ht="39" thickBot="1" x14ac:dyDescent="0.3">
      <c r="A151" s="17" t="s">
        <v>54</v>
      </c>
      <c r="B151" s="159" t="s">
        <v>55</v>
      </c>
      <c r="C151" s="76">
        <f>SUM(C152+C156+C176+C193)</f>
        <v>1970146.8599999999</v>
      </c>
      <c r="D151" s="76">
        <f>SUM(D152+D156+D176+D193)</f>
        <v>1098521.8899999999</v>
      </c>
      <c r="E151" s="19">
        <f t="shared" si="14"/>
        <v>55.758375799456893</v>
      </c>
      <c r="F151" s="49">
        <f t="shared" si="15"/>
        <v>-871624.97</v>
      </c>
    </row>
    <row r="152" spans="1:6" ht="26.25" thickBot="1" x14ac:dyDescent="0.3">
      <c r="A152" s="98" t="s">
        <v>181</v>
      </c>
      <c r="B152" s="160" t="s">
        <v>230</v>
      </c>
      <c r="C152" s="161">
        <f>SUM(C153:C155)</f>
        <v>538143</v>
      </c>
      <c r="D152" s="161">
        <f>SUM(D153:D155)</f>
        <v>179858.33</v>
      </c>
      <c r="E152" s="52">
        <f t="shared" si="14"/>
        <v>33.422032805406737</v>
      </c>
      <c r="F152" s="53">
        <f t="shared" si="15"/>
        <v>-358284.67000000004</v>
      </c>
    </row>
    <row r="153" spans="1:6" ht="63.75" x14ac:dyDescent="0.25">
      <c r="A153" s="25" t="s">
        <v>182</v>
      </c>
      <c r="B153" s="26" t="s">
        <v>352</v>
      </c>
      <c r="C153" s="28">
        <v>357257</v>
      </c>
      <c r="D153" s="28">
        <v>148855</v>
      </c>
      <c r="E153" s="29">
        <f t="shared" si="14"/>
        <v>41.666083519707101</v>
      </c>
      <c r="F153" s="30">
        <f t="shared" si="15"/>
        <v>-208402</v>
      </c>
    </row>
    <row r="154" spans="1:6" ht="51" x14ac:dyDescent="0.25">
      <c r="A154" s="87" t="s">
        <v>274</v>
      </c>
      <c r="B154" s="32" t="s">
        <v>393</v>
      </c>
      <c r="C154" s="34">
        <v>180886</v>
      </c>
      <c r="D154" s="34">
        <v>30148</v>
      </c>
      <c r="E154" s="35">
        <f t="shared" si="14"/>
        <v>16.666850944793961</v>
      </c>
      <c r="F154" s="36">
        <f t="shared" si="15"/>
        <v>-150738</v>
      </c>
    </row>
    <row r="155" spans="1:6" ht="64.5" thickBot="1" x14ac:dyDescent="0.3">
      <c r="A155" s="78" t="s">
        <v>493</v>
      </c>
      <c r="B155" s="38" t="s">
        <v>494</v>
      </c>
      <c r="C155" s="40">
        <v>0</v>
      </c>
      <c r="D155" s="40">
        <v>855.33</v>
      </c>
      <c r="E155" s="41"/>
      <c r="F155" s="42">
        <f t="shared" si="15"/>
        <v>855.33</v>
      </c>
    </row>
    <row r="156" spans="1:6" ht="39" thickBot="1" x14ac:dyDescent="0.3">
      <c r="A156" s="17" t="s">
        <v>183</v>
      </c>
      <c r="B156" s="159" t="s">
        <v>231</v>
      </c>
      <c r="C156" s="76">
        <f>+C157+C160+C161+C162+C163+C164+C165+C166+C167</f>
        <v>587596.09</v>
      </c>
      <c r="D156" s="76">
        <f>D157+D160+D161+D162+D163+D164+D165+D166+D167</f>
        <v>256286.02000000002</v>
      </c>
      <c r="E156" s="19">
        <f t="shared" si="14"/>
        <v>43.616018615780789</v>
      </c>
      <c r="F156" s="49">
        <f t="shared" si="15"/>
        <v>-331310.06999999995</v>
      </c>
    </row>
    <row r="157" spans="1:6" ht="51.75" thickBot="1" x14ac:dyDescent="0.3">
      <c r="A157" s="91" t="s">
        <v>448</v>
      </c>
      <c r="B157" s="162" t="s">
        <v>402</v>
      </c>
      <c r="C157" s="100">
        <f>SUM(C158:C159)</f>
        <v>200070</v>
      </c>
      <c r="D157" s="100">
        <f>SUM(D158+D159)</f>
        <v>137067</v>
      </c>
      <c r="E157" s="93">
        <f t="shared" si="14"/>
        <v>68.509521667416408</v>
      </c>
      <c r="F157" s="94">
        <f t="shared" si="15"/>
        <v>-63003</v>
      </c>
    </row>
    <row r="158" spans="1:6" ht="63.75" x14ac:dyDescent="0.25">
      <c r="A158" s="25" t="s">
        <v>353</v>
      </c>
      <c r="B158" s="26" t="s">
        <v>449</v>
      </c>
      <c r="C158" s="28">
        <v>150000</v>
      </c>
      <c r="D158" s="28">
        <v>122389.55</v>
      </c>
      <c r="E158" s="29">
        <f t="shared" si="14"/>
        <v>81.593033333333338</v>
      </c>
      <c r="F158" s="30">
        <f t="shared" si="15"/>
        <v>-27610.449999999997</v>
      </c>
    </row>
    <row r="159" spans="1:6" ht="51" x14ac:dyDescent="0.25">
      <c r="A159" s="31" t="s">
        <v>353</v>
      </c>
      <c r="B159" s="32" t="s">
        <v>403</v>
      </c>
      <c r="C159" s="34">
        <v>50070</v>
      </c>
      <c r="D159" s="34">
        <v>14677.45</v>
      </c>
      <c r="E159" s="35">
        <f t="shared" si="14"/>
        <v>29.313860595166769</v>
      </c>
      <c r="F159" s="36">
        <f t="shared" si="15"/>
        <v>-35392.550000000003</v>
      </c>
    </row>
    <row r="160" spans="1:6" ht="153" x14ac:dyDescent="0.25">
      <c r="A160" s="31" t="s">
        <v>275</v>
      </c>
      <c r="B160" s="163" t="s">
        <v>276</v>
      </c>
      <c r="C160" s="34">
        <v>260240.35</v>
      </c>
      <c r="D160" s="34">
        <v>17710.23</v>
      </c>
      <c r="E160" s="35">
        <f t="shared" si="14"/>
        <v>6.8053359135122591</v>
      </c>
      <c r="F160" s="36">
        <f t="shared" si="15"/>
        <v>-242530.12</v>
      </c>
    </row>
    <row r="161" spans="1:6" ht="127.5" x14ac:dyDescent="0.25">
      <c r="A161" s="31" t="s">
        <v>277</v>
      </c>
      <c r="B161" s="32" t="s">
        <v>278</v>
      </c>
      <c r="C161" s="34">
        <v>16826.509999999998</v>
      </c>
      <c r="D161" s="34">
        <v>1186.56</v>
      </c>
      <c r="E161" s="35">
        <f t="shared" si="14"/>
        <v>7.0517296813183483</v>
      </c>
      <c r="F161" s="36">
        <f t="shared" si="15"/>
        <v>-15639.949999999999</v>
      </c>
    </row>
    <row r="162" spans="1:6" ht="71.25" x14ac:dyDescent="0.25">
      <c r="A162" s="31" t="s">
        <v>404</v>
      </c>
      <c r="B162" s="164" t="s">
        <v>405</v>
      </c>
      <c r="C162" s="34">
        <v>2271.85</v>
      </c>
      <c r="D162" s="34">
        <v>2271.85</v>
      </c>
      <c r="E162" s="35">
        <f t="shared" si="14"/>
        <v>100</v>
      </c>
      <c r="F162" s="36">
        <f t="shared" si="15"/>
        <v>0</v>
      </c>
    </row>
    <row r="163" spans="1:6" ht="57" x14ac:dyDescent="0.25">
      <c r="A163" s="31" t="s">
        <v>354</v>
      </c>
      <c r="B163" s="164" t="s">
        <v>355</v>
      </c>
      <c r="C163" s="34">
        <v>120</v>
      </c>
      <c r="D163" s="34">
        <v>120</v>
      </c>
      <c r="E163" s="35">
        <f t="shared" si="14"/>
        <v>100</v>
      </c>
      <c r="F163" s="36">
        <f t="shared" si="15"/>
        <v>0</v>
      </c>
    </row>
    <row r="164" spans="1:6" ht="71.25" x14ac:dyDescent="0.25">
      <c r="A164" s="31" t="s">
        <v>356</v>
      </c>
      <c r="B164" s="164" t="s">
        <v>357</v>
      </c>
      <c r="C164" s="34">
        <v>29400</v>
      </c>
      <c r="D164" s="34">
        <v>29400</v>
      </c>
      <c r="E164" s="35">
        <f t="shared" si="14"/>
        <v>100</v>
      </c>
      <c r="F164" s="36">
        <f t="shared" si="15"/>
        <v>0</v>
      </c>
    </row>
    <row r="165" spans="1:6" ht="71.25" x14ac:dyDescent="0.25">
      <c r="A165" s="31" t="s">
        <v>406</v>
      </c>
      <c r="B165" s="164" t="s">
        <v>407</v>
      </c>
      <c r="C165" s="34">
        <v>291.60000000000002</v>
      </c>
      <c r="D165" s="34">
        <v>291.60000000000002</v>
      </c>
      <c r="E165" s="35">
        <f t="shared" si="14"/>
        <v>100</v>
      </c>
      <c r="F165" s="36">
        <f t="shared" si="15"/>
        <v>0</v>
      </c>
    </row>
    <row r="166" spans="1:6" ht="72" thickBot="1" x14ac:dyDescent="0.3">
      <c r="A166" s="37" t="s">
        <v>408</v>
      </c>
      <c r="B166" s="165" t="s">
        <v>409</v>
      </c>
      <c r="C166" s="40">
        <v>28968.43</v>
      </c>
      <c r="D166" s="40">
        <v>28968.43</v>
      </c>
      <c r="E166" s="41">
        <f t="shared" si="14"/>
        <v>100</v>
      </c>
      <c r="F166" s="42">
        <f t="shared" si="15"/>
        <v>0</v>
      </c>
    </row>
    <row r="167" spans="1:6" ht="26.25" thickBot="1" x14ac:dyDescent="0.3">
      <c r="A167" s="130" t="s">
        <v>279</v>
      </c>
      <c r="B167" s="166" t="s">
        <v>358</v>
      </c>
      <c r="C167" s="76">
        <f>SUM(C168:C175)</f>
        <v>49407.349999999991</v>
      </c>
      <c r="D167" s="76">
        <f>SUM(D168:D175)</f>
        <v>39270.349999999991</v>
      </c>
      <c r="E167" s="19">
        <f t="shared" si="14"/>
        <v>79.482809743894379</v>
      </c>
      <c r="F167" s="49">
        <f t="shared" si="15"/>
        <v>-10137</v>
      </c>
    </row>
    <row r="168" spans="1:6" ht="51" x14ac:dyDescent="0.25">
      <c r="A168" s="138" t="s">
        <v>359</v>
      </c>
      <c r="B168" s="167" t="s">
        <v>360</v>
      </c>
      <c r="C168" s="28">
        <v>84.6</v>
      </c>
      <c r="D168" s="28">
        <v>84.6</v>
      </c>
      <c r="E168" s="29">
        <f t="shared" si="14"/>
        <v>100</v>
      </c>
      <c r="F168" s="30">
        <f t="shared" si="15"/>
        <v>0</v>
      </c>
    </row>
    <row r="169" spans="1:6" ht="38.25" x14ac:dyDescent="0.25">
      <c r="A169" s="58" t="s">
        <v>359</v>
      </c>
      <c r="B169" s="168" t="s">
        <v>361</v>
      </c>
      <c r="C169" s="34">
        <v>38.700000000000003</v>
      </c>
      <c r="D169" s="34">
        <v>38.700000000000003</v>
      </c>
      <c r="E169" s="35">
        <f t="shared" si="14"/>
        <v>100</v>
      </c>
      <c r="F169" s="36">
        <f t="shared" si="15"/>
        <v>0</v>
      </c>
    </row>
    <row r="170" spans="1:6" ht="63.75" x14ac:dyDescent="0.25">
      <c r="A170" s="58" t="s">
        <v>359</v>
      </c>
      <c r="B170" s="168" t="s">
        <v>362</v>
      </c>
      <c r="C170" s="34">
        <v>123.9</v>
      </c>
      <c r="D170" s="34">
        <v>123.9</v>
      </c>
      <c r="E170" s="35">
        <f t="shared" si="14"/>
        <v>100</v>
      </c>
      <c r="F170" s="36">
        <f t="shared" si="15"/>
        <v>0</v>
      </c>
    </row>
    <row r="171" spans="1:6" ht="57" x14ac:dyDescent="0.25">
      <c r="A171" s="169" t="s">
        <v>359</v>
      </c>
      <c r="B171" s="170" t="s">
        <v>410</v>
      </c>
      <c r="C171" s="34">
        <v>99.65</v>
      </c>
      <c r="D171" s="34">
        <v>99.65</v>
      </c>
      <c r="E171" s="35">
        <f t="shared" si="14"/>
        <v>100</v>
      </c>
      <c r="F171" s="36">
        <f t="shared" si="15"/>
        <v>0</v>
      </c>
    </row>
    <row r="172" spans="1:6" ht="57" x14ac:dyDescent="0.25">
      <c r="A172" s="169" t="s">
        <v>359</v>
      </c>
      <c r="B172" s="170" t="s">
        <v>450</v>
      </c>
      <c r="C172" s="34">
        <v>405</v>
      </c>
      <c r="D172" s="34">
        <v>405</v>
      </c>
      <c r="E172" s="35">
        <f t="shared" si="14"/>
        <v>100</v>
      </c>
      <c r="F172" s="36">
        <f t="shared" si="15"/>
        <v>0</v>
      </c>
    </row>
    <row r="173" spans="1:6" ht="64.5" x14ac:dyDescent="0.25">
      <c r="A173" s="58" t="s">
        <v>280</v>
      </c>
      <c r="B173" s="171" t="s">
        <v>363</v>
      </c>
      <c r="C173" s="34">
        <v>33788</v>
      </c>
      <c r="D173" s="34">
        <v>23651</v>
      </c>
      <c r="E173" s="35">
        <f t="shared" si="14"/>
        <v>69.99822422161715</v>
      </c>
      <c r="F173" s="36">
        <f t="shared" si="15"/>
        <v>-10137</v>
      </c>
    </row>
    <row r="174" spans="1:6" ht="76.5" x14ac:dyDescent="0.25">
      <c r="A174" s="58" t="s">
        <v>280</v>
      </c>
      <c r="B174" s="163" t="s">
        <v>364</v>
      </c>
      <c r="C174" s="34">
        <v>14191.8</v>
      </c>
      <c r="D174" s="34">
        <v>14191.8</v>
      </c>
      <c r="E174" s="35">
        <f t="shared" si="14"/>
        <v>100</v>
      </c>
      <c r="F174" s="36">
        <f t="shared" si="15"/>
        <v>0</v>
      </c>
    </row>
    <row r="175" spans="1:6" ht="52.5" thickBot="1" x14ac:dyDescent="0.3">
      <c r="A175" s="140" t="s">
        <v>280</v>
      </c>
      <c r="B175" s="172" t="s">
        <v>365</v>
      </c>
      <c r="C175" s="40">
        <v>675.7</v>
      </c>
      <c r="D175" s="40">
        <v>675.7</v>
      </c>
      <c r="E175" s="41">
        <f t="shared" si="14"/>
        <v>100</v>
      </c>
      <c r="F175" s="42">
        <f t="shared" si="15"/>
        <v>0</v>
      </c>
    </row>
    <row r="176" spans="1:6" ht="26.25" thickBot="1" x14ac:dyDescent="0.3">
      <c r="A176" s="17" t="s">
        <v>184</v>
      </c>
      <c r="B176" s="159" t="s">
        <v>232</v>
      </c>
      <c r="C176" s="76">
        <f>SUM(C177+C178+C187+C188+C189+C190)</f>
        <v>702940.6</v>
      </c>
      <c r="D176" s="76">
        <f>SUM(D177+D178+D187+D188+D189+D190)</f>
        <v>534270.34</v>
      </c>
      <c r="E176" s="19">
        <f t="shared" si="14"/>
        <v>76.005047937194121</v>
      </c>
      <c r="F176" s="49">
        <f t="shared" si="15"/>
        <v>-168670.26</v>
      </c>
    </row>
    <row r="177" spans="1:6" ht="51.75" thickBot="1" x14ac:dyDescent="0.3">
      <c r="A177" s="65" t="s">
        <v>185</v>
      </c>
      <c r="B177" s="173" t="s">
        <v>366</v>
      </c>
      <c r="C177" s="68">
        <v>22243.599999999999</v>
      </c>
      <c r="D177" s="68">
        <v>12117.51</v>
      </c>
      <c r="E177" s="69">
        <f t="shared" si="14"/>
        <v>54.47638871405708</v>
      </c>
      <c r="F177" s="70">
        <f t="shared" si="15"/>
        <v>-10126.089999999998</v>
      </c>
    </row>
    <row r="178" spans="1:6" ht="51.75" thickBot="1" x14ac:dyDescent="0.3">
      <c r="A178" s="91" t="s">
        <v>451</v>
      </c>
      <c r="B178" s="162" t="s">
        <v>367</v>
      </c>
      <c r="C178" s="100">
        <f>SUM(C179:C186)</f>
        <v>84213.699999999983</v>
      </c>
      <c r="D178" s="100">
        <f>SUM(D179:D186)</f>
        <v>71783.049999999974</v>
      </c>
      <c r="E178" s="93">
        <f t="shared" si="14"/>
        <v>85.239159424179192</v>
      </c>
      <c r="F178" s="94">
        <f t="shared" si="15"/>
        <v>-12430.650000000009</v>
      </c>
    </row>
    <row r="179" spans="1:6" ht="90" x14ac:dyDescent="0.25">
      <c r="A179" s="25" t="s">
        <v>186</v>
      </c>
      <c r="B179" s="174" t="s">
        <v>368</v>
      </c>
      <c r="C179" s="28">
        <v>336</v>
      </c>
      <c r="D179" s="28">
        <v>252</v>
      </c>
      <c r="E179" s="29">
        <f t="shared" si="14"/>
        <v>75</v>
      </c>
      <c r="F179" s="30">
        <f t="shared" si="15"/>
        <v>-84</v>
      </c>
    </row>
    <row r="180" spans="1:6" ht="89.25" x14ac:dyDescent="0.25">
      <c r="A180" s="31" t="s">
        <v>186</v>
      </c>
      <c r="B180" s="163" t="s">
        <v>281</v>
      </c>
      <c r="C180" s="34">
        <v>81011.600000000006</v>
      </c>
      <c r="D180" s="34">
        <v>68812.2</v>
      </c>
      <c r="E180" s="35">
        <f t="shared" si="14"/>
        <v>84.941168919018992</v>
      </c>
      <c r="F180" s="36">
        <f t="shared" si="15"/>
        <v>-12199.400000000009</v>
      </c>
    </row>
    <row r="181" spans="1:6" ht="102" x14ac:dyDescent="0.25">
      <c r="A181" s="31" t="s">
        <v>186</v>
      </c>
      <c r="B181" s="163" t="s">
        <v>369</v>
      </c>
      <c r="C181" s="34">
        <v>0.2</v>
      </c>
      <c r="D181" s="34">
        <v>0.2</v>
      </c>
      <c r="E181" s="35">
        <f t="shared" si="14"/>
        <v>100</v>
      </c>
      <c r="F181" s="36">
        <f t="shared" si="15"/>
        <v>0</v>
      </c>
    </row>
    <row r="182" spans="1:6" ht="51" x14ac:dyDescent="0.25">
      <c r="A182" s="31" t="s">
        <v>186</v>
      </c>
      <c r="B182" s="163" t="s">
        <v>370</v>
      </c>
      <c r="C182" s="34">
        <v>115.2</v>
      </c>
      <c r="D182" s="34">
        <v>115.2</v>
      </c>
      <c r="E182" s="35">
        <f t="shared" si="14"/>
        <v>100</v>
      </c>
      <c r="F182" s="36">
        <f t="shared" si="15"/>
        <v>0</v>
      </c>
    </row>
    <row r="183" spans="1:6" ht="153" x14ac:dyDescent="0.25">
      <c r="A183" s="31" t="s">
        <v>186</v>
      </c>
      <c r="B183" s="163" t="s">
        <v>371</v>
      </c>
      <c r="C183" s="34">
        <v>0.2</v>
      </c>
      <c r="D183" s="34">
        <v>0.15</v>
      </c>
      <c r="E183" s="35">
        <f t="shared" si="14"/>
        <v>74.999999999999986</v>
      </c>
      <c r="F183" s="36">
        <f t="shared" si="15"/>
        <v>-5.0000000000000017E-2</v>
      </c>
    </row>
    <row r="184" spans="1:6" ht="89.25" x14ac:dyDescent="0.25">
      <c r="A184" s="31" t="s">
        <v>186</v>
      </c>
      <c r="B184" s="163" t="s">
        <v>372</v>
      </c>
      <c r="C184" s="34">
        <v>933.4</v>
      </c>
      <c r="D184" s="34">
        <v>933.4</v>
      </c>
      <c r="E184" s="35">
        <f t="shared" si="14"/>
        <v>100</v>
      </c>
      <c r="F184" s="36">
        <f t="shared" si="15"/>
        <v>0</v>
      </c>
    </row>
    <row r="185" spans="1:6" ht="89.25" x14ac:dyDescent="0.25">
      <c r="A185" s="31" t="s">
        <v>186</v>
      </c>
      <c r="B185" s="163" t="s">
        <v>373</v>
      </c>
      <c r="C185" s="34">
        <v>147.19999999999999</v>
      </c>
      <c r="D185" s="34">
        <v>0</v>
      </c>
      <c r="E185" s="35">
        <f t="shared" si="14"/>
        <v>0</v>
      </c>
      <c r="F185" s="36">
        <f t="shared" si="15"/>
        <v>-147.19999999999999</v>
      </c>
    </row>
    <row r="186" spans="1:6" ht="140.25" x14ac:dyDescent="0.25">
      <c r="A186" s="31" t="s">
        <v>187</v>
      </c>
      <c r="B186" s="163" t="s">
        <v>374</v>
      </c>
      <c r="C186" s="34">
        <v>1669.9</v>
      </c>
      <c r="D186" s="34">
        <v>1669.9</v>
      </c>
      <c r="E186" s="35">
        <f t="shared" si="14"/>
        <v>100</v>
      </c>
      <c r="F186" s="36">
        <f t="shared" si="15"/>
        <v>0</v>
      </c>
    </row>
    <row r="187" spans="1:6" ht="89.25" x14ac:dyDescent="0.25">
      <c r="A187" s="31" t="s">
        <v>188</v>
      </c>
      <c r="B187" s="32" t="s">
        <v>375</v>
      </c>
      <c r="C187" s="34">
        <v>288.89999999999998</v>
      </c>
      <c r="D187" s="34">
        <v>250.73</v>
      </c>
      <c r="E187" s="35">
        <f t="shared" si="14"/>
        <v>86.78781585323641</v>
      </c>
      <c r="F187" s="36">
        <f t="shared" si="15"/>
        <v>-38.169999999999987</v>
      </c>
    </row>
    <row r="188" spans="1:6" ht="63.75" x14ac:dyDescent="0.25">
      <c r="A188" s="31" t="s">
        <v>189</v>
      </c>
      <c r="B188" s="32" t="s">
        <v>376</v>
      </c>
      <c r="C188" s="34">
        <v>15934.6</v>
      </c>
      <c r="D188" s="34">
        <v>13383.35</v>
      </c>
      <c r="E188" s="35">
        <f t="shared" si="14"/>
        <v>83.98924353294089</v>
      </c>
      <c r="F188" s="36">
        <f t="shared" si="15"/>
        <v>-2551.25</v>
      </c>
    </row>
    <row r="189" spans="1:6" ht="77.25" thickBot="1" x14ac:dyDescent="0.3">
      <c r="A189" s="37" t="s">
        <v>377</v>
      </c>
      <c r="B189" s="175" t="s">
        <v>378</v>
      </c>
      <c r="C189" s="40">
        <v>191.7</v>
      </c>
      <c r="D189" s="40">
        <v>191.7</v>
      </c>
      <c r="E189" s="41">
        <f t="shared" si="14"/>
        <v>100</v>
      </c>
      <c r="F189" s="42">
        <f t="shared" si="15"/>
        <v>0</v>
      </c>
    </row>
    <row r="190" spans="1:6" ht="26.25" thickBot="1" x14ac:dyDescent="0.3">
      <c r="A190" s="91" t="s">
        <v>190</v>
      </c>
      <c r="B190" s="176" t="s">
        <v>56</v>
      </c>
      <c r="C190" s="100">
        <f>SUM(C191+C192)</f>
        <v>580068.1</v>
      </c>
      <c r="D190" s="100">
        <f t="shared" ref="D190" si="16">SUM(D191:D192)</f>
        <v>436544</v>
      </c>
      <c r="E190" s="93">
        <f t="shared" si="14"/>
        <v>75.257370643205519</v>
      </c>
      <c r="F190" s="49">
        <f t="shared" si="15"/>
        <v>-143524.09999999998</v>
      </c>
    </row>
    <row r="191" spans="1:6" ht="76.5" x14ac:dyDescent="0.25">
      <c r="A191" s="25" t="s">
        <v>191</v>
      </c>
      <c r="B191" s="177" t="s">
        <v>379</v>
      </c>
      <c r="C191" s="28">
        <v>237125.1</v>
      </c>
      <c r="D191" s="28">
        <v>178507</v>
      </c>
      <c r="E191" s="29">
        <f t="shared" si="14"/>
        <v>75.279673050216957</v>
      </c>
      <c r="F191" s="30">
        <f t="shared" si="15"/>
        <v>-58618.100000000006</v>
      </c>
    </row>
    <row r="192" spans="1:6" ht="141.75" thickBot="1" x14ac:dyDescent="0.3">
      <c r="A192" s="37" t="s">
        <v>191</v>
      </c>
      <c r="B192" s="172" t="s">
        <v>380</v>
      </c>
      <c r="C192" s="40">
        <v>342943</v>
      </c>
      <c r="D192" s="40">
        <v>258037</v>
      </c>
      <c r="E192" s="41">
        <f t="shared" si="14"/>
        <v>75.241949828397139</v>
      </c>
      <c r="F192" s="42">
        <f t="shared" si="15"/>
        <v>-84906</v>
      </c>
    </row>
    <row r="193" spans="1:6" ht="26.25" thickBot="1" x14ac:dyDescent="0.3">
      <c r="A193" s="17" t="s">
        <v>282</v>
      </c>
      <c r="B193" s="159" t="s">
        <v>283</v>
      </c>
      <c r="C193" s="76">
        <f>SUM(C194:C196)</f>
        <v>141467.16999999998</v>
      </c>
      <c r="D193" s="76">
        <f>SUM(D194:D196)</f>
        <v>128107.19999999998</v>
      </c>
      <c r="E193" s="19">
        <f t="shared" si="14"/>
        <v>90.556133977939908</v>
      </c>
      <c r="F193" s="49">
        <f t="shared" si="15"/>
        <v>-13359.970000000001</v>
      </c>
    </row>
    <row r="194" spans="1:6" ht="102" x14ac:dyDescent="0.25">
      <c r="A194" s="138" t="s">
        <v>284</v>
      </c>
      <c r="B194" s="177" t="s">
        <v>285</v>
      </c>
      <c r="C194" s="28">
        <v>23897</v>
      </c>
      <c r="D194" s="28">
        <v>17933.87</v>
      </c>
      <c r="E194" s="29">
        <f t="shared" si="14"/>
        <v>75.046533037619781</v>
      </c>
      <c r="F194" s="30">
        <f t="shared" si="15"/>
        <v>-5963.130000000001</v>
      </c>
    </row>
    <row r="195" spans="1:6" ht="115.5" thickBot="1" x14ac:dyDescent="0.3">
      <c r="A195" s="140" t="s">
        <v>381</v>
      </c>
      <c r="B195" s="38" t="s">
        <v>382</v>
      </c>
      <c r="C195" s="40">
        <v>70000</v>
      </c>
      <c r="D195" s="40">
        <v>70000</v>
      </c>
      <c r="E195" s="41">
        <f t="shared" si="14"/>
        <v>100</v>
      </c>
      <c r="F195" s="42">
        <f t="shared" si="15"/>
        <v>0</v>
      </c>
    </row>
    <row r="196" spans="1:6" ht="39" thickBot="1" x14ac:dyDescent="0.3">
      <c r="A196" s="132" t="s">
        <v>286</v>
      </c>
      <c r="B196" s="178" t="s">
        <v>383</v>
      </c>
      <c r="C196" s="100">
        <f>SUM(C197:C206)</f>
        <v>47570.17</v>
      </c>
      <c r="D196" s="100">
        <f>SUM(D197:D206)</f>
        <v>40173.329999999994</v>
      </c>
      <c r="E196" s="93">
        <f t="shared" si="14"/>
        <v>84.450675707065997</v>
      </c>
      <c r="F196" s="94">
        <f t="shared" si="15"/>
        <v>-7396.8400000000038</v>
      </c>
    </row>
    <row r="197" spans="1:6" ht="63.75" x14ac:dyDescent="0.25">
      <c r="A197" s="138" t="s">
        <v>411</v>
      </c>
      <c r="B197" s="167" t="s">
        <v>412</v>
      </c>
      <c r="C197" s="28">
        <v>1700</v>
      </c>
      <c r="D197" s="28">
        <v>1700</v>
      </c>
      <c r="E197" s="29">
        <f t="shared" si="14"/>
        <v>100</v>
      </c>
      <c r="F197" s="30">
        <f t="shared" si="15"/>
        <v>0</v>
      </c>
    </row>
    <row r="198" spans="1:6" ht="63.75" x14ac:dyDescent="0.25">
      <c r="A198" s="58" t="s">
        <v>411</v>
      </c>
      <c r="B198" s="168" t="s">
        <v>495</v>
      </c>
      <c r="C198" s="34">
        <v>0</v>
      </c>
      <c r="D198" s="34">
        <v>4350</v>
      </c>
      <c r="E198" s="35"/>
      <c r="F198" s="36">
        <f t="shared" si="15"/>
        <v>4350</v>
      </c>
    </row>
    <row r="199" spans="1:6" ht="127.5" x14ac:dyDescent="0.25">
      <c r="A199" s="58" t="s">
        <v>411</v>
      </c>
      <c r="B199" s="168" t="s">
        <v>421</v>
      </c>
      <c r="C199" s="34">
        <v>8948.17</v>
      </c>
      <c r="D199" s="34">
        <v>8948.17</v>
      </c>
      <c r="E199" s="35">
        <f t="shared" si="14"/>
        <v>100</v>
      </c>
      <c r="F199" s="36">
        <f t="shared" si="15"/>
        <v>0</v>
      </c>
    </row>
    <row r="200" spans="1:6" ht="51" x14ac:dyDescent="0.25">
      <c r="A200" s="58" t="s">
        <v>411</v>
      </c>
      <c r="B200" s="168" t="s">
        <v>422</v>
      </c>
      <c r="C200" s="34">
        <v>971.2</v>
      </c>
      <c r="D200" s="34">
        <v>4491.8999999999996</v>
      </c>
      <c r="E200" s="35">
        <f t="shared" ref="E200:E219" si="17">D200/C200*100</f>
        <v>462.51029654036239</v>
      </c>
      <c r="F200" s="36">
        <f t="shared" ref="F200:F218" si="18">D200-C200</f>
        <v>3520.7</v>
      </c>
    </row>
    <row r="201" spans="1:6" ht="140.25" x14ac:dyDescent="0.25">
      <c r="A201" s="58" t="s">
        <v>411</v>
      </c>
      <c r="B201" s="168" t="s">
        <v>480</v>
      </c>
      <c r="C201" s="34">
        <v>6470</v>
      </c>
      <c r="D201" s="34">
        <v>6470</v>
      </c>
      <c r="E201" s="35">
        <f t="shared" si="17"/>
        <v>100</v>
      </c>
      <c r="F201" s="36">
        <f t="shared" si="18"/>
        <v>0</v>
      </c>
    </row>
    <row r="202" spans="1:6" ht="77.25" x14ac:dyDescent="0.25">
      <c r="A202" s="58" t="s">
        <v>287</v>
      </c>
      <c r="B202" s="171" t="s">
        <v>288</v>
      </c>
      <c r="C202" s="34">
        <v>27082.3</v>
      </c>
      <c r="D202" s="34">
        <v>12351.88</v>
      </c>
      <c r="E202" s="35">
        <f t="shared" si="17"/>
        <v>45.608681685085827</v>
      </c>
      <c r="F202" s="36">
        <f t="shared" si="18"/>
        <v>-14730.42</v>
      </c>
    </row>
    <row r="203" spans="1:6" ht="128.25" x14ac:dyDescent="0.25">
      <c r="A203" s="58" t="s">
        <v>287</v>
      </c>
      <c r="B203" s="171" t="s">
        <v>474</v>
      </c>
      <c r="C203" s="34">
        <v>0</v>
      </c>
      <c r="D203" s="34">
        <v>0</v>
      </c>
      <c r="E203" s="35"/>
      <c r="F203" s="36">
        <f t="shared" si="18"/>
        <v>0</v>
      </c>
    </row>
    <row r="204" spans="1:6" ht="115.5" x14ac:dyDescent="0.25">
      <c r="A204" s="58" t="s">
        <v>287</v>
      </c>
      <c r="B204" s="171" t="s">
        <v>481</v>
      </c>
      <c r="C204" s="34">
        <v>0</v>
      </c>
      <c r="D204" s="34">
        <v>0</v>
      </c>
      <c r="E204" s="35"/>
      <c r="F204" s="36">
        <f t="shared" si="18"/>
        <v>0</v>
      </c>
    </row>
    <row r="205" spans="1:6" ht="165.75" x14ac:dyDescent="0.25">
      <c r="A205" s="58" t="s">
        <v>384</v>
      </c>
      <c r="B205" s="163" t="s">
        <v>385</v>
      </c>
      <c r="C205" s="34">
        <v>2148.5</v>
      </c>
      <c r="D205" s="34">
        <v>1611.38</v>
      </c>
      <c r="E205" s="35">
        <f t="shared" si="17"/>
        <v>75.00023272050268</v>
      </c>
      <c r="F205" s="36">
        <f t="shared" si="18"/>
        <v>-537.11999999999989</v>
      </c>
    </row>
    <row r="206" spans="1:6" ht="115.5" thickBot="1" x14ac:dyDescent="0.3">
      <c r="A206" s="179" t="s">
        <v>384</v>
      </c>
      <c r="B206" s="180" t="s">
        <v>413</v>
      </c>
      <c r="C206" s="40">
        <v>250</v>
      </c>
      <c r="D206" s="40">
        <v>250</v>
      </c>
      <c r="E206" s="41">
        <f t="shared" si="17"/>
        <v>100</v>
      </c>
      <c r="F206" s="42">
        <f t="shared" si="18"/>
        <v>0</v>
      </c>
    </row>
    <row r="207" spans="1:6" ht="26.25" thickBot="1" x14ac:dyDescent="0.3">
      <c r="A207" s="181" t="s">
        <v>464</v>
      </c>
      <c r="B207" s="159" t="s">
        <v>465</v>
      </c>
      <c r="C207" s="48">
        <f>SUM(C208)</f>
        <v>0</v>
      </c>
      <c r="D207" s="48">
        <f>SUM(D208)</f>
        <v>0</v>
      </c>
      <c r="E207" s="19"/>
      <c r="F207" s="49">
        <f t="shared" si="18"/>
        <v>0</v>
      </c>
    </row>
    <row r="208" spans="1:6" ht="26.25" thickBot="1" x14ac:dyDescent="0.3">
      <c r="A208" s="182" t="s">
        <v>466</v>
      </c>
      <c r="B208" s="173" t="s">
        <v>465</v>
      </c>
      <c r="C208" s="183">
        <v>0</v>
      </c>
      <c r="D208" s="68">
        <v>0</v>
      </c>
      <c r="E208" s="69"/>
      <c r="F208" s="70">
        <f t="shared" si="18"/>
        <v>0</v>
      </c>
    </row>
    <row r="209" spans="1:6" ht="51.75" thickBot="1" x14ac:dyDescent="0.3">
      <c r="A209" s="17" t="s">
        <v>386</v>
      </c>
      <c r="B209" s="47" t="s">
        <v>387</v>
      </c>
      <c r="C209" s="19">
        <f>C210+C213</f>
        <v>0</v>
      </c>
      <c r="D209" s="19">
        <f>D210+D213</f>
        <v>14793.39</v>
      </c>
      <c r="E209" s="19"/>
      <c r="F209" s="49">
        <f t="shared" si="18"/>
        <v>14793.39</v>
      </c>
    </row>
    <row r="210" spans="1:6" ht="51.75" thickBot="1" x14ac:dyDescent="0.3">
      <c r="A210" s="91" t="s">
        <v>452</v>
      </c>
      <c r="B210" s="162" t="s">
        <v>290</v>
      </c>
      <c r="C210" s="93">
        <f>SUM(C211:C212)</f>
        <v>0</v>
      </c>
      <c r="D210" s="93">
        <f>SUM(D211:D212)</f>
        <v>7300.79</v>
      </c>
      <c r="E210" s="93"/>
      <c r="F210" s="94">
        <f t="shared" si="18"/>
        <v>7300.79</v>
      </c>
    </row>
    <row r="211" spans="1:6" ht="38.25" x14ac:dyDescent="0.25">
      <c r="A211" s="25" t="s">
        <v>289</v>
      </c>
      <c r="B211" s="177" t="s">
        <v>290</v>
      </c>
      <c r="C211" s="184">
        <v>0</v>
      </c>
      <c r="D211" s="28">
        <v>458.54</v>
      </c>
      <c r="E211" s="29"/>
      <c r="F211" s="30">
        <f t="shared" si="18"/>
        <v>458.54</v>
      </c>
    </row>
    <row r="212" spans="1:6" ht="39" thickBot="1" x14ac:dyDescent="0.3">
      <c r="A212" s="185" t="s">
        <v>414</v>
      </c>
      <c r="B212" s="150" t="s">
        <v>290</v>
      </c>
      <c r="C212" s="186">
        <v>0</v>
      </c>
      <c r="D212" s="40">
        <v>6842.25</v>
      </c>
      <c r="E212" s="41"/>
      <c r="F212" s="42">
        <f t="shared" si="18"/>
        <v>6842.25</v>
      </c>
    </row>
    <row r="213" spans="1:6" ht="51.75" thickBot="1" x14ac:dyDescent="0.3">
      <c r="A213" s="91" t="s">
        <v>453</v>
      </c>
      <c r="B213" s="162" t="s">
        <v>389</v>
      </c>
      <c r="C213" s="187">
        <f>SUM(C214:C215)</f>
        <v>0</v>
      </c>
      <c r="D213" s="187">
        <f>SUM(D214:D215)</f>
        <v>7492.5999999999995</v>
      </c>
      <c r="E213" s="93"/>
      <c r="F213" s="94">
        <f t="shared" si="18"/>
        <v>7492.5999999999995</v>
      </c>
    </row>
    <row r="214" spans="1:6" ht="38.25" x14ac:dyDescent="0.25">
      <c r="A214" s="25" t="s">
        <v>388</v>
      </c>
      <c r="B214" s="177" t="s">
        <v>389</v>
      </c>
      <c r="C214" s="184">
        <v>0</v>
      </c>
      <c r="D214" s="28">
        <v>182.86</v>
      </c>
      <c r="E214" s="29"/>
      <c r="F214" s="30">
        <f t="shared" si="18"/>
        <v>182.86</v>
      </c>
    </row>
    <row r="215" spans="1:6" ht="39" thickBot="1" x14ac:dyDescent="0.3">
      <c r="A215" s="188" t="s">
        <v>415</v>
      </c>
      <c r="B215" s="150" t="s">
        <v>389</v>
      </c>
      <c r="C215" s="186">
        <v>0</v>
      </c>
      <c r="D215" s="40">
        <v>7309.74</v>
      </c>
      <c r="E215" s="41"/>
      <c r="F215" s="42">
        <f t="shared" si="18"/>
        <v>7309.74</v>
      </c>
    </row>
    <row r="216" spans="1:6" ht="77.25" thickBot="1" x14ac:dyDescent="0.3">
      <c r="A216" s="17" t="s">
        <v>233</v>
      </c>
      <c r="B216" s="47" t="s">
        <v>390</v>
      </c>
      <c r="C216" s="48">
        <f>SUM(C217:C218)</f>
        <v>0</v>
      </c>
      <c r="D216" s="48">
        <f>SUM(D217:D218)</f>
        <v>-17326.52</v>
      </c>
      <c r="E216" s="19"/>
      <c r="F216" s="49">
        <f t="shared" si="18"/>
        <v>-17326.52</v>
      </c>
    </row>
    <row r="217" spans="1:6" ht="76.5" x14ac:dyDescent="0.25">
      <c r="A217" s="25" t="s">
        <v>235</v>
      </c>
      <c r="B217" s="26" t="s">
        <v>234</v>
      </c>
      <c r="C217" s="184">
        <v>0</v>
      </c>
      <c r="D217" s="28">
        <v>-2250.7800000000002</v>
      </c>
      <c r="E217" s="29"/>
      <c r="F217" s="30">
        <f t="shared" si="18"/>
        <v>-2250.7800000000002</v>
      </c>
    </row>
    <row r="218" spans="1:6" ht="77.25" thickBot="1" x14ac:dyDescent="0.3">
      <c r="A218" s="37" t="s">
        <v>236</v>
      </c>
      <c r="B218" s="38" t="s">
        <v>234</v>
      </c>
      <c r="C218" s="186">
        <v>0</v>
      </c>
      <c r="D218" s="40">
        <v>-15075.74</v>
      </c>
      <c r="E218" s="41"/>
      <c r="F218" s="42">
        <f t="shared" si="18"/>
        <v>-15075.74</v>
      </c>
    </row>
    <row r="219" spans="1:6" ht="15.75" thickBot="1" x14ac:dyDescent="0.3">
      <c r="A219" s="62"/>
      <c r="B219" s="189" t="s">
        <v>57</v>
      </c>
      <c r="C219" s="48">
        <f>C4+C150</f>
        <v>2597167.86</v>
      </c>
      <c r="D219" s="48">
        <f>D4+D150</f>
        <v>1586683.0399999996</v>
      </c>
      <c r="E219" s="19">
        <f t="shared" si="17"/>
        <v>61.092818236245982</v>
      </c>
      <c r="F219" s="190">
        <f>F4+F150</f>
        <v>-1010484.8200000002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B60" sqref="B60"/>
    </sheetView>
  </sheetViews>
  <sheetFormatPr defaultColWidth="9.140625" defaultRowHeight="14.25" x14ac:dyDescent="0.2"/>
  <cols>
    <col min="1" max="1" width="12.7109375" style="191" customWidth="1"/>
    <col min="2" max="2" width="53" style="191" customWidth="1"/>
    <col min="3" max="3" width="14.5703125" style="191" customWidth="1"/>
    <col min="4" max="4" width="8.42578125" style="191" hidden="1" customWidth="1"/>
    <col min="5" max="5" width="15" style="191" customWidth="1"/>
    <col min="6" max="6" width="13.5703125" style="264" customWidth="1"/>
    <col min="7" max="7" width="6.7109375" style="191" hidden="1" customWidth="1"/>
    <col min="8" max="8" width="15" style="191" customWidth="1"/>
    <col min="9" max="9" width="18.28515625" style="191" customWidth="1"/>
    <col min="10" max="10" width="11.28515625" style="191" customWidth="1"/>
    <col min="11" max="16384" width="9.140625" style="191"/>
  </cols>
  <sheetData>
    <row r="1" spans="1:19" ht="18" x14ac:dyDescent="0.25">
      <c r="A1" s="301" t="s">
        <v>65</v>
      </c>
      <c r="B1" s="301"/>
      <c r="C1" s="301"/>
      <c r="D1" s="301"/>
      <c r="E1" s="301"/>
      <c r="F1" s="301"/>
      <c r="G1" s="301"/>
      <c r="H1" s="301"/>
    </row>
    <row r="2" spans="1:19" ht="18" x14ac:dyDescent="0.25">
      <c r="A2" s="301" t="s">
        <v>496</v>
      </c>
      <c r="B2" s="301"/>
      <c r="C2" s="301"/>
      <c r="D2" s="301"/>
      <c r="E2" s="301"/>
      <c r="F2" s="301"/>
      <c r="G2" s="301"/>
      <c r="H2" s="301"/>
    </row>
    <row r="3" spans="1:19" ht="15" x14ac:dyDescent="0.2">
      <c r="A3" s="192"/>
      <c r="B3" s="192"/>
      <c r="C3" s="192"/>
      <c r="D3" s="192"/>
      <c r="E3" s="192"/>
      <c r="F3" s="302"/>
      <c r="G3" s="302"/>
      <c r="H3" s="302"/>
    </row>
    <row r="4" spans="1:19" s="195" customFormat="1" ht="110.25" customHeight="1" x14ac:dyDescent="0.2">
      <c r="A4" s="193" t="s">
        <v>66</v>
      </c>
      <c r="B4" s="193" t="s">
        <v>67</v>
      </c>
      <c r="C4" s="193" t="s">
        <v>392</v>
      </c>
      <c r="D4" s="193" t="s">
        <v>68</v>
      </c>
      <c r="E4" s="193" t="s">
        <v>169</v>
      </c>
      <c r="F4" s="193" t="s">
        <v>497</v>
      </c>
      <c r="G4" s="193" t="s">
        <v>69</v>
      </c>
      <c r="H4" s="194" t="s">
        <v>170</v>
      </c>
    </row>
    <row r="5" spans="1:19" s="195" customFormat="1" ht="15" x14ac:dyDescent="0.2">
      <c r="A5" s="196">
        <v>1</v>
      </c>
      <c r="B5" s="196">
        <v>2</v>
      </c>
      <c r="C5" s="193">
        <v>3</v>
      </c>
      <c r="D5" s="196"/>
      <c r="E5" s="193">
        <v>4</v>
      </c>
      <c r="F5" s="193">
        <v>5</v>
      </c>
      <c r="G5" s="196"/>
      <c r="H5" s="197">
        <v>6</v>
      </c>
    </row>
    <row r="6" spans="1:19" ht="15" x14ac:dyDescent="0.2">
      <c r="A6" s="198">
        <v>100</v>
      </c>
      <c r="B6" s="199" t="s">
        <v>70</v>
      </c>
      <c r="C6" s="200">
        <f>SUM(C7:C14)</f>
        <v>158310.24</v>
      </c>
      <c r="D6" s="200"/>
      <c r="E6" s="200">
        <f>SUM(E7:E14)</f>
        <v>145652.54</v>
      </c>
      <c r="F6" s="200">
        <f>SUM(F7:F14)</f>
        <v>92879.469999999987</v>
      </c>
      <c r="G6" s="201"/>
      <c r="H6" s="202">
        <f>F6/E6*100</f>
        <v>63.767834052190217</v>
      </c>
    </row>
    <row r="7" spans="1:19" s="208" customFormat="1" ht="30" x14ac:dyDescent="0.2">
      <c r="A7" s="203">
        <v>102</v>
      </c>
      <c r="B7" s="204" t="s">
        <v>71</v>
      </c>
      <c r="C7" s="205">
        <v>3061.91</v>
      </c>
      <c r="D7" s="205"/>
      <c r="E7" s="205">
        <v>3234.86</v>
      </c>
      <c r="F7" s="205">
        <v>2307.17</v>
      </c>
      <c r="G7" s="206"/>
      <c r="H7" s="207">
        <f>F7/E7*100</f>
        <v>71.32209740143314</v>
      </c>
    </row>
    <row r="8" spans="1:19" ht="45" x14ac:dyDescent="0.2">
      <c r="A8" s="209">
        <v>103</v>
      </c>
      <c r="B8" s="204" t="s">
        <v>72</v>
      </c>
      <c r="C8" s="210">
        <v>4483.7299999999996</v>
      </c>
      <c r="D8" s="210"/>
      <c r="E8" s="210">
        <v>4483.7299999999996</v>
      </c>
      <c r="F8" s="210">
        <v>3242.5</v>
      </c>
      <c r="G8" s="211"/>
      <c r="H8" s="207">
        <f>F8/E8*100</f>
        <v>72.31702176536055</v>
      </c>
      <c r="L8" s="212"/>
      <c r="M8" s="212"/>
      <c r="N8" s="213"/>
      <c r="O8" s="212"/>
      <c r="P8" s="212"/>
      <c r="Q8" s="212"/>
      <c r="R8" s="212"/>
      <c r="S8" s="214"/>
    </row>
    <row r="9" spans="1:19" ht="60" x14ac:dyDescent="0.2">
      <c r="A9" s="209">
        <v>104</v>
      </c>
      <c r="B9" s="204" t="s">
        <v>73</v>
      </c>
      <c r="C9" s="210">
        <v>91627.51</v>
      </c>
      <c r="D9" s="210"/>
      <c r="E9" s="210">
        <v>92157.31</v>
      </c>
      <c r="F9" s="210">
        <v>55916.2</v>
      </c>
      <c r="G9" s="211"/>
      <c r="H9" s="207">
        <f t="shared" ref="H9:H62" si="0">F9/E9*100</f>
        <v>60.674731065826457</v>
      </c>
      <c r="L9" s="215"/>
      <c r="M9" s="216"/>
      <c r="N9" s="217"/>
      <c r="O9" s="218"/>
      <c r="P9" s="219"/>
      <c r="Q9" s="218"/>
      <c r="R9" s="219"/>
      <c r="S9" s="214"/>
    </row>
    <row r="10" spans="1:19" ht="15" x14ac:dyDescent="0.2">
      <c r="A10" s="209">
        <v>105</v>
      </c>
      <c r="B10" s="204" t="s">
        <v>74</v>
      </c>
      <c r="C10" s="210">
        <v>288.89999999999998</v>
      </c>
      <c r="D10" s="210"/>
      <c r="E10" s="210">
        <v>288.89999999999998</v>
      </c>
      <c r="F10" s="210">
        <v>250.73</v>
      </c>
      <c r="G10" s="211"/>
      <c r="H10" s="207">
        <f t="shared" si="0"/>
        <v>86.78781585323641</v>
      </c>
      <c r="L10" s="220"/>
      <c r="M10" s="221"/>
      <c r="N10" s="222"/>
      <c r="O10" s="223"/>
      <c r="P10" s="223"/>
      <c r="Q10" s="223"/>
      <c r="R10" s="224"/>
      <c r="S10" s="214"/>
    </row>
    <row r="11" spans="1:19" ht="45" x14ac:dyDescent="0.2">
      <c r="A11" s="209">
        <v>106</v>
      </c>
      <c r="B11" s="204" t="s">
        <v>75</v>
      </c>
      <c r="C11" s="210">
        <v>23638.43</v>
      </c>
      <c r="D11" s="210"/>
      <c r="E11" s="210">
        <v>23766.02</v>
      </c>
      <c r="F11" s="210">
        <v>15454.61</v>
      </c>
      <c r="G11" s="211"/>
      <c r="H11" s="207">
        <f t="shared" si="0"/>
        <v>65.028178887335784</v>
      </c>
      <c r="L11" s="225"/>
      <c r="M11" s="221"/>
      <c r="N11" s="226"/>
      <c r="O11" s="227"/>
      <c r="P11" s="227"/>
      <c r="Q11" s="227"/>
      <c r="R11" s="224"/>
      <c r="S11" s="214"/>
    </row>
    <row r="12" spans="1:19" ht="15" x14ac:dyDescent="0.2">
      <c r="A12" s="209">
        <v>107</v>
      </c>
      <c r="B12" s="204" t="s">
        <v>76</v>
      </c>
      <c r="C12" s="210">
        <v>2515</v>
      </c>
      <c r="D12" s="210"/>
      <c r="E12" s="210">
        <v>2515</v>
      </c>
      <c r="F12" s="210">
        <v>2515</v>
      </c>
      <c r="G12" s="211"/>
      <c r="H12" s="207">
        <v>0</v>
      </c>
      <c r="L12" s="225"/>
      <c r="M12" s="221"/>
      <c r="N12" s="226"/>
      <c r="O12" s="227"/>
      <c r="P12" s="224"/>
      <c r="Q12" s="227"/>
      <c r="R12" s="224"/>
      <c r="S12" s="214"/>
    </row>
    <row r="13" spans="1:19" ht="15" x14ac:dyDescent="0.2">
      <c r="A13" s="209">
        <v>111</v>
      </c>
      <c r="B13" s="204" t="s">
        <v>502</v>
      </c>
      <c r="C13" s="210">
        <v>15550</v>
      </c>
      <c r="D13" s="210"/>
      <c r="E13" s="210">
        <v>2061.96</v>
      </c>
      <c r="F13" s="210">
        <v>0</v>
      </c>
      <c r="G13" s="211"/>
      <c r="H13" s="207">
        <v>82.13</v>
      </c>
      <c r="I13" s="228"/>
      <c r="J13" s="229"/>
      <c r="L13" s="225"/>
      <c r="M13" s="221"/>
      <c r="N13" s="226"/>
      <c r="O13" s="227"/>
      <c r="P13" s="227"/>
      <c r="Q13" s="227"/>
      <c r="R13" s="224"/>
      <c r="S13" s="214"/>
    </row>
    <row r="14" spans="1:19" ht="15" x14ac:dyDescent="0.2">
      <c r="A14" s="209">
        <v>113</v>
      </c>
      <c r="B14" s="204" t="s">
        <v>77</v>
      </c>
      <c r="C14" s="210">
        <v>17144.759999999998</v>
      </c>
      <c r="D14" s="210"/>
      <c r="E14" s="210">
        <v>17144.759999999998</v>
      </c>
      <c r="F14" s="210">
        <v>13193.26</v>
      </c>
      <c r="G14" s="211"/>
      <c r="H14" s="207">
        <f t="shared" si="0"/>
        <v>76.952141645610681</v>
      </c>
      <c r="L14" s="225"/>
      <c r="M14" s="221"/>
      <c r="N14" s="226"/>
      <c r="O14" s="227"/>
      <c r="P14" s="224"/>
      <c r="Q14" s="227"/>
      <c r="R14" s="224"/>
      <c r="S14" s="214"/>
    </row>
    <row r="15" spans="1:19" ht="30" x14ac:dyDescent="0.2">
      <c r="A15" s="230">
        <v>300</v>
      </c>
      <c r="B15" s="231" t="s">
        <v>78</v>
      </c>
      <c r="C15" s="232">
        <f>SUM(C16:C19)</f>
        <v>13384.46</v>
      </c>
      <c r="D15" s="232"/>
      <c r="E15" s="232">
        <f>SUM(E16:E19)</f>
        <v>18170.259999999998</v>
      </c>
      <c r="F15" s="232">
        <f>SUM(F16:F19)</f>
        <v>12936.82</v>
      </c>
      <c r="G15" s="233"/>
      <c r="H15" s="234">
        <f t="shared" si="0"/>
        <v>71.197770422657698</v>
      </c>
      <c r="J15" s="235"/>
      <c r="L15" s="225"/>
      <c r="M15" s="221"/>
      <c r="N15" s="226"/>
      <c r="O15" s="227"/>
      <c r="P15" s="227"/>
      <c r="Q15" s="227"/>
      <c r="R15" s="224"/>
      <c r="S15" s="214"/>
    </row>
    <row r="16" spans="1:19" ht="15" x14ac:dyDescent="0.2">
      <c r="A16" s="209">
        <v>302</v>
      </c>
      <c r="B16" s="204" t="s">
        <v>79</v>
      </c>
      <c r="C16" s="210">
        <v>0</v>
      </c>
      <c r="D16" s="210"/>
      <c r="E16" s="210">
        <v>0</v>
      </c>
      <c r="F16" s="210">
        <v>0</v>
      </c>
      <c r="G16" s="211"/>
      <c r="H16" s="207">
        <v>0</v>
      </c>
      <c r="L16" s="225"/>
      <c r="M16" s="221"/>
      <c r="N16" s="226"/>
      <c r="O16" s="227"/>
      <c r="P16" s="227"/>
      <c r="Q16" s="227"/>
      <c r="R16" s="224"/>
      <c r="S16" s="214"/>
    </row>
    <row r="17" spans="1:19" ht="45" x14ac:dyDescent="0.2">
      <c r="A17" s="209">
        <v>309</v>
      </c>
      <c r="B17" s="204" t="s">
        <v>80</v>
      </c>
      <c r="C17" s="210">
        <v>218.8</v>
      </c>
      <c r="D17" s="210"/>
      <c r="E17" s="210">
        <v>218.8</v>
      </c>
      <c r="F17" s="210">
        <v>218.8</v>
      </c>
      <c r="G17" s="211"/>
      <c r="H17" s="207">
        <f t="shared" si="0"/>
        <v>100</v>
      </c>
      <c r="L17" s="225"/>
      <c r="M17" s="221"/>
      <c r="N17" s="226"/>
      <c r="O17" s="227"/>
      <c r="P17" s="224"/>
      <c r="Q17" s="227"/>
      <c r="R17" s="224"/>
      <c r="S17" s="214"/>
    </row>
    <row r="18" spans="1:19" ht="15" x14ac:dyDescent="0.2">
      <c r="A18" s="209">
        <v>310</v>
      </c>
      <c r="B18" s="204" t="s">
        <v>81</v>
      </c>
      <c r="C18" s="210">
        <v>11482.11</v>
      </c>
      <c r="D18" s="210"/>
      <c r="E18" s="210">
        <v>16243.91</v>
      </c>
      <c r="F18" s="210">
        <v>11484.15</v>
      </c>
      <c r="G18" s="211"/>
      <c r="H18" s="207">
        <f t="shared" si="0"/>
        <v>70.698187813155826</v>
      </c>
      <c r="L18" s="236"/>
      <c r="M18" s="237"/>
      <c r="N18" s="238"/>
      <c r="O18" s="239"/>
      <c r="P18" s="239"/>
      <c r="Q18" s="239"/>
      <c r="R18" s="224"/>
      <c r="S18" s="214"/>
    </row>
    <row r="19" spans="1:19" ht="30" x14ac:dyDescent="0.2">
      <c r="A19" s="209">
        <v>314</v>
      </c>
      <c r="B19" s="204" t="s">
        <v>82</v>
      </c>
      <c r="C19" s="210">
        <v>1683.55</v>
      </c>
      <c r="D19" s="210"/>
      <c r="E19" s="210">
        <v>1707.55</v>
      </c>
      <c r="F19" s="210">
        <v>1233.8699999999999</v>
      </c>
      <c r="G19" s="211"/>
      <c r="H19" s="207">
        <f t="shared" si="0"/>
        <v>72.259670287839299</v>
      </c>
      <c r="L19" s="225"/>
      <c r="M19" s="221"/>
      <c r="N19" s="240"/>
      <c r="O19" s="227"/>
      <c r="P19" s="227"/>
      <c r="Q19" s="227"/>
      <c r="R19" s="224"/>
      <c r="S19" s="214"/>
    </row>
    <row r="20" spans="1:19" ht="15" x14ac:dyDescent="0.2">
      <c r="A20" s="241">
        <v>400</v>
      </c>
      <c r="B20" s="199" t="s">
        <v>83</v>
      </c>
      <c r="C20" s="200">
        <f>SUM(C21:C26)</f>
        <v>98502.819999999992</v>
      </c>
      <c r="D20" s="200"/>
      <c r="E20" s="200">
        <f>SUM(E21:E26)</f>
        <v>98775.37999999999</v>
      </c>
      <c r="F20" s="200">
        <f>SUM(F21:F26)</f>
        <v>52716.35</v>
      </c>
      <c r="G20" s="201"/>
      <c r="H20" s="202">
        <f t="shared" si="0"/>
        <v>53.369928822344193</v>
      </c>
      <c r="L20" s="225"/>
      <c r="M20" s="221"/>
      <c r="N20" s="240"/>
      <c r="O20" s="227"/>
      <c r="P20" s="227"/>
      <c r="Q20" s="227"/>
      <c r="R20" s="224"/>
      <c r="S20" s="214"/>
    </row>
    <row r="21" spans="1:19" ht="15" x14ac:dyDescent="0.2">
      <c r="A21" s="209">
        <v>405</v>
      </c>
      <c r="B21" s="204" t="s">
        <v>84</v>
      </c>
      <c r="C21" s="210">
        <v>1139.0999999999999</v>
      </c>
      <c r="D21" s="210"/>
      <c r="E21" s="210">
        <v>1411.66</v>
      </c>
      <c r="F21" s="210">
        <v>936.98</v>
      </c>
      <c r="G21" s="211"/>
      <c r="H21" s="207">
        <f t="shared" si="0"/>
        <v>66.374339430174402</v>
      </c>
      <c r="L21" s="225"/>
      <c r="M21" s="221"/>
      <c r="N21" s="240"/>
      <c r="O21" s="227"/>
      <c r="P21" s="227"/>
      <c r="Q21" s="227"/>
      <c r="R21" s="224"/>
      <c r="S21" s="214"/>
    </row>
    <row r="22" spans="1:19" ht="15" x14ac:dyDescent="0.2">
      <c r="A22" s="209">
        <v>406</v>
      </c>
      <c r="B22" s="204" t="s">
        <v>85</v>
      </c>
      <c r="C22" s="210">
        <v>1798.12</v>
      </c>
      <c r="D22" s="210"/>
      <c r="E22" s="210">
        <v>1798.12</v>
      </c>
      <c r="F22" s="210">
        <v>1600</v>
      </c>
      <c r="G22" s="211"/>
      <c r="H22" s="207">
        <f t="shared" si="0"/>
        <v>88.981825462149374</v>
      </c>
      <c r="L22" s="225"/>
      <c r="M22" s="221"/>
      <c r="N22" s="240"/>
      <c r="O22" s="227"/>
      <c r="P22" s="227"/>
      <c r="Q22" s="227"/>
      <c r="R22" s="224"/>
      <c r="S22" s="214"/>
    </row>
    <row r="23" spans="1:19" ht="15" x14ac:dyDescent="0.2">
      <c r="A23" s="209">
        <v>408</v>
      </c>
      <c r="B23" s="242" t="s">
        <v>86</v>
      </c>
      <c r="C23" s="210">
        <v>1219.5999999999999</v>
      </c>
      <c r="D23" s="210"/>
      <c r="E23" s="210">
        <v>1219.5999999999999</v>
      </c>
      <c r="F23" s="210">
        <v>68.3</v>
      </c>
      <c r="G23" s="211"/>
      <c r="H23" s="207">
        <f t="shared" si="0"/>
        <v>5.6001967858314208</v>
      </c>
      <c r="L23" s="243"/>
      <c r="M23" s="216"/>
      <c r="N23" s="244"/>
      <c r="O23" s="218"/>
      <c r="P23" s="217"/>
      <c r="Q23" s="218"/>
      <c r="R23" s="224"/>
      <c r="S23" s="214"/>
    </row>
    <row r="24" spans="1:19" ht="15" x14ac:dyDescent="0.2">
      <c r="A24" s="209">
        <v>409</v>
      </c>
      <c r="B24" s="245" t="s">
        <v>87</v>
      </c>
      <c r="C24" s="210">
        <v>83405.56</v>
      </c>
      <c r="D24" s="210"/>
      <c r="E24" s="210">
        <v>83405.56</v>
      </c>
      <c r="F24" s="210">
        <v>46596</v>
      </c>
      <c r="G24" s="211"/>
      <c r="H24" s="207">
        <f t="shared" si="0"/>
        <v>55.866779145179294</v>
      </c>
      <c r="L24" s="225"/>
      <c r="M24" s="221"/>
      <c r="N24" s="240"/>
      <c r="O24" s="227"/>
      <c r="P24" s="227"/>
      <c r="Q24" s="227"/>
      <c r="R24" s="224"/>
      <c r="S24" s="214"/>
    </row>
    <row r="25" spans="1:19" ht="15" x14ac:dyDescent="0.2">
      <c r="A25" s="209">
        <v>410</v>
      </c>
      <c r="B25" s="245" t="s">
        <v>88</v>
      </c>
      <c r="C25" s="210">
        <v>3422.4</v>
      </c>
      <c r="D25" s="210"/>
      <c r="E25" s="210">
        <v>3422.4</v>
      </c>
      <c r="F25" s="210">
        <v>534.6</v>
      </c>
      <c r="G25" s="211"/>
      <c r="H25" s="207">
        <f t="shared" si="0"/>
        <v>15.62061711079944</v>
      </c>
      <c r="L25" s="225"/>
      <c r="M25" s="221"/>
      <c r="N25" s="240"/>
      <c r="O25" s="227"/>
      <c r="P25" s="227"/>
      <c r="Q25" s="227"/>
      <c r="R25" s="224"/>
      <c r="S25" s="214"/>
    </row>
    <row r="26" spans="1:19" ht="21" customHeight="1" x14ac:dyDescent="0.2">
      <c r="A26" s="209">
        <v>412</v>
      </c>
      <c r="B26" s="242" t="s">
        <v>89</v>
      </c>
      <c r="C26" s="210">
        <v>7518.04</v>
      </c>
      <c r="D26" s="210"/>
      <c r="E26" s="210">
        <v>7518.04</v>
      </c>
      <c r="F26" s="210">
        <v>2980.47</v>
      </c>
      <c r="G26" s="211"/>
      <c r="H26" s="207">
        <f t="shared" si="0"/>
        <v>39.64424238232305</v>
      </c>
      <c r="L26" s="225"/>
      <c r="M26" s="246"/>
      <c r="N26" s="240"/>
      <c r="O26" s="227"/>
      <c r="P26" s="227"/>
      <c r="Q26" s="227"/>
      <c r="R26" s="224"/>
      <c r="S26" s="214"/>
    </row>
    <row r="27" spans="1:19" s="247" customFormat="1" ht="15" x14ac:dyDescent="0.2">
      <c r="A27" s="198">
        <v>500</v>
      </c>
      <c r="B27" s="199" t="s">
        <v>90</v>
      </c>
      <c r="C27" s="200">
        <f>SUM(C28:C31)</f>
        <v>638260.11</v>
      </c>
      <c r="D27" s="200"/>
      <c r="E27" s="200">
        <f>SUM(E28:E31)</f>
        <v>699292.53</v>
      </c>
      <c r="F27" s="200">
        <f>SUM(F28:F31)</f>
        <v>225350.28999999998</v>
      </c>
      <c r="G27" s="201"/>
      <c r="H27" s="202">
        <f t="shared" si="0"/>
        <v>32.225467931138915</v>
      </c>
      <c r="J27" s="248" t="s">
        <v>59</v>
      </c>
      <c r="L27" s="225"/>
      <c r="M27" s="249"/>
      <c r="N27" s="240"/>
      <c r="O27" s="227"/>
      <c r="P27" s="224"/>
      <c r="Q27" s="227"/>
      <c r="R27" s="224"/>
      <c r="S27" s="250"/>
    </row>
    <row r="28" spans="1:19" ht="15" x14ac:dyDescent="0.2">
      <c r="A28" s="209">
        <v>501</v>
      </c>
      <c r="B28" s="242" t="s">
        <v>91</v>
      </c>
      <c r="C28" s="210">
        <v>307139.33</v>
      </c>
      <c r="D28" s="210"/>
      <c r="E28" s="210">
        <v>307139.33</v>
      </c>
      <c r="F28" s="210">
        <v>29076.68</v>
      </c>
      <c r="G28" s="211"/>
      <c r="H28" s="207">
        <f t="shared" si="0"/>
        <v>9.4669347621485009</v>
      </c>
      <c r="L28" s="225"/>
      <c r="M28" s="249"/>
      <c r="N28" s="240"/>
      <c r="O28" s="227"/>
      <c r="P28" s="227"/>
      <c r="Q28" s="227"/>
      <c r="R28" s="224"/>
      <c r="S28" s="214"/>
    </row>
    <row r="29" spans="1:19" ht="15" x14ac:dyDescent="0.2">
      <c r="A29" s="209">
        <v>502</v>
      </c>
      <c r="B29" s="242" t="s">
        <v>92</v>
      </c>
      <c r="C29" s="210">
        <v>109080.91</v>
      </c>
      <c r="D29" s="210"/>
      <c r="E29" s="210">
        <v>127815.92</v>
      </c>
      <c r="F29" s="210">
        <v>49564.46</v>
      </c>
      <c r="G29" s="211"/>
      <c r="H29" s="207">
        <f t="shared" si="0"/>
        <v>38.778001989110592</v>
      </c>
      <c r="I29" s="235"/>
      <c r="J29" s="235"/>
      <c r="L29" s="225"/>
      <c r="M29" s="246"/>
      <c r="N29" s="240"/>
      <c r="O29" s="227"/>
      <c r="P29" s="224"/>
      <c r="Q29" s="227"/>
      <c r="R29" s="224"/>
      <c r="S29" s="214"/>
    </row>
    <row r="30" spans="1:19" ht="15" x14ac:dyDescent="0.2">
      <c r="A30" s="209">
        <v>503</v>
      </c>
      <c r="B30" s="242" t="s">
        <v>93</v>
      </c>
      <c r="C30" s="210">
        <v>206066.51</v>
      </c>
      <c r="D30" s="210"/>
      <c r="E30" s="210">
        <v>248446.51</v>
      </c>
      <c r="F30" s="210">
        <v>138172.04</v>
      </c>
      <c r="G30" s="211"/>
      <c r="H30" s="207">
        <f t="shared" si="0"/>
        <v>55.61440166738506</v>
      </c>
      <c r="L30" s="215"/>
      <c r="M30" s="216"/>
      <c r="N30" s="217"/>
      <c r="O30" s="218"/>
      <c r="P30" s="219"/>
      <c r="Q30" s="218"/>
      <c r="R30" s="224"/>
      <c r="S30" s="214"/>
    </row>
    <row r="31" spans="1:19" ht="30" x14ac:dyDescent="0.2">
      <c r="A31" s="209">
        <v>505</v>
      </c>
      <c r="B31" s="242" t="s">
        <v>94</v>
      </c>
      <c r="C31" s="210">
        <v>15973.36</v>
      </c>
      <c r="D31" s="210"/>
      <c r="E31" s="210">
        <v>15890.77</v>
      </c>
      <c r="F31" s="210">
        <v>8537.11</v>
      </c>
      <c r="G31" s="211"/>
      <c r="H31" s="207">
        <f t="shared" si="0"/>
        <v>53.723702501515035</v>
      </c>
      <c r="L31" s="225"/>
      <c r="M31" s="246"/>
      <c r="N31" s="226"/>
      <c r="O31" s="227"/>
      <c r="P31" s="227"/>
      <c r="Q31" s="227"/>
      <c r="R31" s="224"/>
      <c r="S31" s="214"/>
    </row>
    <row r="32" spans="1:19" s="247" customFormat="1" ht="15" x14ac:dyDescent="0.2">
      <c r="A32" s="198">
        <v>600</v>
      </c>
      <c r="B32" s="199" t="s">
        <v>95</v>
      </c>
      <c r="C32" s="200">
        <f>SUM(C33:C35)</f>
        <v>1810.4199999999998</v>
      </c>
      <c r="D32" s="200">
        <f>SUM(D35)</f>
        <v>0</v>
      </c>
      <c r="E32" s="200">
        <f>SUM(E33:E35)</f>
        <v>1810.4199999999998</v>
      </c>
      <c r="F32" s="200">
        <f>SUM(F33:F35)</f>
        <v>715.2</v>
      </c>
      <c r="G32" s="201"/>
      <c r="H32" s="202">
        <f t="shared" si="0"/>
        <v>39.50464533091769</v>
      </c>
      <c r="L32" s="225"/>
      <c r="M32" s="246"/>
      <c r="N32" s="226"/>
      <c r="O32" s="227"/>
      <c r="P32" s="224"/>
      <c r="Q32" s="227"/>
      <c r="R32" s="224"/>
      <c r="S32" s="250"/>
    </row>
    <row r="33" spans="1:19" s="247" customFormat="1" ht="15" x14ac:dyDescent="0.2">
      <c r="A33" s="251">
        <v>602</v>
      </c>
      <c r="B33" s="242" t="s">
        <v>96</v>
      </c>
      <c r="C33" s="210">
        <v>90.07</v>
      </c>
      <c r="D33" s="210"/>
      <c r="E33" s="210">
        <v>90.07</v>
      </c>
      <c r="F33" s="210">
        <v>0</v>
      </c>
      <c r="G33" s="211"/>
      <c r="H33" s="207">
        <f t="shared" si="0"/>
        <v>0</v>
      </c>
      <c r="L33" s="225"/>
      <c r="M33" s="246"/>
      <c r="N33" s="226"/>
      <c r="O33" s="227"/>
      <c r="P33" s="224"/>
      <c r="Q33" s="227"/>
      <c r="R33" s="224"/>
      <c r="S33" s="250"/>
    </row>
    <row r="34" spans="1:19" s="247" customFormat="1" ht="30" x14ac:dyDescent="0.2">
      <c r="A34" s="251">
        <v>603</v>
      </c>
      <c r="B34" s="242" t="s">
        <v>97</v>
      </c>
      <c r="C34" s="210">
        <v>689.5</v>
      </c>
      <c r="D34" s="210"/>
      <c r="E34" s="210">
        <v>689.5</v>
      </c>
      <c r="F34" s="210">
        <v>329.7</v>
      </c>
      <c r="G34" s="211"/>
      <c r="H34" s="207">
        <f t="shared" si="0"/>
        <v>47.817258883248734</v>
      </c>
      <c r="L34" s="225"/>
      <c r="M34" s="246"/>
      <c r="N34" s="226"/>
      <c r="O34" s="227"/>
      <c r="P34" s="224"/>
      <c r="Q34" s="227"/>
      <c r="R34" s="224"/>
      <c r="S34" s="250"/>
    </row>
    <row r="35" spans="1:19" s="247" customFormat="1" ht="30" x14ac:dyDescent="0.2">
      <c r="A35" s="251">
        <v>605</v>
      </c>
      <c r="B35" s="242" t="s">
        <v>98</v>
      </c>
      <c r="C35" s="210">
        <v>1030.8499999999999</v>
      </c>
      <c r="D35" s="210"/>
      <c r="E35" s="210">
        <v>1030.8499999999999</v>
      </c>
      <c r="F35" s="210">
        <v>385.5</v>
      </c>
      <c r="G35" s="211"/>
      <c r="H35" s="207">
        <f t="shared" si="0"/>
        <v>37.396323422418398</v>
      </c>
      <c r="L35" s="225"/>
      <c r="M35" s="246"/>
      <c r="N35" s="240"/>
      <c r="O35" s="227"/>
      <c r="P35" s="227"/>
      <c r="Q35" s="227"/>
      <c r="R35" s="224"/>
      <c r="S35" s="250"/>
    </row>
    <row r="36" spans="1:19" s="247" customFormat="1" ht="15" x14ac:dyDescent="0.2">
      <c r="A36" s="198">
        <v>700</v>
      </c>
      <c r="B36" s="199" t="s">
        <v>99</v>
      </c>
      <c r="C36" s="200">
        <f>SUM(C37:C41)</f>
        <v>1457758.57</v>
      </c>
      <c r="D36" s="200"/>
      <c r="E36" s="200">
        <f>SUM(E37:E41)</f>
        <v>1451551.7699999998</v>
      </c>
      <c r="F36" s="200">
        <f>SUM(F37:F41)</f>
        <v>1120864.3600000001</v>
      </c>
      <c r="G36" s="201"/>
      <c r="H36" s="202">
        <f t="shared" si="0"/>
        <v>77.218352329245562</v>
      </c>
      <c r="J36" s="248" t="s">
        <v>59</v>
      </c>
      <c r="L36" s="225"/>
      <c r="M36" s="246"/>
      <c r="N36" s="226"/>
      <c r="O36" s="227"/>
      <c r="P36" s="224"/>
      <c r="Q36" s="227"/>
      <c r="R36" s="224"/>
      <c r="S36" s="250"/>
    </row>
    <row r="37" spans="1:19" s="247" customFormat="1" ht="15" x14ac:dyDescent="0.2">
      <c r="A37" s="252">
        <v>701</v>
      </c>
      <c r="B37" s="242" t="s">
        <v>100</v>
      </c>
      <c r="C37" s="210">
        <v>422678.74</v>
      </c>
      <c r="D37" s="210"/>
      <c r="E37" s="210">
        <v>422678.74</v>
      </c>
      <c r="F37" s="210">
        <v>320399.3</v>
      </c>
      <c r="G37" s="211"/>
      <c r="H37" s="207">
        <f t="shared" si="0"/>
        <v>75.802085527178392</v>
      </c>
      <c r="L37" s="215"/>
      <c r="M37" s="216"/>
      <c r="N37" s="217"/>
      <c r="O37" s="217"/>
      <c r="P37" s="217"/>
      <c r="Q37" s="218"/>
      <c r="R37" s="224"/>
      <c r="S37" s="250"/>
    </row>
    <row r="38" spans="1:19" s="247" customFormat="1" ht="15" x14ac:dyDescent="0.2">
      <c r="A38" s="252">
        <v>702</v>
      </c>
      <c r="B38" s="242" t="s">
        <v>101</v>
      </c>
      <c r="C38" s="210">
        <v>634597.63</v>
      </c>
      <c r="D38" s="210"/>
      <c r="E38" s="210">
        <v>628365.82999999996</v>
      </c>
      <c r="F38" s="210">
        <v>485549.27</v>
      </c>
      <c r="G38" s="211"/>
      <c r="H38" s="207">
        <f t="shared" si="0"/>
        <v>77.271749483895405</v>
      </c>
      <c r="J38" s="248"/>
      <c r="L38" s="253"/>
      <c r="M38" s="246"/>
      <c r="N38" s="226"/>
      <c r="O38" s="227"/>
      <c r="P38" s="224"/>
      <c r="Q38" s="227"/>
      <c r="R38" s="224"/>
      <c r="S38" s="250"/>
    </row>
    <row r="39" spans="1:19" s="247" customFormat="1" ht="15" x14ac:dyDescent="0.2">
      <c r="A39" s="252">
        <v>703</v>
      </c>
      <c r="B39" s="242" t="s">
        <v>171</v>
      </c>
      <c r="C39" s="210">
        <v>325909.96999999997</v>
      </c>
      <c r="D39" s="210"/>
      <c r="E39" s="210">
        <v>325909.96999999997</v>
      </c>
      <c r="F39" s="210">
        <v>258129.64</v>
      </c>
      <c r="G39" s="211"/>
      <c r="H39" s="207">
        <f t="shared" si="0"/>
        <v>79.202744242528084</v>
      </c>
      <c r="L39" s="253"/>
      <c r="M39" s="246"/>
      <c r="N39" s="226"/>
      <c r="O39" s="227"/>
      <c r="P39" s="224"/>
      <c r="Q39" s="227"/>
      <c r="R39" s="224"/>
      <c r="S39" s="250"/>
    </row>
    <row r="40" spans="1:19" s="247" customFormat="1" ht="15" x14ac:dyDescent="0.2">
      <c r="A40" s="252">
        <v>707</v>
      </c>
      <c r="B40" s="242" t="s">
        <v>102</v>
      </c>
      <c r="C40" s="210">
        <v>35874.449999999997</v>
      </c>
      <c r="D40" s="210"/>
      <c r="E40" s="210">
        <v>35874.449999999997</v>
      </c>
      <c r="F40" s="210">
        <v>32899.32</v>
      </c>
      <c r="G40" s="211"/>
      <c r="H40" s="207">
        <f t="shared" si="0"/>
        <v>91.706827561119411</v>
      </c>
      <c r="L40" s="215"/>
      <c r="M40" s="216"/>
      <c r="N40" s="244"/>
      <c r="O40" s="218"/>
      <c r="P40" s="218"/>
      <c r="Q40" s="218"/>
      <c r="R40" s="224"/>
      <c r="S40" s="250"/>
    </row>
    <row r="41" spans="1:19" s="247" customFormat="1" ht="15" x14ac:dyDescent="0.2">
      <c r="A41" s="252">
        <v>709</v>
      </c>
      <c r="B41" s="242" t="s">
        <v>103</v>
      </c>
      <c r="C41" s="210">
        <v>38697.78</v>
      </c>
      <c r="D41" s="210"/>
      <c r="E41" s="210">
        <v>38722.78</v>
      </c>
      <c r="F41" s="210">
        <v>23886.83</v>
      </c>
      <c r="G41" s="211"/>
      <c r="H41" s="207">
        <f t="shared" si="0"/>
        <v>61.68676422508922</v>
      </c>
      <c r="L41" s="254"/>
      <c r="M41" s="246"/>
      <c r="N41" s="240"/>
      <c r="O41" s="227"/>
      <c r="P41" s="224"/>
      <c r="Q41" s="227"/>
      <c r="R41" s="224"/>
      <c r="S41" s="250"/>
    </row>
    <row r="42" spans="1:19" s="247" customFormat="1" ht="15" x14ac:dyDescent="0.2">
      <c r="A42" s="241">
        <v>800</v>
      </c>
      <c r="B42" s="199" t="s">
        <v>104</v>
      </c>
      <c r="C42" s="200">
        <f>SUM(C43:C44)</f>
        <v>111209.04</v>
      </c>
      <c r="D42" s="200"/>
      <c r="E42" s="200">
        <f>SUM(E43:E44)</f>
        <v>111209.04</v>
      </c>
      <c r="F42" s="200">
        <f>SUM(F43:F44)</f>
        <v>78768.88</v>
      </c>
      <c r="G42" s="201"/>
      <c r="H42" s="202">
        <f t="shared" si="0"/>
        <v>70.829565654015184</v>
      </c>
      <c r="L42" s="254"/>
      <c r="M42" s="246"/>
      <c r="N42" s="240"/>
      <c r="O42" s="227"/>
      <c r="P42" s="227"/>
      <c r="Q42" s="227"/>
      <c r="R42" s="224"/>
      <c r="S42" s="250"/>
    </row>
    <row r="43" spans="1:19" s="247" customFormat="1" ht="15" x14ac:dyDescent="0.2">
      <c r="A43" s="252">
        <v>801</v>
      </c>
      <c r="B43" s="242" t="s">
        <v>105</v>
      </c>
      <c r="C43" s="210">
        <v>83306.67</v>
      </c>
      <c r="D43" s="210"/>
      <c r="E43" s="210">
        <v>83306.67</v>
      </c>
      <c r="F43" s="210">
        <v>60355.75</v>
      </c>
      <c r="G43" s="211"/>
      <c r="H43" s="207">
        <f t="shared" si="0"/>
        <v>72.450081127957702</v>
      </c>
      <c r="L43" s="254"/>
      <c r="M43" s="246"/>
      <c r="N43" s="240"/>
      <c r="O43" s="227"/>
      <c r="P43" s="227"/>
      <c r="Q43" s="227"/>
      <c r="R43" s="224"/>
      <c r="S43" s="250"/>
    </row>
    <row r="44" spans="1:19" s="247" customFormat="1" ht="30" x14ac:dyDescent="0.2">
      <c r="A44" s="252">
        <v>804</v>
      </c>
      <c r="B44" s="242" t="s">
        <v>106</v>
      </c>
      <c r="C44" s="210">
        <v>27902.37</v>
      </c>
      <c r="D44" s="210"/>
      <c r="E44" s="210">
        <v>27902.37</v>
      </c>
      <c r="F44" s="210">
        <v>18413.13</v>
      </c>
      <c r="G44" s="211"/>
      <c r="H44" s="207">
        <f t="shared" si="0"/>
        <v>65.991276009887329</v>
      </c>
      <c r="L44" s="254"/>
      <c r="M44" s="246"/>
      <c r="N44" s="240"/>
      <c r="O44" s="227"/>
      <c r="P44" s="224"/>
      <c r="Q44" s="227"/>
      <c r="R44" s="224"/>
      <c r="S44" s="250"/>
    </row>
    <row r="45" spans="1:19" s="247" customFormat="1" ht="15" x14ac:dyDescent="0.2">
      <c r="A45" s="255">
        <v>900</v>
      </c>
      <c r="B45" s="199" t="s">
        <v>107</v>
      </c>
      <c r="C45" s="200">
        <f>SUM(C46:C46)</f>
        <v>338.21</v>
      </c>
      <c r="D45" s="200"/>
      <c r="E45" s="200">
        <f>SUM(E46:E46)</f>
        <v>338.21</v>
      </c>
      <c r="F45" s="200">
        <f>SUM(F46:F46)</f>
        <v>0</v>
      </c>
      <c r="G45" s="201"/>
      <c r="H45" s="207">
        <f t="shared" si="0"/>
        <v>0</v>
      </c>
      <c r="L45" s="243"/>
      <c r="M45" s="216"/>
      <c r="N45" s="244"/>
      <c r="O45" s="218"/>
      <c r="P45" s="218"/>
      <c r="Q45" s="218"/>
      <c r="R45" s="224"/>
      <c r="S45" s="250"/>
    </row>
    <row r="46" spans="1:19" s="247" customFormat="1" ht="15" x14ac:dyDescent="0.2">
      <c r="A46" s="252">
        <v>909</v>
      </c>
      <c r="B46" s="242" t="s">
        <v>108</v>
      </c>
      <c r="C46" s="210">
        <v>338.21</v>
      </c>
      <c r="D46" s="210"/>
      <c r="E46" s="210">
        <v>338.21</v>
      </c>
      <c r="F46" s="210">
        <v>0</v>
      </c>
      <c r="G46" s="211"/>
      <c r="H46" s="207">
        <f t="shared" si="0"/>
        <v>0</v>
      </c>
      <c r="L46" s="254"/>
      <c r="M46" s="246"/>
      <c r="N46" s="240"/>
      <c r="O46" s="227"/>
      <c r="P46" s="227"/>
      <c r="Q46" s="227"/>
      <c r="R46" s="224"/>
      <c r="S46" s="250"/>
    </row>
    <row r="47" spans="1:19" s="247" customFormat="1" ht="15" x14ac:dyDescent="0.2">
      <c r="A47" s="256">
        <v>1000</v>
      </c>
      <c r="B47" s="199" t="s">
        <v>109</v>
      </c>
      <c r="C47" s="200">
        <f>SUM(C48:C52)</f>
        <v>143794.6</v>
      </c>
      <c r="D47" s="200"/>
      <c r="E47" s="200">
        <f>SUM(E48:E52)</f>
        <v>144630.44999999998</v>
      </c>
      <c r="F47" s="200">
        <f>SUM(F48:F52)</f>
        <v>105902.32999999999</v>
      </c>
      <c r="G47" s="201"/>
      <c r="H47" s="202">
        <f t="shared" si="0"/>
        <v>73.222706560063941</v>
      </c>
      <c r="L47" s="254"/>
      <c r="M47" s="246"/>
      <c r="N47" s="240"/>
      <c r="O47" s="227"/>
      <c r="P47" s="227"/>
      <c r="Q47" s="227"/>
      <c r="R47" s="224"/>
      <c r="S47" s="250"/>
    </row>
    <row r="48" spans="1:19" s="247" customFormat="1" ht="15" x14ac:dyDescent="0.2">
      <c r="A48" s="257">
        <v>1001</v>
      </c>
      <c r="B48" s="242" t="s">
        <v>110</v>
      </c>
      <c r="C48" s="210">
        <v>10967.87</v>
      </c>
      <c r="D48" s="210"/>
      <c r="E48" s="210">
        <v>10967.87</v>
      </c>
      <c r="F48" s="210">
        <v>7242.39</v>
      </c>
      <c r="G48" s="211"/>
      <c r="H48" s="207">
        <f t="shared" si="0"/>
        <v>66.032784852482749</v>
      </c>
      <c r="L48" s="258"/>
      <c r="M48" s="216"/>
      <c r="N48" s="244"/>
      <c r="O48" s="218"/>
      <c r="P48" s="219"/>
      <c r="Q48" s="218"/>
      <c r="R48" s="224"/>
      <c r="S48" s="250"/>
    </row>
    <row r="49" spans="1:19" s="247" customFormat="1" ht="15" x14ac:dyDescent="0.2">
      <c r="A49" s="257">
        <v>1002</v>
      </c>
      <c r="B49" s="242" t="s">
        <v>111</v>
      </c>
      <c r="C49" s="210">
        <v>3695.42</v>
      </c>
      <c r="D49" s="210"/>
      <c r="E49" s="210">
        <v>3695.42</v>
      </c>
      <c r="F49" s="210">
        <v>2700.58</v>
      </c>
      <c r="G49" s="211"/>
      <c r="H49" s="207">
        <f t="shared" si="0"/>
        <v>73.079108734595792</v>
      </c>
      <c r="L49" s="254"/>
      <c r="M49" s="246"/>
      <c r="N49" s="240"/>
      <c r="O49" s="227"/>
      <c r="P49" s="227"/>
      <c r="Q49" s="227"/>
      <c r="R49" s="224"/>
      <c r="S49" s="250"/>
    </row>
    <row r="50" spans="1:19" s="247" customFormat="1" ht="15" x14ac:dyDescent="0.2">
      <c r="A50" s="257">
        <v>1003</v>
      </c>
      <c r="B50" s="242" t="s">
        <v>112</v>
      </c>
      <c r="C50" s="210">
        <v>117019</v>
      </c>
      <c r="D50" s="210"/>
      <c r="E50" s="210">
        <v>117184.4</v>
      </c>
      <c r="F50" s="210">
        <v>87333.48</v>
      </c>
      <c r="G50" s="211"/>
      <c r="H50" s="207">
        <f t="shared" si="0"/>
        <v>74.526541075433244</v>
      </c>
      <c r="J50" s="248"/>
      <c r="L50" s="259"/>
      <c r="M50" s="216"/>
      <c r="N50" s="244"/>
      <c r="O50" s="218"/>
      <c r="P50" s="219"/>
      <c r="Q50" s="218"/>
      <c r="R50" s="224"/>
      <c r="S50" s="250"/>
    </row>
    <row r="51" spans="1:19" s="247" customFormat="1" ht="15" x14ac:dyDescent="0.2">
      <c r="A51" s="257">
        <v>1004</v>
      </c>
      <c r="B51" s="242" t="s">
        <v>291</v>
      </c>
      <c r="C51" s="210">
        <v>6315.71</v>
      </c>
      <c r="D51" s="210"/>
      <c r="E51" s="210">
        <v>6315.71</v>
      </c>
      <c r="F51" s="210">
        <v>5145.54</v>
      </c>
      <c r="G51" s="211"/>
      <c r="H51" s="207">
        <f t="shared" ref="H51" si="1">F51/E51*100</f>
        <v>81.472075190279483</v>
      </c>
      <c r="J51" s="248"/>
      <c r="L51" s="259"/>
      <c r="M51" s="216"/>
      <c r="N51" s="244"/>
      <c r="O51" s="218"/>
      <c r="P51" s="219"/>
      <c r="Q51" s="218"/>
      <c r="R51" s="224"/>
      <c r="S51" s="250"/>
    </row>
    <row r="52" spans="1:19" s="247" customFormat="1" ht="15" x14ac:dyDescent="0.2">
      <c r="A52" s="257">
        <v>1006</v>
      </c>
      <c r="B52" s="242" t="s">
        <v>113</v>
      </c>
      <c r="C52" s="210">
        <v>5796.6</v>
      </c>
      <c r="D52" s="210"/>
      <c r="E52" s="210">
        <v>6467.05</v>
      </c>
      <c r="F52" s="210">
        <v>3480.34</v>
      </c>
      <c r="G52" s="211"/>
      <c r="H52" s="207">
        <f t="shared" si="0"/>
        <v>53.816500568265283</v>
      </c>
      <c r="L52" s="260"/>
      <c r="M52" s="246"/>
      <c r="N52" s="240"/>
      <c r="O52" s="227"/>
      <c r="P52" s="224"/>
      <c r="Q52" s="227"/>
      <c r="R52" s="224"/>
      <c r="S52" s="250"/>
    </row>
    <row r="53" spans="1:19" s="247" customFormat="1" ht="15" x14ac:dyDescent="0.2">
      <c r="A53" s="256">
        <v>1100</v>
      </c>
      <c r="B53" s="199" t="s">
        <v>114</v>
      </c>
      <c r="C53" s="200">
        <f>SUM(C54:C55)</f>
        <v>43651.64</v>
      </c>
      <c r="D53" s="200"/>
      <c r="E53" s="200">
        <f t="shared" ref="E53:F53" si="2">SUM(E54:E55)</f>
        <v>43651.64</v>
      </c>
      <c r="F53" s="200">
        <f t="shared" si="2"/>
        <v>33044.130000000005</v>
      </c>
      <c r="G53" s="201"/>
      <c r="H53" s="202">
        <f t="shared" si="0"/>
        <v>75.699630071172592</v>
      </c>
      <c r="L53" s="260"/>
      <c r="M53" s="246"/>
      <c r="N53" s="240"/>
      <c r="O53" s="227"/>
      <c r="P53" s="227"/>
      <c r="Q53" s="227"/>
      <c r="R53" s="224"/>
      <c r="S53" s="250"/>
    </row>
    <row r="54" spans="1:19" s="247" customFormat="1" ht="15" x14ac:dyDescent="0.2">
      <c r="A54" s="257">
        <v>1101</v>
      </c>
      <c r="B54" s="242" t="s">
        <v>115</v>
      </c>
      <c r="C54" s="210">
        <v>29829.8</v>
      </c>
      <c r="D54" s="210"/>
      <c r="E54" s="210">
        <v>29829.8</v>
      </c>
      <c r="F54" s="210">
        <v>20794.13</v>
      </c>
      <c r="G54" s="211"/>
      <c r="H54" s="207">
        <f t="shared" si="0"/>
        <v>69.709250481062568</v>
      </c>
      <c r="L54" s="260"/>
      <c r="M54" s="246"/>
      <c r="N54" s="240"/>
      <c r="O54" s="227"/>
      <c r="P54" s="224"/>
      <c r="Q54" s="227"/>
      <c r="R54" s="224"/>
      <c r="S54" s="250"/>
    </row>
    <row r="55" spans="1:19" s="247" customFormat="1" ht="15" x14ac:dyDescent="0.2">
      <c r="A55" s="257">
        <v>1101</v>
      </c>
      <c r="B55" s="4" t="s">
        <v>467</v>
      </c>
      <c r="C55" s="210">
        <v>13821.84</v>
      </c>
      <c r="D55" s="210"/>
      <c r="E55" s="210">
        <v>13821.84</v>
      </c>
      <c r="F55" s="210">
        <v>12250</v>
      </c>
      <c r="G55" s="211"/>
      <c r="H55" s="207">
        <f t="shared" ref="H55" si="3">F55/E55*100</f>
        <v>88.627852731618944</v>
      </c>
      <c r="L55" s="260"/>
      <c r="M55" s="246"/>
      <c r="N55" s="240"/>
      <c r="O55" s="227"/>
      <c r="P55" s="224"/>
      <c r="Q55" s="227"/>
      <c r="R55" s="224"/>
      <c r="S55" s="250"/>
    </row>
    <row r="56" spans="1:19" s="247" customFormat="1" ht="15" x14ac:dyDescent="0.2">
      <c r="A56" s="256">
        <v>1200</v>
      </c>
      <c r="B56" s="199" t="s">
        <v>116</v>
      </c>
      <c r="C56" s="200">
        <f>SUM(C57+C59+C58)</f>
        <v>3505.6800000000003</v>
      </c>
      <c r="D56" s="200"/>
      <c r="E56" s="200">
        <f>SUM(E57+E59+E58)</f>
        <v>3505.6800000000003</v>
      </c>
      <c r="F56" s="200">
        <f>SUM(F57+F59+F58)</f>
        <v>2623.81</v>
      </c>
      <c r="G56" s="201"/>
      <c r="H56" s="202">
        <f t="shared" si="0"/>
        <v>74.844538006891668</v>
      </c>
      <c r="L56" s="260"/>
      <c r="M56" s="246"/>
      <c r="N56" s="240"/>
      <c r="O56" s="227"/>
      <c r="P56" s="227"/>
      <c r="Q56" s="227"/>
      <c r="R56" s="224"/>
      <c r="S56" s="250"/>
    </row>
    <row r="57" spans="1:19" s="247" customFormat="1" ht="15" x14ac:dyDescent="0.2">
      <c r="A57" s="257">
        <v>1201</v>
      </c>
      <c r="B57" s="242" t="s">
        <v>117</v>
      </c>
      <c r="C57" s="210">
        <v>2789.11</v>
      </c>
      <c r="D57" s="210"/>
      <c r="E57" s="210">
        <v>2789.11</v>
      </c>
      <c r="F57" s="210">
        <v>1989.43</v>
      </c>
      <c r="G57" s="211"/>
      <c r="H57" s="207">
        <f t="shared" si="0"/>
        <v>71.328488299134847</v>
      </c>
      <c r="L57" s="259"/>
      <c r="M57" s="216"/>
      <c r="N57" s="244"/>
      <c r="O57" s="218"/>
      <c r="P57" s="218"/>
      <c r="Q57" s="218"/>
      <c r="R57" s="224"/>
      <c r="S57" s="250"/>
    </row>
    <row r="58" spans="1:19" s="247" customFormat="1" ht="15" x14ac:dyDescent="0.2">
      <c r="A58" s="257">
        <v>1202</v>
      </c>
      <c r="B58" s="242" t="s">
        <v>118</v>
      </c>
      <c r="C58" s="210">
        <v>416.57</v>
      </c>
      <c r="D58" s="210"/>
      <c r="E58" s="210">
        <v>416.57</v>
      </c>
      <c r="F58" s="210">
        <v>404.23</v>
      </c>
      <c r="G58" s="211"/>
      <c r="H58" s="207">
        <f t="shared" ref="H58" si="4">F58/E58*100</f>
        <v>97.037712749357851</v>
      </c>
      <c r="L58" s="259"/>
      <c r="M58" s="216"/>
      <c r="N58" s="244"/>
      <c r="O58" s="218"/>
      <c r="P58" s="218"/>
      <c r="Q58" s="218"/>
      <c r="R58" s="224"/>
      <c r="S58" s="250"/>
    </row>
    <row r="59" spans="1:19" s="247" customFormat="1" ht="30" x14ac:dyDescent="0.2">
      <c r="A59" s="257">
        <v>1204</v>
      </c>
      <c r="B59" s="242" t="s">
        <v>521</v>
      </c>
      <c r="C59" s="210">
        <v>300</v>
      </c>
      <c r="D59" s="210"/>
      <c r="E59" s="210">
        <v>300</v>
      </c>
      <c r="F59" s="210">
        <v>230.15</v>
      </c>
      <c r="G59" s="211"/>
      <c r="H59" s="207">
        <f t="shared" si="0"/>
        <v>76.716666666666669</v>
      </c>
      <c r="L59" s="260"/>
      <c r="M59" s="246"/>
      <c r="N59" s="240"/>
      <c r="O59" s="227"/>
      <c r="P59" s="224"/>
      <c r="Q59" s="227"/>
      <c r="R59" s="224"/>
      <c r="S59" s="250"/>
    </row>
    <row r="60" spans="1:19" s="247" customFormat="1" ht="30" x14ac:dyDescent="0.2">
      <c r="A60" s="256">
        <v>1300</v>
      </c>
      <c r="B60" s="199" t="s">
        <v>119</v>
      </c>
      <c r="C60" s="200">
        <f>SUM(C61)</f>
        <v>3.68</v>
      </c>
      <c r="D60" s="200"/>
      <c r="E60" s="200">
        <f>SUM(E61)</f>
        <v>3.68</v>
      </c>
      <c r="F60" s="200">
        <f>SUM(F61)</f>
        <v>2.73</v>
      </c>
      <c r="G60" s="201"/>
      <c r="H60" s="202">
        <f t="shared" si="0"/>
        <v>74.184782608695642</v>
      </c>
      <c r="L60" s="259"/>
      <c r="M60" s="216"/>
      <c r="N60" s="244"/>
      <c r="O60" s="218"/>
      <c r="P60" s="218"/>
      <c r="Q60" s="218"/>
      <c r="R60" s="224"/>
      <c r="S60" s="250"/>
    </row>
    <row r="61" spans="1:19" s="247" customFormat="1" ht="30" x14ac:dyDescent="0.2">
      <c r="A61" s="257">
        <v>1301</v>
      </c>
      <c r="B61" s="242" t="s">
        <v>120</v>
      </c>
      <c r="C61" s="210">
        <v>3.68</v>
      </c>
      <c r="D61" s="210"/>
      <c r="E61" s="210">
        <v>3.68</v>
      </c>
      <c r="F61" s="210">
        <v>2.73</v>
      </c>
      <c r="G61" s="201"/>
      <c r="H61" s="207">
        <f t="shared" si="0"/>
        <v>74.184782608695642</v>
      </c>
      <c r="L61" s="260"/>
      <c r="M61" s="246"/>
      <c r="N61" s="240"/>
      <c r="O61" s="227"/>
      <c r="P61" s="224"/>
      <c r="Q61" s="227"/>
      <c r="R61" s="224"/>
      <c r="S61" s="250"/>
    </row>
    <row r="62" spans="1:19" ht="15" x14ac:dyDescent="0.2">
      <c r="A62" s="211"/>
      <c r="B62" s="261" t="s">
        <v>121</v>
      </c>
      <c r="C62" s="200">
        <f>SUM(C6+C15+C20+C27+C32+C36+C42+C45+C47+C53+C56+C60)</f>
        <v>2670529.4700000007</v>
      </c>
      <c r="D62" s="200">
        <f>SUM(D6+D15+D20+D27+D32+D36+D42+D45+D47+D53+D56+D60)</f>
        <v>0</v>
      </c>
      <c r="E62" s="200">
        <f>SUM(E6+E15+E20+E27+E32+E36+E42+E45+E47+E53+E56+E60)</f>
        <v>2718591.6000000006</v>
      </c>
      <c r="F62" s="200">
        <f>SUM(F6+F15+F20+F27+F32+F36+F42+F45+F47+F53+F56+F60)</f>
        <v>1725804.37</v>
      </c>
      <c r="G62" s="201"/>
      <c r="H62" s="262">
        <f t="shared" si="0"/>
        <v>63.481560452110564</v>
      </c>
      <c r="J62" s="235"/>
      <c r="L62" s="260"/>
      <c r="M62" s="246"/>
      <c r="N62" s="226"/>
      <c r="O62" s="227"/>
      <c r="P62" s="224"/>
      <c r="Q62" s="227"/>
      <c r="R62" s="224"/>
      <c r="S62" s="214"/>
    </row>
    <row r="63" spans="1:19" ht="15" x14ac:dyDescent="0.2">
      <c r="A63" s="263"/>
      <c r="B63" s="263"/>
      <c r="C63" s="263"/>
      <c r="D63" s="263"/>
      <c r="E63" s="263"/>
      <c r="F63" s="192"/>
      <c r="G63" s="263"/>
      <c r="H63" s="263"/>
      <c r="L63" s="259"/>
      <c r="M63" s="216"/>
      <c r="N63" s="244"/>
      <c r="O63" s="218"/>
      <c r="P63" s="218"/>
      <c r="Q63" s="218"/>
      <c r="R63" s="224"/>
      <c r="S63" s="214"/>
    </row>
    <row r="64" spans="1:19" x14ac:dyDescent="0.2">
      <c r="J64" s="235"/>
      <c r="L64" s="265"/>
      <c r="M64" s="265"/>
      <c r="N64" s="265"/>
      <c r="O64" s="265"/>
      <c r="P64" s="265"/>
      <c r="Q64" s="265"/>
      <c r="R64" s="265"/>
      <c r="S64" s="214"/>
    </row>
    <row r="65" spans="1:19" ht="15" customHeight="1" x14ac:dyDescent="0.2">
      <c r="A65" s="303" t="s">
        <v>503</v>
      </c>
      <c r="B65" s="303"/>
      <c r="C65" s="303"/>
      <c r="D65" s="303"/>
      <c r="E65" s="303"/>
      <c r="F65" s="303"/>
      <c r="G65" s="303"/>
      <c r="H65" s="303"/>
      <c r="L65" s="265"/>
      <c r="M65" s="265"/>
      <c r="N65" s="265"/>
      <c r="O65" s="265"/>
      <c r="P65" s="265"/>
      <c r="Q65" s="265"/>
      <c r="R65" s="265"/>
      <c r="S65" s="214"/>
    </row>
    <row r="66" spans="1:19" ht="15" x14ac:dyDescent="0.2">
      <c r="A66" s="303"/>
      <c r="B66" s="303"/>
      <c r="C66" s="303"/>
      <c r="D66" s="303"/>
      <c r="E66" s="303"/>
      <c r="F66" s="303"/>
      <c r="G66" s="303"/>
      <c r="H66" s="303"/>
      <c r="L66" s="266"/>
      <c r="M66" s="266"/>
      <c r="N66" s="266"/>
      <c r="O66" s="266"/>
      <c r="P66" s="266"/>
      <c r="Q66" s="266"/>
      <c r="R66" s="266"/>
      <c r="S66" s="214"/>
    </row>
    <row r="67" spans="1:19" ht="12.75" customHeight="1" x14ac:dyDescent="0.2">
      <c r="A67" s="303"/>
      <c r="B67" s="303"/>
      <c r="C67" s="303"/>
      <c r="D67" s="303"/>
      <c r="E67" s="303"/>
      <c r="F67" s="303"/>
      <c r="G67" s="303"/>
      <c r="H67" s="303"/>
      <c r="L67" s="214"/>
      <c r="M67" s="214"/>
      <c r="N67" s="214"/>
      <c r="O67" s="214"/>
      <c r="P67" s="214"/>
      <c r="Q67" s="214"/>
      <c r="R67" s="214"/>
      <c r="S67" s="214"/>
    </row>
    <row r="68" spans="1:19" ht="44.25" customHeight="1" x14ac:dyDescent="0.2">
      <c r="A68" s="303"/>
      <c r="B68" s="303"/>
      <c r="C68" s="303"/>
      <c r="D68" s="303"/>
      <c r="E68" s="303"/>
      <c r="F68" s="303"/>
      <c r="G68" s="303"/>
      <c r="H68" s="303"/>
      <c r="L68" s="267"/>
      <c r="M68" s="267"/>
      <c r="N68" s="267"/>
      <c r="O68" s="267"/>
      <c r="P68" s="267"/>
      <c r="Q68" s="267"/>
      <c r="R68" s="267"/>
      <c r="S68" s="214"/>
    </row>
    <row r="69" spans="1:19" ht="12.75" hidden="1" customHeight="1" x14ac:dyDescent="0.2">
      <c r="A69" s="303"/>
      <c r="B69" s="303"/>
      <c r="C69" s="303"/>
      <c r="D69" s="303"/>
      <c r="E69" s="303"/>
      <c r="F69" s="303"/>
      <c r="G69" s="303"/>
      <c r="H69" s="303"/>
      <c r="L69" s="267"/>
      <c r="M69" s="267"/>
      <c r="N69" s="267"/>
      <c r="O69" s="267"/>
      <c r="P69" s="267"/>
      <c r="Q69" s="267"/>
      <c r="R69" s="267"/>
      <c r="S69" s="214"/>
    </row>
    <row r="70" spans="1:19" ht="12.75" customHeight="1" x14ac:dyDescent="0.2">
      <c r="L70" s="267"/>
      <c r="M70" s="267"/>
      <c r="N70" s="267"/>
      <c r="O70" s="267"/>
      <c r="P70" s="267"/>
      <c r="Q70" s="267"/>
      <c r="R70" s="267"/>
      <c r="S70" s="214"/>
    </row>
    <row r="71" spans="1:19" ht="12.75" customHeight="1" x14ac:dyDescent="0.2">
      <c r="L71" s="267"/>
      <c r="M71" s="267"/>
      <c r="N71" s="267"/>
      <c r="O71" s="267"/>
      <c r="P71" s="267"/>
      <c r="Q71" s="267"/>
      <c r="R71" s="267"/>
      <c r="S71" s="214"/>
    </row>
    <row r="72" spans="1:19" ht="12.75" customHeight="1" x14ac:dyDescent="0.2">
      <c r="L72" s="267"/>
      <c r="M72" s="267"/>
      <c r="N72" s="267"/>
      <c r="O72" s="267"/>
      <c r="P72" s="267"/>
      <c r="Q72" s="267"/>
      <c r="R72" s="267"/>
      <c r="S72" s="214"/>
    </row>
    <row r="73" spans="1:19" x14ac:dyDescent="0.2">
      <c r="L73" s="214"/>
      <c r="M73" s="214"/>
      <c r="N73" s="214"/>
      <c r="O73" s="214"/>
      <c r="P73" s="214"/>
      <c r="Q73" s="214"/>
      <c r="R73" s="214"/>
      <c r="S73" s="214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E10" sqref="E10"/>
    </sheetView>
  </sheetViews>
  <sheetFormatPr defaultRowHeight="14.25" x14ac:dyDescent="0.2"/>
  <cols>
    <col min="1" max="1" width="9.140625" style="191"/>
    <col min="2" max="2" width="43.42578125" style="191" customWidth="1"/>
    <col min="3" max="3" width="31.28515625" style="191" customWidth="1"/>
    <col min="4" max="4" width="13.140625" style="191" customWidth="1"/>
    <col min="5" max="5" width="13.42578125" style="191" customWidth="1"/>
    <col min="6" max="6" width="14" style="191" customWidth="1"/>
    <col min="7" max="16384" width="9.140625" style="191"/>
  </cols>
  <sheetData>
    <row r="2" spans="1:9" ht="15.75" customHeight="1" x14ac:dyDescent="0.2">
      <c r="A2" s="304" t="s">
        <v>129</v>
      </c>
      <c r="B2" s="304"/>
      <c r="C2" s="304"/>
      <c r="D2" s="304"/>
      <c r="E2" s="304"/>
      <c r="F2" s="304"/>
      <c r="G2" s="268"/>
      <c r="H2" s="268"/>
      <c r="I2" s="268"/>
    </row>
    <row r="3" spans="1:9" ht="18" customHeight="1" x14ac:dyDescent="0.2">
      <c r="A3" s="304"/>
      <c r="B3" s="304"/>
      <c r="C3" s="304"/>
      <c r="D3" s="304"/>
      <c r="E3" s="304"/>
      <c r="F3" s="304"/>
      <c r="G3" s="268"/>
      <c r="H3" s="268"/>
      <c r="I3" s="268"/>
    </row>
    <row r="4" spans="1:9" ht="21" customHeight="1" x14ac:dyDescent="0.2">
      <c r="A4" s="305" t="s">
        <v>498</v>
      </c>
      <c r="B4" s="305"/>
      <c r="C4" s="305"/>
      <c r="D4" s="305"/>
      <c r="E4" s="305"/>
      <c r="F4" s="305"/>
    </row>
    <row r="5" spans="1:9" ht="76.5" x14ac:dyDescent="0.2">
      <c r="A5" s="269" t="s">
        <v>130</v>
      </c>
      <c r="B5" s="269" t="s">
        <v>131</v>
      </c>
      <c r="C5" s="269" t="s">
        <v>132</v>
      </c>
      <c r="D5" s="269" t="s">
        <v>391</v>
      </c>
      <c r="E5" s="269" t="s">
        <v>499</v>
      </c>
      <c r="F5" s="269" t="s">
        <v>167</v>
      </c>
    </row>
    <row r="6" spans="1:9" x14ac:dyDescent="0.2">
      <c r="A6" s="270">
        <v>1</v>
      </c>
      <c r="B6" s="271">
        <v>2</v>
      </c>
      <c r="C6" s="271">
        <v>3</v>
      </c>
      <c r="D6" s="272">
        <v>4</v>
      </c>
      <c r="E6" s="273"/>
      <c r="F6" s="273"/>
    </row>
    <row r="7" spans="1:9" ht="30" x14ac:dyDescent="0.2">
      <c r="A7" s="274" t="s">
        <v>504</v>
      </c>
      <c r="B7" s="275" t="s">
        <v>133</v>
      </c>
      <c r="C7" s="276" t="s">
        <v>134</v>
      </c>
      <c r="D7" s="277">
        <f>SUM(D8)</f>
        <v>73361.61</v>
      </c>
      <c r="E7" s="278">
        <f>SUM(E8)</f>
        <v>98505.55</v>
      </c>
      <c r="F7" s="279" t="s">
        <v>168</v>
      </c>
    </row>
    <row r="8" spans="1:9" ht="45" x14ac:dyDescent="0.2">
      <c r="A8" s="274" t="s">
        <v>505</v>
      </c>
      <c r="B8" s="275" t="s">
        <v>135</v>
      </c>
      <c r="C8" s="276" t="s">
        <v>136</v>
      </c>
      <c r="D8" s="277">
        <f>SUM(D9+D14+D23)</f>
        <v>73361.61</v>
      </c>
      <c r="E8" s="278">
        <f>SUM(E9+E14+E23)</f>
        <v>98505.55</v>
      </c>
      <c r="F8" s="279" t="s">
        <v>168</v>
      </c>
    </row>
    <row r="9" spans="1:9" ht="30" x14ac:dyDescent="0.2">
      <c r="A9" s="280" t="s">
        <v>506</v>
      </c>
      <c r="B9" s="281" t="s">
        <v>137</v>
      </c>
      <c r="C9" s="282" t="s">
        <v>138</v>
      </c>
      <c r="D9" s="283">
        <f>SUM(D10-D12)</f>
        <v>0</v>
      </c>
      <c r="E9" s="284">
        <f>SUM(E10-E12)</f>
        <v>0</v>
      </c>
      <c r="F9" s="279" t="s">
        <v>168</v>
      </c>
    </row>
    <row r="10" spans="1:9" ht="49.5" customHeight="1" x14ac:dyDescent="0.2">
      <c r="A10" s="280" t="s">
        <v>507</v>
      </c>
      <c r="B10" s="281" t="s">
        <v>139</v>
      </c>
      <c r="C10" s="282" t="s">
        <v>140</v>
      </c>
      <c r="D10" s="283">
        <f>SUM(D11)</f>
        <v>0</v>
      </c>
      <c r="E10" s="284">
        <f>SUM(E11)</f>
        <v>0</v>
      </c>
      <c r="F10" s="285" t="s">
        <v>168</v>
      </c>
    </row>
    <row r="11" spans="1:9" ht="45" x14ac:dyDescent="0.2">
      <c r="A11" s="280" t="s">
        <v>508</v>
      </c>
      <c r="B11" s="281" t="s">
        <v>141</v>
      </c>
      <c r="C11" s="282" t="s">
        <v>142</v>
      </c>
      <c r="D11" s="283">
        <v>0</v>
      </c>
      <c r="E11" s="286">
        <v>0</v>
      </c>
      <c r="F11" s="285" t="s">
        <v>168</v>
      </c>
    </row>
    <row r="12" spans="1:9" ht="45" x14ac:dyDescent="0.2">
      <c r="A12" s="280" t="s">
        <v>509</v>
      </c>
      <c r="B12" s="281" t="s">
        <v>143</v>
      </c>
      <c r="C12" s="282" t="s">
        <v>144</v>
      </c>
      <c r="D12" s="283">
        <f>SUM(D13)</f>
        <v>0</v>
      </c>
      <c r="E12" s="284">
        <f>SUM(E13)</f>
        <v>0</v>
      </c>
      <c r="F12" s="285" t="s">
        <v>168</v>
      </c>
    </row>
    <row r="13" spans="1:9" ht="45" x14ac:dyDescent="0.2">
      <c r="A13" s="280" t="s">
        <v>510</v>
      </c>
      <c r="B13" s="281" t="s">
        <v>145</v>
      </c>
      <c r="C13" s="287" t="s">
        <v>146</v>
      </c>
      <c r="D13" s="283">
        <v>0</v>
      </c>
      <c r="E13" s="286">
        <v>0</v>
      </c>
      <c r="F13" s="285" t="s">
        <v>168</v>
      </c>
    </row>
    <row r="14" spans="1:9" ht="45" x14ac:dyDescent="0.2">
      <c r="A14" s="280" t="s">
        <v>511</v>
      </c>
      <c r="B14" s="281" t="s">
        <v>147</v>
      </c>
      <c r="C14" s="282" t="s">
        <v>148</v>
      </c>
      <c r="D14" s="283">
        <f>SUM(D15-D17)</f>
        <v>-1716.8700000000008</v>
      </c>
      <c r="E14" s="284">
        <f>SUM(E15-E17)</f>
        <v>-1716.87</v>
      </c>
      <c r="F14" s="285">
        <f>E14/D14</f>
        <v>0.99999999999999944</v>
      </c>
    </row>
    <row r="15" spans="1:9" ht="60" x14ac:dyDescent="0.2">
      <c r="A15" s="280" t="s">
        <v>512</v>
      </c>
      <c r="B15" s="281" t="s">
        <v>149</v>
      </c>
      <c r="C15" s="282" t="s">
        <v>150</v>
      </c>
      <c r="D15" s="283">
        <f>SUM(D16)</f>
        <v>10000</v>
      </c>
      <c r="E15" s="284">
        <f>SUM(E16)</f>
        <v>0</v>
      </c>
      <c r="F15" s="285" t="s">
        <v>168</v>
      </c>
    </row>
    <row r="16" spans="1:9" ht="60" x14ac:dyDescent="0.2">
      <c r="A16" s="280" t="s">
        <v>513</v>
      </c>
      <c r="B16" s="281" t="s">
        <v>151</v>
      </c>
      <c r="C16" s="282" t="s">
        <v>152</v>
      </c>
      <c r="D16" s="283">
        <v>10000</v>
      </c>
      <c r="E16" s="286">
        <v>0</v>
      </c>
      <c r="F16" s="285" t="s">
        <v>168</v>
      </c>
    </row>
    <row r="17" spans="1:6" ht="75" x14ac:dyDescent="0.2">
      <c r="A17" s="280" t="s">
        <v>514</v>
      </c>
      <c r="B17" s="281" t="s">
        <v>153</v>
      </c>
      <c r="C17" s="282" t="s">
        <v>154</v>
      </c>
      <c r="D17" s="283">
        <f>SUM(D18)</f>
        <v>11716.87</v>
      </c>
      <c r="E17" s="284">
        <f>SUM(E18)</f>
        <v>1716.87</v>
      </c>
      <c r="F17" s="285">
        <f>E18/D18</f>
        <v>0.14652974727892346</v>
      </c>
    </row>
    <row r="18" spans="1:6" ht="69" customHeight="1" x14ac:dyDescent="0.2">
      <c r="A18" s="280" t="s">
        <v>515</v>
      </c>
      <c r="B18" s="288" t="s">
        <v>155</v>
      </c>
      <c r="C18" s="282" t="s">
        <v>156</v>
      </c>
      <c r="D18" s="283">
        <v>11716.87</v>
      </c>
      <c r="E18" s="286">
        <v>1716.87</v>
      </c>
      <c r="F18" s="285">
        <f>E18/D18</f>
        <v>0.14652974727892346</v>
      </c>
    </row>
    <row r="19" spans="1:6" ht="45" x14ac:dyDescent="0.2">
      <c r="A19" s="280" t="s">
        <v>516</v>
      </c>
      <c r="B19" s="281" t="s">
        <v>157</v>
      </c>
      <c r="C19" s="282" t="s">
        <v>158</v>
      </c>
      <c r="D19" s="283">
        <f>SUM(D20)</f>
        <v>0</v>
      </c>
      <c r="E19" s="284">
        <f>SUM(E20)</f>
        <v>0</v>
      </c>
      <c r="F19" s="285" t="s">
        <v>168</v>
      </c>
    </row>
    <row r="20" spans="1:6" ht="127.5" customHeight="1" x14ac:dyDescent="0.2">
      <c r="A20" s="280" t="s">
        <v>517</v>
      </c>
      <c r="B20" s="288" t="s">
        <v>159</v>
      </c>
      <c r="C20" s="282" t="s">
        <v>160</v>
      </c>
      <c r="D20" s="283">
        <v>0</v>
      </c>
      <c r="E20" s="286">
        <v>0</v>
      </c>
      <c r="F20" s="285" t="s">
        <v>168</v>
      </c>
    </row>
    <row r="21" spans="1:6" ht="51" customHeight="1" x14ac:dyDescent="0.2">
      <c r="A21" s="280" t="s">
        <v>518</v>
      </c>
      <c r="B21" s="281" t="s">
        <v>161</v>
      </c>
      <c r="C21" s="282" t="s">
        <v>162</v>
      </c>
      <c r="D21" s="283">
        <f>SUM(D22)</f>
        <v>0</v>
      </c>
      <c r="E21" s="284">
        <f>SUM(E22)</f>
        <v>0</v>
      </c>
      <c r="F21" s="285" t="s">
        <v>168</v>
      </c>
    </row>
    <row r="22" spans="1:6" ht="67.5" customHeight="1" x14ac:dyDescent="0.2">
      <c r="A22" s="280" t="s">
        <v>519</v>
      </c>
      <c r="B22" s="281" t="s">
        <v>163</v>
      </c>
      <c r="C22" s="282" t="s">
        <v>164</v>
      </c>
      <c r="D22" s="283">
        <v>0</v>
      </c>
      <c r="E22" s="289">
        <v>0</v>
      </c>
      <c r="F22" s="285" t="s">
        <v>168</v>
      </c>
    </row>
    <row r="23" spans="1:6" ht="34.5" customHeight="1" x14ac:dyDescent="0.2">
      <c r="A23" s="280" t="s">
        <v>520</v>
      </c>
      <c r="B23" s="281" t="s">
        <v>165</v>
      </c>
      <c r="C23" s="282" t="s">
        <v>166</v>
      </c>
      <c r="D23" s="283">
        <v>75078.48</v>
      </c>
      <c r="E23" s="290">
        <v>100222.42</v>
      </c>
      <c r="F23" s="279" t="s">
        <v>168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10" sqref="B10"/>
    </sheetView>
  </sheetViews>
  <sheetFormatPr defaultRowHeight="14.25" x14ac:dyDescent="0.2"/>
  <cols>
    <col min="1" max="1" width="49.42578125" style="191" customWidth="1"/>
    <col min="2" max="2" width="34.85546875" style="191" customWidth="1"/>
    <col min="3" max="16384" width="9.140625" style="191"/>
  </cols>
  <sheetData>
    <row r="2" spans="1:2" ht="18" customHeight="1" x14ac:dyDescent="0.2">
      <c r="A2" s="306" t="s">
        <v>124</v>
      </c>
      <c r="B2" s="306"/>
    </row>
    <row r="3" spans="1:2" ht="19.5" customHeight="1" x14ac:dyDescent="0.2">
      <c r="A3" s="306" t="s">
        <v>125</v>
      </c>
      <c r="B3" s="306"/>
    </row>
    <row r="4" spans="1:2" ht="22.5" customHeight="1" x14ac:dyDescent="0.2">
      <c r="A4" s="307" t="s">
        <v>500</v>
      </c>
      <c r="B4" s="307"/>
    </row>
    <row r="5" spans="1:2" ht="42.75" x14ac:dyDescent="0.2">
      <c r="A5" s="291" t="s">
        <v>122</v>
      </c>
      <c r="B5" s="292" t="s">
        <v>123</v>
      </c>
    </row>
    <row r="6" spans="1:2" x14ac:dyDescent="0.2">
      <c r="A6" s="293" t="s">
        <v>126</v>
      </c>
      <c r="B6" s="294">
        <v>8124.2</v>
      </c>
    </row>
    <row r="8" spans="1:2" x14ac:dyDescent="0.2">
      <c r="B8" s="191" t="s">
        <v>59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A5" sqref="A5"/>
    </sheetView>
  </sheetViews>
  <sheetFormatPr defaultRowHeight="14.25" x14ac:dyDescent="0.2"/>
  <cols>
    <col min="1" max="1" width="54" style="191" customWidth="1"/>
    <col min="2" max="2" width="17.85546875" style="191" customWidth="1"/>
    <col min="3" max="16384" width="9.140625" style="191"/>
  </cols>
  <sheetData>
    <row r="2" spans="1:2" ht="61.5" customHeight="1" x14ac:dyDescent="0.2">
      <c r="A2" s="308" t="s">
        <v>128</v>
      </c>
      <c r="B2" s="308"/>
    </row>
    <row r="3" spans="1:2" ht="24" customHeight="1" x14ac:dyDescent="0.2">
      <c r="A3" s="307" t="s">
        <v>501</v>
      </c>
      <c r="B3" s="307"/>
    </row>
    <row r="4" spans="1:2" ht="38.25" x14ac:dyDescent="0.2">
      <c r="A4" s="295" t="s">
        <v>122</v>
      </c>
      <c r="B4" s="296" t="s">
        <v>123</v>
      </c>
    </row>
    <row r="5" spans="1:2" ht="24.75" customHeight="1" x14ac:dyDescent="0.2">
      <c r="A5" s="297" t="s">
        <v>127</v>
      </c>
      <c r="B5" s="298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Шмакова Елена Павловна</cp:lastModifiedBy>
  <cp:lastPrinted>2022-10-05T08:23:12Z</cp:lastPrinted>
  <dcterms:created xsi:type="dcterms:W3CDTF">2015-01-16T05:02:30Z</dcterms:created>
  <dcterms:modified xsi:type="dcterms:W3CDTF">2022-10-05T09:16:53Z</dcterms:modified>
</cp:coreProperties>
</file>