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1"/>
  </bookViews>
  <sheets>
    <sheet name="Доходы" sheetId="1" r:id="rId1"/>
    <sheet name="Расходы" sheetId="2" r:id="rId2"/>
    <sheet name="Лист3" sheetId="3" r:id="rId3"/>
  </sheets>
  <definedNames>
    <definedName name="_xlnm.Print_Area" localSheetId="1">'Расходы'!$A$1:$G$63</definedName>
  </definedNames>
  <calcPr fullCalcOnLoad="1"/>
</workbook>
</file>

<file path=xl/sharedStrings.xml><?xml version="1.0" encoding="utf-8"?>
<sst xmlns="http://schemas.openxmlformats.org/spreadsheetml/2006/main" count="391" uniqueCount="357">
  <si>
    <t>Субсидии, предоставление которых предусмотрено государственной программой  Свердловской области «Развитие физической культуры, спорта и молодежной политики в Свердловской области до 2020 года", между муниципальными образованиями в 2015 году на предоставление социальных выплат молодым семьям на приобретение (строительство) жилья</t>
  </si>
  <si>
    <t xml:space="preserve"> по состоянию на 01.11.2015 года</t>
  </si>
  <si>
    <t>Исполнено    на 01.11.2015г, в тыс. руб.</t>
  </si>
  <si>
    <t>Мунципальный долг по состоянию на 01.11.2015 года составил  14 159,7 тыс. руб.</t>
  </si>
  <si>
    <r>
      <t xml:space="preserve">    </t>
    </r>
    <r>
      <rPr>
        <vertAlign val="superscript"/>
        <sz val="10"/>
        <color indexed="8"/>
        <rFont val="Times New Roman"/>
        <family val="1"/>
      </rPr>
      <t>1*</t>
    </r>
    <r>
      <rPr>
        <sz val="10"/>
        <color indexed="8"/>
        <rFont val="Times New Roman"/>
        <family val="1"/>
      </rPr>
      <t xml:space="preserve"> Примечание:  Общая сумма расходов, осуществленных за счет резервного администрации Невьянского городского округа, составило 13770,4 тыс. рублей. Расходы, осуществленные за счет резервного фонда администрации Невьянского городского округа, отражены по соответствующим разделам бюджетной классификации. Процент исполнения расходов, осуществленных за счет резервного администрации Невьянского городского округа, рассчитан с учетом средств резервного фонда, отраженных по другим разделам бюджетной классификации.</t>
    </r>
  </si>
  <si>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</si>
  <si>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Культура и кинематография</t>
  </si>
  <si>
    <t>Здравоохранение</t>
  </si>
  <si>
    <t>Код бюджетной классификации доходов</t>
  </si>
  <si>
    <t xml:space="preserve">Наименование доходов бюджета </t>
  </si>
  <si>
    <t>Процент исполнения к годовым назначениям</t>
  </si>
  <si>
    <t>000  1  00  00000  00  0000  000</t>
  </si>
  <si>
    <t>НАЛОГОВЫЕ И НЕНАЛОГОВЫЕ ДОХОДЫ</t>
  </si>
  <si>
    <t>000  1  01  00000  00  0000  000</t>
  </si>
  <si>
    <t>НАЛОГИ НА ПРИБЫЛЬ, ДОХОДЫ</t>
  </si>
  <si>
    <t>182  1  01  02000  01  0000  110</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</si>
  <si>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</si>
  <si>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налогов осуществляется в соответствии со статьями 227, 227.1 и 228 Налогового кодекса Российской Федерации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</si>
  <si>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</si>
  <si>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</si>
  <si>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</si>
  <si>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</si>
  <si>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</si>
  <si>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</si>
  <si>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182  1  05  02000  02  0000  110</t>
  </si>
  <si>
    <t>Единый налог на вмененный доход для отдельных видов деятельности</t>
  </si>
  <si>
    <t>182  1  05  02010  02  0000  110</t>
  </si>
  <si>
    <t>182  1  05  02020  02  0000  110</t>
  </si>
  <si>
    <t>Единый налог на вмененный доход для отдельных видов деятельности (за налоговые периоды, истекшие до 1 января 2011 года)</t>
  </si>
  <si>
    <t>182  1  05  03000  01  0000  110</t>
  </si>
  <si>
    <t>Единый сельскохозяйственный налог</t>
  </si>
  <si>
    <t>182  1  05  03010  01  0000  110</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</si>
  <si>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</si>
  <si>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</si>
  <si>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</si>
  <si>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</si>
  <si>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</si>
  <si>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</si>
  <si>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</si>
  <si>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t>
  </si>
  <si>
    <t>000  1  08  00000  00  0000  000</t>
  </si>
  <si>
    <t>ГОСУДАРСТВЕННАЯ ПОШЛИНА, СБОРЫ</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</si>
  <si>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</si>
  <si>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</si>
  <si>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000  1  09  00000  00  0000  000</t>
  </si>
  <si>
    <t>182  1  09  04052  04  0000  110</t>
  </si>
  <si>
    <t>Земельный налог (по обязательствам, возникшим до 1 января 2006 года), мобилизуемый на территориях городских округов</t>
  </si>
  <si>
    <t>000  1  11  00000  00  0000  000</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</si>
  <si>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</si>
  <si>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</si>
  <si>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902  1  11  05074  04  0003  120</t>
  </si>
  <si>
    <t>902  1  11  05074  04  0004  120</t>
  </si>
  <si>
    <t>902  1  11  05074  04  0010  120</t>
  </si>
  <si>
    <t>000  1  12  00000  00  0000  000</t>
  </si>
  <si>
    <t>ПЛАТЕЖИ ПРИ ПОЛЬЗОВАНИИ ПРИРОДНЫМИ РЕСУРСАМИ</t>
  </si>
  <si>
    <t>048  1  12  01000  01  0000  120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</si>
  <si>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</si>
  <si>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</si>
  <si>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t>
  </si>
  <si>
    <t>048  1  12  01020  01  6000  120</t>
  </si>
  <si>
    <t>Плата за выбросы загрязняющих веществ в атмосферный воздух передвижными объектами</t>
  </si>
  <si>
    <t>048  1  12  01030  01  6000  120</t>
  </si>
  <si>
    <t>Плата за сбросы загрязняющих веществ в водные объекты</t>
  </si>
  <si>
    <t>048  1  12  01040  01  6000  120</t>
  </si>
  <si>
    <t>Плата за размещение отходов производства и потребления</t>
  </si>
  <si>
    <t>000  1  13  00000  00  0000  000</t>
  </si>
  <si>
    <t>ДОХОДЫ ОТ ОКАЗАНИЯ ПЛАТНЫХ УСЛУГ И КОМПЕНСАЦИИ ЗАТРАТ ГОСУДАРСТВА</t>
  </si>
  <si>
    <t>901  1  13  01994  04  0004  130</t>
  </si>
  <si>
    <t>901  1  13  02064  04  0000  130</t>
  </si>
  <si>
    <t>Прочие доходы от компенсации затрат бюджетов городских округов (в части возврата дебиторской задолженности прошлых лет)</t>
  </si>
  <si>
    <t>906  1  13  02994  04  0001  130</t>
  </si>
  <si>
    <t>000  1  14  00000  00  0000  000</t>
  </si>
  <si>
    <t>ДОХОДЫ ОТ ПРОДАЖИ МАТЕРИАЛЬНЫХ И НЕМАТЕРИАЛЬНЫХ АКТИВОВ</t>
  </si>
  <si>
    <t>902  1  14  01040  04  0000  410</t>
  </si>
  <si>
    <t>Доходы от продажи квартир, находящихся в собственности городских округов</t>
  </si>
  <si>
    <t>902  1  14  02043  04  0001  410</t>
  </si>
  <si>
    <t>902  1  14  02043  04  0002  410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</si>
  <si>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</si>
  <si>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</si>
  <si>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</si>
  <si>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182  1  16  03010  01  6000  140</t>
  </si>
  <si>
    <t>182  1  16  03030  01  6000  140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</si>
  <si>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</si>
  <si>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</si>
  <si>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</si>
  <si>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188  1  16  21040  04  6000  140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</si>
  <si>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</si>
  <si>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321  1  16  25060  01  6000  140</t>
  </si>
  <si>
    <t>Денежные взыскания (штрафы) за нарушение земельного законодательства</t>
  </si>
  <si>
    <t>141  1  16  28000  01  6000  140</t>
  </si>
  <si>
    <t>Денежные взыскания (штрафы) за нарушение законодательства в области санитарно-эпидемиологического благополучия человека и законодательства в сфере защиты прав потребителя</t>
  </si>
  <si>
    <t>Cуммы по искам о возмещении вреда, причиненного окружающей среде, подлежащие зачислению в бюджеты городских округов</t>
  </si>
  <si>
    <t>901  1  16  37030  04 0000  140</t>
  </si>
  <si>
    <t>Поступление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</si>
  <si>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901  1  16  51020  02  0000  140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</si>
  <si>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</si>
  <si>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000  1  16  90040  04  0000  140</t>
  </si>
  <si>
    <t>Прочие поступления от денежных взысканий (штрафов) и иных сумм в возмещение ущерба, зачисляемые в бюджеты городских округов</t>
  </si>
  <si>
    <t>в том числе по администраторам:</t>
  </si>
  <si>
    <t>037  1  16  90040  04  0000  140</t>
  </si>
  <si>
    <t>901  1  16  90040  04  0000  140</t>
  </si>
  <si>
    <t>141  1  16  90040  04  6000  140</t>
  </si>
  <si>
    <t>182  1  16  90040  04  6000  140</t>
  </si>
  <si>
    <t>188  1  16  90040  04  6000  140</t>
  </si>
  <si>
    <t>192  1  16  90040  04  6000  140</t>
  </si>
  <si>
    <t>000  1  17  00000  00  0000  140</t>
  </si>
  <si>
    <t>ПРОЧИЕ НЕНАЛОГОВЫЕ ДОХОДЫ</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</si>
  <si>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</si>
  <si>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</si>
  <si>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</si>
  <si>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</si>
  <si>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000  2  02  01000  00  0000  151</t>
  </si>
  <si>
    <t>ДОТАЦИИ</t>
  </si>
  <si>
    <t>919  2  02  01001  04  0000  151</t>
  </si>
  <si>
    <t>Дотации бюджетам городских округов на выравнивание бюджетной обеспеченности</t>
  </si>
  <si>
    <t xml:space="preserve"> 000  2  02  02000  00  0000  151</t>
  </si>
  <si>
    <t>СУБСИДИИ</t>
  </si>
  <si>
    <t>000  2  02  02999  04  0000  151</t>
  </si>
  <si>
    <t>ПРОЧИЕ субсидии бюджетам городских округов</t>
  </si>
  <si>
    <t>906  2  02  02999  04  0000  151</t>
  </si>
  <si>
    <t>Субсидии на осуществление мероприятий по организации питания в муниципальных общеобразовательных учреждениях</t>
  </si>
  <si>
    <t>Субсидии на организацию отдыха детей в каникулярное время</t>
  </si>
  <si>
    <t>919  2  02  02999  04  0000  151</t>
  </si>
  <si>
    <t>Субсидии на выравнивание бюджетной обеспеченности муниципальных районов (городских округов) на реализацию обязательств по вопросам местного значения</t>
  </si>
  <si>
    <t>000  2  02  03000  00  0000  151</t>
  </si>
  <si>
    <t>СУБВЕНЦИИ</t>
  </si>
  <si>
    <t>901  2  02  03001  04  0000  151</t>
  </si>
  <si>
    <t>Субвенции бюджетам городских округов  на оплату  жилищно-коммунальных услуг отдельным категориям граждан</t>
  </si>
  <si>
    <t>901 2  02  03022  04  0000  151</t>
  </si>
  <si>
    <t>Субвенции бюджетам городских округов на предоставление гражданам субсидий на оплату жилого помещения и коммунальных услуг</t>
  </si>
  <si>
    <t>901  2  02  03024  04  0000  151</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</si>
  <si>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</si>
  <si>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</si>
  <si>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</si>
  <si>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</si>
  <si>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государственного полномочия по созданию административных комиссий</t>
  </si>
  <si>
    <t>906  2  02  03999  04  0000  151</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</si>
  <si>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работниковобщеобразовательных учреждений, расходов на учебники и учебные пособия, технические средства оборудования, расходные материалы и хозяйственные нужды (за исключением расходов на содержание зданий и коммунальных расходов)</t>
  </si>
  <si>
    <t>000  2  18  04010  04  0000  180</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</si>
  <si>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</si>
  <si>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</si>
  <si>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000  2  19  04000  04  0000  151</t>
  </si>
  <si>
    <t>901  2  19  04000  04  0000  151</t>
  </si>
  <si>
    <t>906  2  19  04000  04  0000  151</t>
  </si>
  <si>
    <t>908  2  19  04000  04  0000  151</t>
  </si>
  <si>
    <t>ИТОГО ДОХОДОВ</t>
  </si>
  <si>
    <t>Налог на доходы физических лиц</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</si>
  <si>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</si>
  <si>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</si>
  <si>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</si>
  <si>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</si>
  <si>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</si>
  <si>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</si>
  <si>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</si>
  <si>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</si>
  <si>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000  1  05  04000  02  0000  110</t>
  </si>
  <si>
    <t>Налог, взимаемый в связи с применением патентной системы налогообложения</t>
  </si>
  <si>
    <t>182  1  06  01000  00  0000  110</t>
  </si>
  <si>
    <t>Налог на имущество физических лиц</t>
  </si>
  <si>
    <t>000  1  11  05000  00  0000  000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</si>
  <si>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</si>
  <si>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902  1  11  05012  04  0000  120</t>
  </si>
  <si>
    <t>000  1  11  05074  00  0000  000</t>
  </si>
  <si>
    <t>Доходы от сдачи в аренду имущества, составляющего казну городских округов (за исключением земельных участков)</t>
  </si>
  <si>
    <t>000  1  13  01000  00  0000  130</t>
  </si>
  <si>
    <t>Доходы от оказания платных услуг (работ)</t>
  </si>
  <si>
    <t>000  1  13  01994  04  0004  130</t>
  </si>
  <si>
    <t>Прочие доходы от оказания платных услуг (работ)</t>
  </si>
  <si>
    <t>00  1  13  02000  00  0000  130</t>
  </si>
  <si>
    <t xml:space="preserve">Доходы от компенсации затрат государства </t>
  </si>
  <si>
    <t>000  1  13  02994  04  0001  130</t>
  </si>
  <si>
    <t>000  1  14  01000  00  0000  410</t>
  </si>
  <si>
    <t>Доходы от продажи квартир</t>
  </si>
  <si>
    <t>000  1  14  06010  00  0000  430</t>
  </si>
  <si>
    <t>Доходы от продажи земельных участков, государственная собственность на которые не разграничена</t>
  </si>
  <si>
    <t>902  1  14  06012  04  0000  430</t>
  </si>
  <si>
    <t>141  1  16  08010  01  6000  140</t>
  </si>
  <si>
    <t>188  1  16 4 3000  01  6000  140</t>
  </si>
  <si>
    <t>000  2  02  03999  04  0000  151</t>
  </si>
  <si>
    <t>Прочие субвенции бюджетам городских округов</t>
  </si>
  <si>
    <t>Субвенции на обеспечение государственных гарантий прав граждан на получение дошкольного образования</t>
  </si>
  <si>
    <t>902  1  11  05012  04  0001  120</t>
  </si>
  <si>
    <t>902  1  11  05012  04  0002  120</t>
  </si>
  <si>
    <t>902  1  08  07150  01  0000  110</t>
  </si>
  <si>
    <t>Государственная пошлина за выдачу разрешения на установку рекламной конструкции</t>
  </si>
  <si>
    <t>Исполнение бюджета  по расходам  Невьянского городского  округа</t>
  </si>
  <si>
    <t xml:space="preserve">Код  раздела, подраздела </t>
  </si>
  <si>
    <t>Наименование раздела, подраздела</t>
  </si>
  <si>
    <t>Назнач-я текущего периода</t>
  </si>
  <si>
    <t>% исп. текущ. назначений</t>
  </si>
  <si>
    <t>Общегосударственные  вопросы</t>
  </si>
  <si>
    <t>Функционирование  высшего должностного лица  субъекта РФ и муниципального образования</t>
  </si>
  <si>
    <t xml:space="preserve"> Судебная система</t>
  </si>
  <si>
    <t xml:space="preserve"> Обеспечение деятельности финансовых, налоговых и таможенных органов  и органов финансового (финансово-бюджетного) надзора</t>
  </si>
  <si>
    <t xml:space="preserve">Обеспечение проведения выборов и референдумов </t>
  </si>
  <si>
    <r>
      <t>Резервные фонды</t>
    </r>
    <r>
      <rPr>
        <sz val="12"/>
        <rFont val="Calibri"/>
        <family val="2"/>
      </rPr>
      <t xml:space="preserve"> ¹*</t>
    </r>
  </si>
  <si>
    <t>Другие общегосударственные вопросы</t>
  </si>
  <si>
    <t>Органы внутренних дел</t>
  </si>
  <si>
    <t>Обеспечение пожарной безопасности</t>
  </si>
  <si>
    <t>Национальная экономика</t>
  </si>
  <si>
    <t>Сельское хозяйство и рыболовство</t>
  </si>
  <si>
    <t>Водные ресурсы</t>
  </si>
  <si>
    <t>Транспорт</t>
  </si>
  <si>
    <t>Дорожное хозяйство (дорожные фонды)</t>
  </si>
  <si>
    <t xml:space="preserve">Связь и информатика </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</si>
  <si>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</si>
  <si>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</si>
  <si>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</si>
  <si>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</si>
  <si>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</si>
  <si>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</si>
  <si>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</si>
  <si>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 xml:space="preserve"> Охрана объектов растительного и животного мира и среды их обитания</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</si>
  <si>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</si>
  <si>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</si>
  <si>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</si>
  <si>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</si>
  <si>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</si>
  <si>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 xml:space="preserve">Культура </t>
  </si>
  <si>
    <t xml:space="preserve"> Другие вопросы в области здравоохранения</t>
  </si>
  <si>
    <t>Социальная  политика</t>
  </si>
  <si>
    <t>Пенсионное обеспечение</t>
  </si>
  <si>
    <t xml:space="preserve">Социальное обслуживание населения </t>
  </si>
  <si>
    <t>Другие  вопросы в области социальной политики</t>
  </si>
  <si>
    <t xml:space="preserve"> Физическая культура и спорт</t>
  </si>
  <si>
    <t>Физическая культура</t>
  </si>
  <si>
    <t xml:space="preserve"> Периодическая печать и издательства </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</si>
  <si>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</si>
  <si>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</si>
  <si>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Расходы бюджета - ИТОГО</t>
  </si>
  <si>
    <t>Функционирование законодательных (представительных) органов государственной власти и местного самоуправления</t>
  </si>
  <si>
    <t>Защита населения и территории от последствий чрезвычайных ситуаций природного и техногенного характера, гражданская оборона</t>
  </si>
  <si>
    <t>Социальное обеспечение населения</t>
  </si>
  <si>
    <t xml:space="preserve">Телевидение и радиовещание </t>
  </si>
  <si>
    <t xml:space="preserve">Средства массовой информации </t>
  </si>
  <si>
    <t>Другие вопросы в области культуры, кинематографии</t>
  </si>
  <si>
    <t>Национальная  безопасность и правоохранительная  деятельность</t>
  </si>
  <si>
    <t>141  1  16  25050  01  6000  140</t>
  </si>
  <si>
    <t>Объем средств по решению о бюджете на 2015 год, тыс. руб.</t>
  </si>
  <si>
    <t>% исполнения к  годовым  назначениям</t>
  </si>
  <si>
    <t>Другие вопросы в области национальной безопасности и правоохранительной деятельности</t>
  </si>
  <si>
    <t>Сбор, удаление отходов и очистка сточных вод</t>
  </si>
  <si>
    <t>Другие вопросы в области охраны окружающей среды</t>
  </si>
  <si>
    <t>Сумма бюджетных назначений на 2015 год (в тыс.руб.)</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</si>
  <si>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</si>
  <si>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</si>
  <si>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</si>
  <si>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</si>
  <si>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r>
    <r>
      <rPr>
        <sz val="10"/>
        <color indexed="12"/>
        <rFont val="Times New Roman"/>
        <family val="1"/>
      </rPr>
      <t>(доходы, получаемые в виде арендной платы за указанные земельные участки)</t>
    </r>
  </si>
  <si>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r>
    <r>
      <rPr>
        <sz val="10"/>
        <color indexed="12"/>
        <rFont val="Times New Roman"/>
        <family val="1"/>
      </rPr>
      <t>(средства от продажи права на заключение договоров аренды указанных земельных участков)</t>
    </r>
  </si>
  <si>
    <t>902  1  11  05024  04  0001  120</t>
  </si>
  <si>
    <r>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r>
    <r>
      <rPr>
        <sz val="10"/>
        <color indexed="12"/>
        <rFont val="Times New Roman"/>
        <family val="1"/>
      </rPr>
      <t xml:space="preserve"> (доходы, получаемые в виде арендной платы за указанные земельные участки)</t>
    </r>
  </si>
  <si>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rPr>
      <t>(доходы от сдачи в аренду объектов нежилого фонда городских округов, находящихся в казне городских округов и не являющихся памятниками истории, культуры и градостроительства )</t>
    </r>
  </si>
  <si>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rPr>
      <t>(плата за пользование жилыми помещениями (плата за наём) муниципального жилищного фонда, находящегося в казне городских округов)</t>
    </r>
  </si>
  <si>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rPr>
      <t>(доходы от сдачи в аренду движимого имущества, находящегося в казне городских округов )</t>
    </r>
  </si>
  <si>
    <r>
      <t xml:space="preserve">Прочие доходы от оказания платных услуг (работ) получателями средств бюджетов городских округов </t>
    </r>
    <r>
      <rPr>
        <sz val="10"/>
        <color indexed="12"/>
        <rFont val="Times New Roman"/>
        <family val="1"/>
      </rPr>
      <t xml:space="preserve">(прочие доходы от оказания платных услуг (работ) </t>
    </r>
  </si>
  <si>
    <r>
      <t xml:space="preserve">Прочие доходы от компенсации затрат бюджетов городских округов </t>
    </r>
    <r>
      <rPr>
        <sz val="10"/>
        <color indexed="12"/>
        <rFont val="Times New Roman"/>
        <family val="1"/>
      </rPr>
      <t>(возврат дебиторской задолженности прошлых лет)</t>
    </r>
  </si>
  <si>
    <t>902  1  14  02043  04  0000  410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</si>
  <si>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</si>
  <si>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0"/>
        <color indexed="12"/>
        <rFont val="Times New Roman"/>
        <family val="1"/>
      </rPr>
      <t xml:space="preserve"> (доходы от реализации объектов нежилого фонда)</t>
    </r>
  </si>
  <si>
    <r>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0"/>
        <color indexed="12"/>
        <rFont val="Times New Roman"/>
        <family val="1"/>
      </rPr>
      <t xml:space="preserve"> (прочие доходы от реализации иного имущества,)</t>
    </r>
  </si>
  <si>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</si>
  <si>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000  1  16  21040  04  6000  140</t>
  </si>
  <si>
    <t>000  1  16  25000  00  0000  140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</si>
  <si>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</si>
  <si>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в области охраны окружающей среды</t>
  </si>
  <si>
    <t>Возврат остатков субсидий, субвенций и иных межбюджетных трансфертов, имеющих целевое назначение прошлых лет, из бюджетов городских округов</t>
  </si>
  <si>
    <t>000  1  05  00000  00  0000  000</t>
  </si>
  <si>
    <t>НАЛОГИ НА СОВОКУПНЫЙ ДОХОД</t>
  </si>
  <si>
    <t>901  1  13  02994  04  0001  130</t>
  </si>
  <si>
    <t>188  1  16  30030  01  6000  140</t>
  </si>
  <si>
    <t>Прочие денежные взыскания (штрафы) за правонарушения в области дорожного движения</t>
  </si>
  <si>
    <t>106  1  16  90040  04  6000  140</t>
  </si>
  <si>
    <t>901  2  02  02088  04  0002  151</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</si>
  <si>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</si>
  <si>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901  2  02  02089  04  0002  151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</si>
  <si>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</si>
  <si>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901  2  02  02999  04  0000  151</t>
  </si>
  <si>
    <t>Субсидии на организацию и осуществление мероприятий по работе с молодежью в 2015 году, предоставление которых предусмотрено государственной программой Свердловской области «Развитие физической культуры, спорта и молодежной политики в Свердловской области до 2020 года"</t>
  </si>
  <si>
    <t xml:space="preserve">Субсидии на разработку документации по планировке территории, представление которых предусмотрено государственной программой Свердловской области «Реализация основных направлений государственной политики в строительном комплексе до 2020 года» </t>
  </si>
  <si>
    <t>Субсидии на подготовку молодых граждан к военной службе в 2015 году, предоставление которых предусмотрено государственной программой Свердловской области «Развитие физической культуры, спорта и молодежной политики в Свердловской области до 2020 года"</t>
  </si>
  <si>
    <t>Субсидии на капитальный ремонт, приведение в соответствии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t>
  </si>
  <si>
    <t>000  2  02  04000  00 0000  151</t>
  </si>
  <si>
    <t>ИНЫЕ МЕЖБЮДЖЕТНЫЕ ТРАНСФЕРТЫ</t>
  </si>
  <si>
    <t>000  2  02  04999  04  0000  151</t>
  </si>
  <si>
    <t>Прочие межбюджетные трансферты передаваемые бюджетам городских округов</t>
  </si>
  <si>
    <t>901  2  02  04999  04  0000  151</t>
  </si>
  <si>
    <t>Иные межбюджетные трансферты на организацию временного социально-бытового обустройства лиц, вынужденно покинувших территорию Украины и находящихся в пунктах временного размещения на территории Свердловской области</t>
  </si>
  <si>
    <t>ЗАДОЛЖЕННОСТЬ И ПЕРЕРАСЧЕТЫ ПО ОТМЕНЕННЫМ НАЛОГАМ, СБОРАМ И ИНЫМ ОБЯЗАТЕЛЬНЫМ ПЛАТЕЖАМ</t>
  </si>
  <si>
    <t>Доходы, поступающие в порядке возмещения расходов, понесенных в связи с эксплуатацией имущества городских округов</t>
  </si>
  <si>
    <t>Денежные взыскания (штрафы) за нарушение законодательства о налогах и сборах, предусмотренные статьями 116, 118 пунктом 2 статьи 119, статьей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действующей статьи 117 Налогового кодекса Российской Федерации</t>
  </si>
  <si>
    <t>076  1  16  35020  04 6000  140</t>
  </si>
  <si>
    <t>000  1  16 4 3000  01  6000  140</t>
  </si>
  <si>
    <t>901  2  02  02009  04  0000  151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</si>
  <si>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</si>
  <si>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000  2  02  02077  04  0000  151</t>
  </si>
  <si>
    <t>Субсидии бюджетам городских округов на бюджетные инвестиции в объекты капитального строительства собственности муниципальных образований</t>
  </si>
  <si>
    <t>901  2  02  02077  04  0000  151</t>
  </si>
  <si>
    <t>Субсидии из областного бюджета на реконструкцию стадиона при МКОУ ДОД "ДЮСШ" п. Цементный</t>
  </si>
  <si>
    <t>Субсидии на организацию мероприятий по охране окружающей среды и природопользованию</t>
  </si>
  <si>
    <t>Субвенции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</si>
  <si>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901  2  02  04081  04  0000  151</t>
  </si>
  <si>
    <t>000  2  07  04000  04  0000  180</t>
  </si>
  <si>
    <t>Прочие безвозмездные поступления в бюджеты городских округов</t>
  </si>
  <si>
    <t>Отклонения от плана +/-</t>
  </si>
  <si>
    <t>100  1  03  02230  01  0000  110</t>
  </si>
  <si>
    <t>100  1  03  02240  01  0000  110</t>
  </si>
  <si>
    <t>100  1  03  02250  01  0000  110</t>
  </si>
  <si>
    <t>100  1  03  02260  01  0000  110</t>
  </si>
  <si>
    <t>000  1  16  25050  01  0000  140</t>
  </si>
  <si>
    <t>106  1  16  25050  01  6000  140</t>
  </si>
  <si>
    <t>Денежные взыскания (штрафы) и иные суммы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</si>
  <si>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017  1  16  90040  04  0000  140</t>
  </si>
  <si>
    <t>906  2  02  04999  04  0000  151</t>
  </si>
  <si>
    <t>Межбюджетные трансферты, из резервного фонда Правительства Свердловской области на приобретение информационных стендов для общеобразовательной школы поселка Цементный</t>
  </si>
  <si>
    <t>901  2  07  04050  04  0000  180</t>
  </si>
  <si>
    <t>919  1  16  32000  04  0000  140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</si>
  <si>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</si>
  <si>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Cубсидии на улучшение жилищных условий граждан, предоставление которых предусмотрено государственной программой Свердловской области «Развитие жилищно - коммунального хозяйства и повышение энергетической эффективности в Свердловской области до 2020 года" (на переселение граждан из жилых помещений, признанных непригодными для проживания)</t>
  </si>
  <si>
    <t>906  2  02  02215  00  0000  151</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</si>
  <si>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</si>
  <si>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 xml:space="preserve">Cубсидии, предоставление которых предусмотрено государственной программой Свердловской области «Развитие транспорта, дорожного хозяйства, связи и информационных технологий Свердловской области до 2020 года" </t>
  </si>
  <si>
    <t>908  2  02  04999  04  0000  151</t>
  </si>
  <si>
    <t>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 в том числе в домах детского творчества,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</si>
  <si>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902  1  14  02042  04  0000  410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</si>
  <si>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</si>
  <si>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901  2  02  02085  04  0000  151</t>
  </si>
  <si>
    <t xml:space="preserve">Субсидии бюджетам городских округов на осуществление мероприятий по обеспечению жильем граждан Российской Федерации, проживающих в сельской местности
</t>
  </si>
  <si>
    <t>000  1  16  25060  01  6000  140</t>
  </si>
  <si>
    <t>Межбюджетные трансферты, из резервного фонда Правительства Свердловской области на приобретение смотровых витрин для общеобразовательной школы поселка Цементный</t>
  </si>
  <si>
    <t>Межбюджетные трансферты, из резервного фонда Правительства Свердловской области на приобретение электрического фортепиано длм МАДОУ детского сада № 36 "Радуга"</t>
  </si>
  <si>
    <t>902  1  11  09044  04  0000  120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</si>
  <si>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</si>
  <si>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005  1  16  90040  04  0000  140</t>
  </si>
  <si>
    <t>029  1  16  90040  04  0000  140</t>
  </si>
  <si>
    <t>902  1  16  90040  04  0000  140</t>
  </si>
  <si>
    <t>Субвенции на осуществление государственного полномочия Свердловской области по организации проведения мероприятий по предупреждению и ликвидации болезнй животных, их лечению, защите населения от болезней, общих для человека и животных, в части регулирования численности безнадзорных собак</t>
  </si>
  <si>
    <t>906  2  02  04025  04  0000  151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</si>
  <si>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</si>
  <si>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Межбюджетные трансферты, передаваемые бюджетам городских округов на финансовое обеспечение мероприятий повременному  социально-бытовому  обустройству лиц, вынужденно покинувших территорию Украины и находящихся в пунктах временного размещения</t>
  </si>
  <si>
    <t>Иные межбюджетные трансферты, предоставление которых предусмотрено государственной программой Свердловской области "Развитие транспорта, дорожного хозяйства, связи и информационных технологий Свердловской области до 2022 года", между муниципальными образованиями, расположенными на территории Свердловской области, в 2015 году на строительство, реконструкцию, капитальный ремонт, ремонт автомобильных дорог общего пользования местного значения в рамках подпрограммы "Развитие и обеспечение сохранности сети автомобильных дорог на территории Свердловской области"</t>
  </si>
  <si>
    <t>318  1  16  90040  04  6000  140</t>
  </si>
  <si>
    <t>906  2  02  02051  04  0000  151</t>
  </si>
  <si>
    <t>Субсидии на проведение мероприятий по формированию в Свердловской области общеобразовательных организаций, в которых созданы условия для инклюзивного образования детей инвалидов в 2015 году (федеральные)</t>
  </si>
  <si>
    <t>Субсидии на проведение мероприятий по формированию в Свердловской области общеобразовательных организаций, в которых созданы условия для инклюзивного образования детей инвалидов в 2015 году (областные)</t>
  </si>
  <si>
    <t>Иные межбюджетные трансферты из резевного фонда Правительства Свердловской области на капитальный ремонт тепловых сетей (магистральная сеть от котельной "Романовская") в городе Невьянске и замену тепловой сети и сети горячего водоснабжения от котельной к жилым домам в пос. Вересковый</t>
  </si>
  <si>
    <t>908  2  18  04010  04  0000  180</t>
  </si>
  <si>
    <t>901  2  02  02051  04  0000  151</t>
  </si>
  <si>
    <t>Исполнение бюджета Невьянского городского округа по состоянию на 01.11.2015 г.</t>
  </si>
  <si>
    <t>Сумма фактического поступления на 01.11.2015 г. (в тыс.руб.)</t>
  </si>
  <si>
    <t>048  1  12  01050  01  6000  120</t>
  </si>
  <si>
    <t>Плата за иные виды негативного воздействия на окружающую среду</t>
  </si>
  <si>
    <t>000  2  02  02051  04  0000  151</t>
  </si>
  <si>
    <t>Субсидии бюджетам на реализацию федеральных целевых программ</t>
  </si>
  <si>
    <t>906  2  18  04020  04  0000  180</t>
  </si>
  <si>
    <t>Доходы бюджетов городских округов от возврата автономными учреждениями остатков субсидий прошлых лет</t>
  </si>
  <si>
    <t xml:space="preserve"> </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</si>
</sst>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
    <numFmt numFmtId="181" formatCode="0.000"/>
    <numFmt numFmtId="182" formatCode="#,##0.000"/>
    <numFmt numFmtId="183" formatCode="0.0"/>
    <numFmt numFmtId="184" formatCode="#,##0.0"/>
    <numFmt numFmtId="185" formatCode="0.0%"/>
    <numFmt numFmtId="186" formatCode="0000"/>
    <numFmt numFmtId="187" formatCode="0.00000"/>
    <numFmt numFmtId="188" formatCode="0.0000"/>
  </numFmts>
  <fonts count="43">
    <font>
      <sz val="10"/>
      <name val="Arial"/>
      <family val="0"/>
    </font>
    <font>
      <sz val="10"/>
      <name val="Times New Roman"/>
      <family val="1"/>
    </font>
    <font>
      <sz val="14"/>
      <name val="Arial Cyr"/>
      <family val="0"/>
    </font>
    <font>
      <sz val="10"/>
      <name val="Arial Cyr"/>
      <family val="0"/>
    </font>
    <font>
      <b/>
      <sz val="10"/>
      <name val="Arial Cyr"/>
      <family val="0"/>
    </font>
    <font>
      <sz val="10"/>
      <color indexed="8"/>
      <name val="Times New Roman"/>
      <family val="1"/>
    </font>
    <font>
      <b/>
      <i/>
      <sz val="12"/>
      <name val="Times New Roman"/>
      <family val="1"/>
    </font>
    <font>
      <i/>
      <sz val="12"/>
      <name val="Times New Roman"/>
      <family val="1"/>
    </font>
    <font>
      <b/>
      <sz val="12"/>
      <name val="Times New Roman"/>
      <family val="1"/>
    </font>
    <font>
      <sz val="12"/>
      <name val="Times New Roman"/>
      <family val="1"/>
    </font>
    <font>
      <sz val="12"/>
      <name val="Calibri"/>
      <family val="2"/>
    </font>
    <font>
      <sz val="11"/>
      <name val="Times New Roman"/>
      <family val="1"/>
    </font>
    <font>
      <vertAlign val="superscript"/>
      <sz val="10"/>
      <color indexed="8"/>
      <name val="Times New Roman"/>
      <family val="1"/>
    </font>
    <font>
      <sz val="9"/>
      <name val="Arial Cyr"/>
      <family val="0"/>
    </font>
    <font>
      <b/>
      <sz val="10"/>
      <name val="Times New Roman"/>
      <family val="1"/>
    </font>
    <font>
      <b/>
      <i/>
      <sz val="10"/>
      <name val="Times New Roman"/>
      <family val="1"/>
    </font>
    <font>
      <b/>
      <sz val="11"/>
      <name val="Times New Roman"/>
      <family val="1"/>
    </font>
    <font>
      <b/>
      <i/>
      <sz val="14"/>
      <name val="Times New Roman"/>
      <family val="1"/>
    </font>
    <font>
      <sz val="9"/>
      <name val="Arial"/>
      <family val="2"/>
    </font>
    <font>
      <sz val="10"/>
      <color indexed="12"/>
      <name val="Times New Roman"/>
      <family val="1"/>
    </font>
    <font>
      <i/>
      <sz val="10"/>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b/>
      <i/>
      <sz val="10"/>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2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5" fillId="0" borderId="0" applyNumberFormat="0" applyFill="0" applyBorder="0" applyAlignment="0" applyProtection="0"/>
    <xf numFmtId="0" fontId="36" fillId="3" borderId="0" applyNumberFormat="0" applyBorder="0" applyAlignment="0" applyProtection="0"/>
    <xf numFmtId="0" fontId="3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0" fillId="4" borderId="0" applyNumberFormat="0" applyBorder="0" applyAlignment="0" applyProtection="0"/>
  </cellStyleXfs>
  <cellXfs count="171">
    <xf numFmtId="0" fontId="0" fillId="0" borderId="0" xfId="0" applyAlignment="1">
      <alignment/>
    </xf>
    <xf numFmtId="0" fontId="1" fillId="0" borderId="0" xfId="0" applyFont="1" applyAlignment="1">
      <alignment/>
    </xf>
    <xf numFmtId="0" fontId="9" fillId="0" borderId="10" xfId="0" applyFont="1" applyBorder="1" applyAlignment="1">
      <alignment/>
    </xf>
    <xf numFmtId="183" fontId="9" fillId="0" borderId="10" xfId="0" applyNumberFormat="1" applyFont="1" applyBorder="1" applyAlignment="1">
      <alignment/>
    </xf>
    <xf numFmtId="0" fontId="4" fillId="0" borderId="0" xfId="0" applyFont="1" applyAlignment="1">
      <alignment/>
    </xf>
    <xf numFmtId="0" fontId="0" fillId="0" borderId="0" xfId="0" applyAlignment="1">
      <alignment wrapText="1"/>
    </xf>
    <xf numFmtId="0" fontId="13" fillId="0" borderId="0" xfId="0" applyFont="1" applyAlignment="1">
      <alignment/>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186" fontId="8" fillId="0" borderId="10" xfId="0" applyNumberFormat="1" applyFont="1" applyBorder="1" applyAlignment="1">
      <alignment horizontal="center" vertical="center"/>
    </xf>
    <xf numFmtId="0" fontId="8" fillId="0" borderId="10" xfId="0" applyFont="1" applyBorder="1" applyAlignment="1">
      <alignment vertical="justify"/>
    </xf>
    <xf numFmtId="183" fontId="8" fillId="0" borderId="10" xfId="0" applyNumberFormat="1" applyFont="1" applyFill="1" applyBorder="1" applyAlignment="1">
      <alignment/>
    </xf>
    <xf numFmtId="0" fontId="8" fillId="0" borderId="10" xfId="0" applyFont="1" applyBorder="1" applyAlignment="1">
      <alignment/>
    </xf>
    <xf numFmtId="183" fontId="8" fillId="0" borderId="10" xfId="0" applyNumberFormat="1" applyFont="1" applyBorder="1" applyAlignment="1">
      <alignment/>
    </xf>
    <xf numFmtId="186" fontId="9" fillId="0" borderId="10" xfId="0" applyNumberFormat="1" applyFont="1" applyBorder="1" applyAlignment="1">
      <alignment horizontal="center" wrapText="1"/>
    </xf>
    <xf numFmtId="0" fontId="9" fillId="0" borderId="10" xfId="0" applyFont="1" applyBorder="1" applyAlignment="1">
      <alignment vertical="justify" wrapText="1"/>
    </xf>
    <xf numFmtId="0" fontId="9" fillId="0" borderId="10" xfId="0" applyFont="1" applyBorder="1" applyAlignment="1">
      <alignment wrapText="1"/>
    </xf>
    <xf numFmtId="186" fontId="9" fillId="0" borderId="10" xfId="0" applyNumberFormat="1" applyFont="1" applyBorder="1" applyAlignment="1">
      <alignment horizontal="center"/>
    </xf>
    <xf numFmtId="183" fontId="9" fillId="0" borderId="10" xfId="0" applyNumberFormat="1" applyFont="1" applyFill="1" applyBorder="1" applyAlignment="1">
      <alignment/>
    </xf>
    <xf numFmtId="186" fontId="8" fillId="0" borderId="10" xfId="0" applyNumberFormat="1" applyFont="1" applyBorder="1" applyAlignment="1">
      <alignment horizontal="center" vertical="top"/>
    </xf>
    <xf numFmtId="0" fontId="8" fillId="0" borderId="10" xfId="0" applyFont="1" applyBorder="1" applyAlignment="1">
      <alignment vertical="justify" wrapText="1"/>
    </xf>
    <xf numFmtId="0" fontId="8" fillId="0" borderId="10" xfId="0" applyFont="1" applyBorder="1" applyAlignment="1">
      <alignment vertical="top"/>
    </xf>
    <xf numFmtId="0" fontId="9" fillId="0" borderId="10" xfId="0" applyFont="1" applyFill="1" applyBorder="1" applyAlignment="1">
      <alignment/>
    </xf>
    <xf numFmtId="186" fontId="8" fillId="0" borderId="10" xfId="0" applyNumberFormat="1" applyFont="1" applyBorder="1" applyAlignment="1">
      <alignment horizontal="center"/>
    </xf>
    <xf numFmtId="0" fontId="8" fillId="0" borderId="10" xfId="0" applyFont="1" applyFill="1" applyBorder="1" applyAlignment="1">
      <alignment/>
    </xf>
    <xf numFmtId="0" fontId="9" fillId="0" borderId="10" xfId="0" applyFont="1" applyBorder="1" applyAlignment="1">
      <alignment vertical="justify"/>
    </xf>
    <xf numFmtId="0" fontId="9" fillId="0" borderId="10" xfId="0" applyFont="1" applyFill="1" applyBorder="1" applyAlignment="1">
      <alignment vertical="justify" wrapText="1"/>
    </xf>
    <xf numFmtId="186" fontId="9" fillId="0" borderId="10" xfId="0" applyNumberFormat="1" applyFont="1" applyBorder="1" applyAlignment="1">
      <alignment horizontal="center" vertical="center"/>
    </xf>
    <xf numFmtId="186" fontId="9" fillId="0" borderId="10" xfId="0" applyNumberFormat="1" applyFont="1" applyFill="1" applyBorder="1" applyAlignment="1">
      <alignment horizontal="center"/>
    </xf>
    <xf numFmtId="186" fontId="8" fillId="0" borderId="10" xfId="0" applyNumberFormat="1" applyFont="1" applyFill="1" applyBorder="1" applyAlignment="1">
      <alignment horizontal="center"/>
    </xf>
    <xf numFmtId="0" fontId="8" fillId="0" borderId="10" xfId="0" applyFont="1" applyBorder="1" applyAlignment="1">
      <alignment horizontal="center"/>
    </xf>
    <xf numFmtId="0" fontId="9" fillId="0" borderId="10" xfId="0" applyFont="1" applyBorder="1" applyAlignment="1">
      <alignment horizontal="center"/>
    </xf>
    <xf numFmtId="0" fontId="14" fillId="0" borderId="10" xfId="53" applyFont="1" applyBorder="1" applyAlignment="1">
      <alignment horizontal="center" vertical="top"/>
      <protection/>
    </xf>
    <xf numFmtId="0" fontId="14" fillId="0" borderId="10" xfId="53" applyFont="1" applyBorder="1" applyAlignment="1">
      <alignment horizontal="center" vertical="top" wrapText="1"/>
      <protection/>
    </xf>
    <xf numFmtId="0" fontId="14" fillId="0" borderId="10" xfId="53" applyNumberFormat="1" applyFont="1" applyBorder="1" applyAlignment="1">
      <alignment horizontal="center"/>
      <protection/>
    </xf>
    <xf numFmtId="0" fontId="14" fillId="0" borderId="10" xfId="53" applyFont="1" applyBorder="1" applyAlignment="1">
      <alignment horizontal="center"/>
      <protection/>
    </xf>
    <xf numFmtId="0" fontId="14" fillId="0" borderId="10" xfId="54" applyFont="1" applyBorder="1" applyAlignment="1">
      <alignment horizontal="justify" vertical="top"/>
      <protection/>
    </xf>
    <xf numFmtId="0" fontId="14" fillId="0" borderId="10" xfId="54" applyFont="1" applyBorder="1" applyAlignment="1">
      <alignment vertical="top" wrapText="1"/>
      <protection/>
    </xf>
    <xf numFmtId="2" fontId="14" fillId="0" borderId="10" xfId="54" applyNumberFormat="1" applyFont="1" applyBorder="1" applyAlignment="1">
      <alignment horizontal="center"/>
      <protection/>
    </xf>
    <xf numFmtId="0" fontId="1" fillId="0" borderId="10" xfId="54" applyFont="1" applyBorder="1" applyAlignment="1">
      <alignment horizontal="justify" vertical="top"/>
      <protection/>
    </xf>
    <xf numFmtId="0" fontId="1" fillId="0" borderId="10" xfId="54" applyFont="1" applyBorder="1" applyAlignment="1">
      <alignment horizontal="justify" vertical="top" wrapText="1"/>
      <protection/>
    </xf>
    <xf numFmtId="2" fontId="1" fillId="0" borderId="10" xfId="54" applyNumberFormat="1" applyFont="1" applyBorder="1" applyAlignment="1">
      <alignment horizontal="center"/>
      <protection/>
    </xf>
    <xf numFmtId="0" fontId="14" fillId="0" borderId="10" xfId="54" applyFont="1" applyBorder="1" applyAlignment="1">
      <alignment horizontal="justify" vertical="top" wrapText="1"/>
      <protection/>
    </xf>
    <xf numFmtId="0" fontId="1" fillId="0" borderId="10" xfId="53" applyFont="1" applyBorder="1" applyAlignment="1">
      <alignment horizontal="justify" vertical="top"/>
      <protection/>
    </xf>
    <xf numFmtId="2" fontId="14" fillId="0" borderId="10" xfId="54" applyNumberFormat="1" applyFont="1" applyBorder="1" applyAlignment="1">
      <alignment horizontal="center" wrapText="1"/>
      <protection/>
    </xf>
    <xf numFmtId="4" fontId="1" fillId="0" borderId="10" xfId="54" applyNumberFormat="1" applyFont="1" applyBorder="1" applyAlignment="1">
      <alignment horizontal="center"/>
      <protection/>
    </xf>
    <xf numFmtId="0" fontId="14" fillId="0" borderId="10" xfId="54" applyNumberFormat="1" applyFont="1" applyBorder="1" applyAlignment="1">
      <alignment horizontal="justify" vertical="top" wrapText="1"/>
      <protection/>
    </xf>
    <xf numFmtId="0" fontId="14" fillId="0" borderId="10" xfId="54" applyFont="1" applyBorder="1" applyAlignment="1">
      <alignment vertical="top"/>
      <protection/>
    </xf>
    <xf numFmtId="2" fontId="14" fillId="0" borderId="10" xfId="54" applyNumberFormat="1" applyFont="1" applyBorder="1" applyAlignment="1">
      <alignment horizontal="center" vertical="top" wrapText="1"/>
      <protection/>
    </xf>
    <xf numFmtId="0" fontId="1" fillId="0" borderId="10" xfId="54" applyFont="1" applyBorder="1" applyAlignment="1">
      <alignment vertical="top"/>
      <protection/>
    </xf>
    <xf numFmtId="2" fontId="1" fillId="0" borderId="10" xfId="54" applyNumberFormat="1" applyFont="1" applyBorder="1" applyAlignment="1">
      <alignment horizontal="center" wrapText="1"/>
      <protection/>
    </xf>
    <xf numFmtId="0" fontId="15" fillId="0" borderId="10" xfId="54" applyFont="1" applyBorder="1" applyAlignment="1">
      <alignment horizontal="justify" vertical="top"/>
      <protection/>
    </xf>
    <xf numFmtId="0" fontId="16" fillId="0" borderId="10" xfId="0" applyFont="1" applyBorder="1" applyAlignment="1">
      <alignment horizontal="center" vertical="center" wrapText="1"/>
    </xf>
    <xf numFmtId="2" fontId="14" fillId="0" borderId="11" xfId="54" applyNumberFormat="1" applyFont="1" applyBorder="1" applyAlignment="1">
      <alignment horizontal="center" wrapText="1"/>
      <protection/>
    </xf>
    <xf numFmtId="0" fontId="9" fillId="0" borderId="10" xfId="0" applyFont="1" applyFill="1" applyBorder="1" applyAlignment="1">
      <alignment wrapText="1"/>
    </xf>
    <xf numFmtId="0" fontId="8"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Border="1" applyAlignment="1">
      <alignment/>
    </xf>
    <xf numFmtId="186" fontId="8" fillId="0" borderId="0" xfId="0" applyNumberFormat="1" applyFont="1" applyBorder="1" applyAlignment="1">
      <alignment horizontal="center" vertical="center"/>
    </xf>
    <xf numFmtId="0" fontId="8" fillId="0" borderId="0" xfId="0" applyFont="1" applyBorder="1" applyAlignment="1">
      <alignment vertical="justify"/>
    </xf>
    <xf numFmtId="183" fontId="8" fillId="0" borderId="0" xfId="0" applyNumberFormat="1" applyFont="1" applyFill="1" applyBorder="1" applyAlignment="1">
      <alignment/>
    </xf>
    <xf numFmtId="0" fontId="8" fillId="0" borderId="0" xfId="0" applyFont="1" applyBorder="1" applyAlignment="1">
      <alignment/>
    </xf>
    <xf numFmtId="183" fontId="8" fillId="0" borderId="0" xfId="0" applyNumberFormat="1" applyFont="1" applyBorder="1" applyAlignment="1">
      <alignment/>
    </xf>
    <xf numFmtId="186" fontId="9" fillId="0" borderId="0" xfId="0" applyNumberFormat="1" applyFont="1" applyBorder="1" applyAlignment="1">
      <alignment horizontal="center" wrapText="1"/>
    </xf>
    <xf numFmtId="0" fontId="9" fillId="0" borderId="0" xfId="0" applyFont="1" applyBorder="1" applyAlignment="1">
      <alignment vertical="justify" wrapText="1"/>
    </xf>
    <xf numFmtId="0" fontId="9" fillId="0" borderId="0" xfId="0" applyFont="1" applyFill="1" applyBorder="1" applyAlignment="1">
      <alignment wrapText="1"/>
    </xf>
    <xf numFmtId="0" fontId="9" fillId="0" borderId="0" xfId="0" applyFont="1" applyBorder="1" applyAlignment="1">
      <alignment wrapText="1"/>
    </xf>
    <xf numFmtId="183" fontId="9" fillId="0" borderId="0" xfId="0" applyNumberFormat="1" applyFont="1" applyBorder="1" applyAlignment="1">
      <alignment/>
    </xf>
    <xf numFmtId="186" fontId="9" fillId="0" borderId="0" xfId="0" applyNumberFormat="1" applyFont="1" applyBorder="1" applyAlignment="1">
      <alignment horizontal="center"/>
    </xf>
    <xf numFmtId="183" fontId="9" fillId="0" borderId="0" xfId="0" applyNumberFormat="1" applyFont="1" applyFill="1" applyBorder="1" applyAlignment="1">
      <alignment/>
    </xf>
    <xf numFmtId="0" fontId="9" fillId="0" borderId="0" xfId="0" applyFont="1" applyBorder="1" applyAlignment="1">
      <alignment/>
    </xf>
    <xf numFmtId="0" fontId="8" fillId="0" borderId="10" xfId="0" applyFont="1" applyFill="1" applyBorder="1" applyAlignment="1">
      <alignment vertical="top"/>
    </xf>
    <xf numFmtId="186" fontId="8" fillId="0" borderId="0" xfId="0" applyNumberFormat="1" applyFont="1" applyBorder="1" applyAlignment="1">
      <alignment horizontal="center" vertical="top"/>
    </xf>
    <xf numFmtId="0" fontId="8" fillId="0" borderId="0" xfId="0" applyFont="1" applyBorder="1" applyAlignment="1">
      <alignment vertical="justify" wrapText="1"/>
    </xf>
    <xf numFmtId="0" fontId="8" fillId="0" borderId="0" xfId="0" applyFont="1" applyFill="1" applyBorder="1" applyAlignment="1">
      <alignment vertical="top"/>
    </xf>
    <xf numFmtId="0" fontId="8" fillId="0" borderId="0" xfId="0" applyFont="1" applyBorder="1" applyAlignment="1">
      <alignment vertical="top"/>
    </xf>
    <xf numFmtId="0" fontId="9" fillId="0" borderId="0" xfId="0" applyFont="1" applyFill="1" applyBorder="1" applyAlignment="1">
      <alignment/>
    </xf>
    <xf numFmtId="186" fontId="8" fillId="0" borderId="0" xfId="0" applyNumberFormat="1" applyFont="1" applyBorder="1" applyAlignment="1">
      <alignment horizontal="center"/>
    </xf>
    <xf numFmtId="0" fontId="8" fillId="0" borderId="0" xfId="0" applyFont="1" applyFill="1" applyBorder="1" applyAlignment="1">
      <alignment/>
    </xf>
    <xf numFmtId="0" fontId="9" fillId="0" borderId="0" xfId="0" applyFont="1" applyBorder="1" applyAlignment="1">
      <alignment vertical="justify"/>
    </xf>
    <xf numFmtId="0" fontId="18" fillId="0" borderId="0" xfId="0" applyFont="1" applyAlignment="1">
      <alignment/>
    </xf>
    <xf numFmtId="0" fontId="9" fillId="0" borderId="0" xfId="0" applyFont="1" applyFill="1" applyBorder="1" applyAlignment="1">
      <alignment vertical="justify" wrapText="1"/>
    </xf>
    <xf numFmtId="0" fontId="18" fillId="0" borderId="0" xfId="0" applyFont="1" applyBorder="1" applyAlignment="1">
      <alignment/>
    </xf>
    <xf numFmtId="186" fontId="9" fillId="0" borderId="0" xfId="0" applyNumberFormat="1" applyFont="1" applyBorder="1" applyAlignment="1">
      <alignment horizontal="center" vertical="center"/>
    </xf>
    <xf numFmtId="186" fontId="9" fillId="0" borderId="0" xfId="0" applyNumberFormat="1" applyFont="1" applyFill="1" applyBorder="1" applyAlignment="1">
      <alignment horizontal="center"/>
    </xf>
    <xf numFmtId="186" fontId="8" fillId="0" borderId="0" xfId="0" applyNumberFormat="1" applyFont="1" applyFill="1" applyBorder="1" applyAlignment="1">
      <alignment horizontal="center"/>
    </xf>
    <xf numFmtId="0" fontId="8" fillId="0" borderId="0" xfId="0" applyFont="1" applyBorder="1" applyAlignment="1">
      <alignment horizontal="center"/>
    </xf>
    <xf numFmtId="0" fontId="13" fillId="0" borderId="0" xfId="0" applyFont="1" applyBorder="1" applyAlignment="1">
      <alignment/>
    </xf>
    <xf numFmtId="0" fontId="9" fillId="0" borderId="0" xfId="0" applyFont="1" applyBorder="1" applyAlignment="1">
      <alignment horizontal="center"/>
    </xf>
    <xf numFmtId="0" fontId="6" fillId="0" borderId="10" xfId="0" applyFont="1" applyFill="1" applyBorder="1" applyAlignment="1">
      <alignment vertical="justify"/>
    </xf>
    <xf numFmtId="0" fontId="1" fillId="0" borderId="0" xfId="0" applyFont="1" applyFill="1" applyAlignment="1">
      <alignment/>
    </xf>
    <xf numFmtId="0" fontId="6" fillId="0" borderId="0" xfId="0" applyFont="1" applyFill="1" applyBorder="1" applyAlignment="1">
      <alignment vertical="justify"/>
    </xf>
    <xf numFmtId="0" fontId="0" fillId="0" borderId="0" xfId="0" applyFill="1" applyAlignment="1">
      <alignment/>
    </xf>
    <xf numFmtId="0" fontId="1" fillId="0" borderId="0" xfId="0" applyFont="1" applyBorder="1" applyAlignment="1">
      <alignment/>
    </xf>
    <xf numFmtId="0" fontId="8" fillId="0" borderId="0" xfId="0" applyFont="1" applyFill="1" applyBorder="1" applyAlignment="1">
      <alignment/>
    </xf>
    <xf numFmtId="0" fontId="11" fillId="0" borderId="0" xfId="53" applyNumberFormat="1" applyFont="1" applyFill="1" applyBorder="1" applyAlignment="1">
      <alignment vertical="top" wrapText="1"/>
      <protection/>
    </xf>
    <xf numFmtId="0" fontId="14" fillId="0" borderId="10" xfId="54" applyFont="1" applyBorder="1" applyAlignment="1">
      <alignment horizontal="justify"/>
      <protection/>
    </xf>
    <xf numFmtId="0" fontId="14" fillId="0" borderId="10" xfId="54" applyFont="1" applyBorder="1" applyAlignment="1">
      <alignment wrapText="1"/>
      <protection/>
    </xf>
    <xf numFmtId="0" fontId="14" fillId="0" borderId="10" xfId="54" applyFont="1" applyBorder="1" applyAlignment="1">
      <alignment horizontal="justify" wrapText="1"/>
      <protection/>
    </xf>
    <xf numFmtId="0" fontId="1" fillId="0" borderId="10" xfId="0" applyNumberFormat="1" applyFont="1" applyFill="1" applyBorder="1" applyAlignment="1">
      <alignment vertical="top" wrapText="1"/>
    </xf>
    <xf numFmtId="4" fontId="14" fillId="0" borderId="10" xfId="54" applyNumberFormat="1" applyFont="1" applyBorder="1" applyAlignment="1">
      <alignment horizontal="center"/>
      <protection/>
    </xf>
    <xf numFmtId="2" fontId="15" fillId="0" borderId="10" xfId="54" applyNumberFormat="1" applyFont="1" applyBorder="1" applyAlignment="1">
      <alignment horizontal="center" wrapText="1"/>
      <protection/>
    </xf>
    <xf numFmtId="183" fontId="9" fillId="0" borderId="10" xfId="0" applyNumberFormat="1" applyFont="1" applyFill="1" applyBorder="1" applyAlignment="1">
      <alignment wrapText="1"/>
    </xf>
    <xf numFmtId="183" fontId="9" fillId="24" borderId="10" xfId="0" applyNumberFormat="1" applyFont="1" applyFill="1" applyBorder="1" applyAlignment="1">
      <alignment/>
    </xf>
    <xf numFmtId="0" fontId="9" fillId="24" borderId="10" xfId="0" applyFont="1" applyFill="1" applyBorder="1" applyAlignment="1">
      <alignment/>
    </xf>
    <xf numFmtId="183" fontId="8" fillId="0" borderId="10" xfId="0" applyNumberFormat="1" applyFont="1" applyFill="1" applyBorder="1" applyAlignment="1">
      <alignment vertical="top"/>
    </xf>
    <xf numFmtId="183" fontId="9" fillId="0" borderId="10" xfId="0" applyNumberFormat="1" applyFont="1" applyBorder="1" applyAlignment="1">
      <alignment vertical="justify"/>
    </xf>
    <xf numFmtId="0" fontId="1" fillId="0" borderId="10" xfId="55" applyFont="1" applyBorder="1" applyAlignment="1">
      <alignment vertical="top"/>
      <protection/>
    </xf>
    <xf numFmtId="0" fontId="1" fillId="0" borderId="12" xfId="56" applyFont="1" applyBorder="1" applyAlignment="1">
      <alignment horizontal="justify" vertical="top" wrapText="1"/>
      <protection/>
    </xf>
    <xf numFmtId="0" fontId="1" fillId="0" borderId="12" xfId="57" applyFont="1" applyBorder="1" applyAlignment="1">
      <alignment horizontal="justify" vertical="top"/>
      <protection/>
    </xf>
    <xf numFmtId="0" fontId="1" fillId="0" borderId="12" xfId="56" applyFont="1" applyBorder="1" applyAlignment="1">
      <alignment horizontal="justify" vertical="top"/>
      <protection/>
    </xf>
    <xf numFmtId="0" fontId="20" fillId="0" borderId="10" xfId="54" applyFont="1" applyBorder="1" applyAlignment="1">
      <alignment vertical="top"/>
      <protection/>
    </xf>
    <xf numFmtId="0" fontId="20" fillId="0" borderId="10" xfId="54" applyFont="1" applyBorder="1" applyAlignment="1">
      <alignment horizontal="justify" vertical="top" wrapText="1"/>
      <protection/>
    </xf>
    <xf numFmtId="2" fontId="20" fillId="0" borderId="10" xfId="54" applyNumberFormat="1" applyFont="1" applyBorder="1" applyAlignment="1">
      <alignment horizontal="center" wrapText="1"/>
      <protection/>
    </xf>
    <xf numFmtId="0" fontId="21" fillId="0" borderId="10" xfId="53" applyFont="1" applyBorder="1" applyAlignment="1">
      <alignment vertical="top" wrapText="1"/>
      <protection/>
    </xf>
    <xf numFmtId="0" fontId="21" fillId="0" borderId="10" xfId="53" applyFont="1" applyBorder="1" applyAlignment="1">
      <alignment vertical="top"/>
      <protection/>
    </xf>
    <xf numFmtId="180" fontId="21" fillId="0" borderId="10" xfId="53" applyNumberFormat="1" applyFont="1" applyFill="1" applyBorder="1" applyAlignment="1">
      <alignment vertical="top" wrapText="1"/>
      <protection/>
    </xf>
    <xf numFmtId="0" fontId="21" fillId="0" borderId="10" xfId="53" applyFont="1" applyFill="1" applyBorder="1" applyAlignment="1">
      <alignment vertical="top" wrapText="1"/>
      <protection/>
    </xf>
    <xf numFmtId="0" fontId="14" fillId="0" borderId="10" xfId="0" applyNumberFormat="1" applyFont="1" applyFill="1" applyBorder="1" applyAlignment="1">
      <alignment vertical="center" wrapText="1"/>
    </xf>
    <xf numFmtId="0" fontId="14" fillId="0" borderId="11" xfId="54" applyFont="1" applyBorder="1" applyAlignment="1">
      <alignment horizontal="justify"/>
      <protection/>
    </xf>
    <xf numFmtId="0" fontId="14" fillId="0" borderId="11" xfId="54" applyFont="1" applyBorder="1" applyAlignment="1">
      <alignment horizontal="justify" wrapText="1"/>
      <protection/>
    </xf>
    <xf numFmtId="0" fontId="1" fillId="0" borderId="12" xfId="54" applyFont="1" applyBorder="1" applyAlignment="1">
      <alignment horizontal="justify" vertical="top"/>
      <protection/>
    </xf>
    <xf numFmtId="0" fontId="15" fillId="0" borderId="12" xfId="54" applyFont="1" applyBorder="1" applyAlignment="1">
      <alignment horizontal="justify" vertical="top"/>
      <protection/>
    </xf>
    <xf numFmtId="0" fontId="1" fillId="0" borderId="10" xfId="53" applyFont="1" applyFill="1" applyBorder="1" applyAlignment="1">
      <alignment vertical="top" wrapText="1"/>
      <protection/>
    </xf>
    <xf numFmtId="0" fontId="0" fillId="0" borderId="10" xfId="0" applyBorder="1" applyAlignment="1">
      <alignment horizontal="center"/>
    </xf>
    <xf numFmtId="2" fontId="20" fillId="0" borderId="10" xfId="54" applyNumberFormat="1" applyFont="1" applyBorder="1" applyAlignment="1">
      <alignment horizontal="center"/>
      <protection/>
    </xf>
    <xf numFmtId="0" fontId="15" fillId="0" borderId="10" xfId="0" applyNumberFormat="1" applyFont="1" applyFill="1" applyBorder="1" applyAlignment="1">
      <alignment vertical="top" wrapText="1"/>
    </xf>
    <xf numFmtId="4" fontId="15" fillId="0" borderId="10" xfId="54" applyNumberFormat="1" applyFont="1" applyBorder="1" applyAlignment="1">
      <alignment horizontal="center"/>
      <protection/>
    </xf>
    <xf numFmtId="0" fontId="15" fillId="0" borderId="10" xfId="54" applyFont="1" applyBorder="1" applyAlignment="1">
      <alignment horizontal="justify" vertical="top" wrapText="1"/>
      <protection/>
    </xf>
    <xf numFmtId="2" fontId="15" fillId="0" borderId="10" xfId="54" applyNumberFormat="1" applyFont="1" applyBorder="1" applyAlignment="1">
      <alignment horizontal="center"/>
      <protection/>
    </xf>
    <xf numFmtId="187" fontId="15" fillId="0" borderId="10" xfId="54" applyNumberFormat="1" applyFont="1" applyBorder="1" applyAlignment="1">
      <alignment horizontal="center" wrapText="1"/>
      <protection/>
    </xf>
    <xf numFmtId="181" fontId="20" fillId="0" borderId="10" xfId="54" applyNumberFormat="1" applyFont="1" applyBorder="1" applyAlignment="1">
      <alignment horizontal="center" wrapText="1"/>
      <protection/>
    </xf>
    <xf numFmtId="187" fontId="1" fillId="0" borderId="10" xfId="54" applyNumberFormat="1" applyFont="1" applyFill="1" applyBorder="1" applyAlignment="1">
      <alignment horizontal="center"/>
      <protection/>
    </xf>
    <xf numFmtId="187" fontId="14" fillId="0" borderId="10" xfId="54" applyNumberFormat="1" applyFont="1" applyBorder="1" applyAlignment="1">
      <alignment horizontal="center"/>
      <protection/>
    </xf>
    <xf numFmtId="0" fontId="5" fillId="0" borderId="10" xfId="0" applyFont="1" applyBorder="1" applyAlignment="1">
      <alignment horizontal="justify" vertical="top"/>
    </xf>
    <xf numFmtId="0" fontId="15" fillId="0" borderId="10" xfId="54" applyFont="1" applyBorder="1" applyAlignment="1">
      <alignment vertical="top"/>
      <protection/>
    </xf>
    <xf numFmtId="181" fontId="15" fillId="0" borderId="10" xfId="54" applyNumberFormat="1" applyFont="1" applyBorder="1" applyAlignment="1">
      <alignment horizontal="center" wrapText="1"/>
      <protection/>
    </xf>
    <xf numFmtId="181" fontId="1" fillId="0" borderId="10" xfId="54" applyNumberFormat="1" applyFont="1" applyBorder="1" applyAlignment="1">
      <alignment horizontal="center" wrapText="1"/>
      <protection/>
    </xf>
    <xf numFmtId="2" fontId="41" fillId="0" borderId="10" xfId="0" applyNumberFormat="1" applyFont="1" applyBorder="1" applyAlignment="1">
      <alignment/>
    </xf>
    <xf numFmtId="0" fontId="5" fillId="0" borderId="10" xfId="0" applyFont="1" applyBorder="1" applyAlignment="1">
      <alignment horizontal="center"/>
    </xf>
    <xf numFmtId="2" fontId="5" fillId="0" borderId="10" xfId="0" applyNumberFormat="1" applyFont="1" applyBorder="1" applyAlignment="1">
      <alignment/>
    </xf>
    <xf numFmtId="2" fontId="5" fillId="0" borderId="10" xfId="0" applyNumberFormat="1" applyFont="1" applyBorder="1" applyAlignment="1">
      <alignment horizontal="center"/>
    </xf>
    <xf numFmtId="0" fontId="5" fillId="0" borderId="10" xfId="0" applyFont="1" applyBorder="1" applyAlignment="1">
      <alignment vertical="top" wrapText="1"/>
    </xf>
    <xf numFmtId="0" fontId="41" fillId="0" borderId="10" xfId="0" applyFont="1" applyBorder="1" applyAlignment="1">
      <alignment vertical="top" wrapText="1"/>
    </xf>
    <xf numFmtId="2" fontId="41" fillId="0" borderId="10" xfId="0" applyNumberFormat="1" applyFont="1" applyBorder="1" applyAlignment="1">
      <alignment horizontal="center"/>
    </xf>
    <xf numFmtId="0" fontId="1" fillId="24" borderId="10" xfId="0" applyNumberFormat="1" applyFont="1" applyFill="1" applyBorder="1" applyAlignment="1">
      <alignment vertical="top" wrapText="1"/>
    </xf>
    <xf numFmtId="0" fontId="1" fillId="24" borderId="10" xfId="0" applyNumberFormat="1" applyFont="1" applyFill="1" applyBorder="1" applyAlignment="1">
      <alignment vertical="center" wrapText="1"/>
    </xf>
    <xf numFmtId="0" fontId="41" fillId="0" borderId="0" xfId="0" applyFont="1" applyAlignment="1">
      <alignment wrapText="1"/>
    </xf>
    <xf numFmtId="49" fontId="1" fillId="24" borderId="10" xfId="0" applyNumberFormat="1" applyFont="1" applyFill="1" applyBorder="1" applyAlignment="1">
      <alignment vertical="center" wrapText="1"/>
    </xf>
    <xf numFmtId="2" fontId="1" fillId="24" borderId="10" xfId="0" applyNumberFormat="1" applyFont="1" applyFill="1" applyBorder="1" applyAlignment="1">
      <alignment horizontal="center"/>
    </xf>
    <xf numFmtId="0" fontId="5" fillId="0" borderId="0" xfId="0" applyFont="1" applyAlignment="1">
      <alignment horizontal="justify" vertical="top"/>
    </xf>
    <xf numFmtId="181" fontId="1" fillId="24" borderId="10" xfId="54" applyNumberFormat="1" applyFont="1" applyFill="1" applyBorder="1" applyAlignment="1">
      <alignment horizontal="center"/>
      <protection/>
    </xf>
    <xf numFmtId="0" fontId="5" fillId="0" borderId="10" xfId="0" applyFont="1" applyBorder="1" applyAlignment="1">
      <alignment horizontal="justify" vertical="top" wrapText="1"/>
    </xf>
    <xf numFmtId="0" fontId="1" fillId="24" borderId="12" xfId="58" applyFont="1" applyFill="1" applyBorder="1" applyAlignment="1">
      <alignment vertical="top" wrapText="1"/>
      <protection/>
    </xf>
    <xf numFmtId="2" fontId="1" fillId="24" borderId="10" xfId="54" applyNumberFormat="1" applyFont="1" applyFill="1" applyBorder="1" applyAlignment="1">
      <alignment horizontal="center"/>
      <protection/>
    </xf>
    <xf numFmtId="2" fontId="5" fillId="24" borderId="10" xfId="0" applyNumberFormat="1" applyFont="1" applyFill="1" applyBorder="1" applyAlignment="1">
      <alignment horizontal="center"/>
    </xf>
    <xf numFmtId="2" fontId="5" fillId="0" borderId="10" xfId="0" applyNumberFormat="1" applyFont="1" applyFill="1" applyBorder="1" applyAlignment="1">
      <alignment horizontal="center"/>
    </xf>
    <xf numFmtId="187" fontId="5" fillId="0" borderId="10" xfId="0" applyNumberFormat="1" applyFont="1" applyBorder="1" applyAlignment="1">
      <alignment horizontal="center"/>
    </xf>
    <xf numFmtId="187" fontId="5" fillId="24" borderId="10" xfId="0" applyNumberFormat="1" applyFont="1" applyFill="1" applyBorder="1" applyAlignment="1">
      <alignment horizontal="center"/>
    </xf>
    <xf numFmtId="2" fontId="42" fillId="0" borderId="10" xfId="0" applyNumberFormat="1" applyFont="1" applyBorder="1" applyAlignment="1">
      <alignment/>
    </xf>
    <xf numFmtId="181" fontId="5" fillId="24" borderId="10" xfId="0" applyNumberFormat="1" applyFont="1" applyFill="1" applyBorder="1" applyAlignment="1">
      <alignment horizontal="center"/>
    </xf>
    <xf numFmtId="0" fontId="5" fillId="0" borderId="10" xfId="0" applyNumberFormat="1" applyFont="1" applyBorder="1" applyAlignment="1">
      <alignment horizontal="justify" vertical="top"/>
    </xf>
    <xf numFmtId="181" fontId="5" fillId="0" borderId="10" xfId="0" applyNumberFormat="1" applyFont="1" applyBorder="1" applyAlignment="1">
      <alignment horizontal="center"/>
    </xf>
    <xf numFmtId="2" fontId="1" fillId="24" borderId="10" xfId="54" applyNumberFormat="1" applyFont="1" applyFill="1" applyBorder="1" applyAlignment="1">
      <alignment horizontal="center" wrapText="1"/>
      <protection/>
    </xf>
    <xf numFmtId="181" fontId="5" fillId="0" borderId="10" xfId="0" applyNumberFormat="1" applyFont="1" applyFill="1" applyBorder="1" applyAlignment="1">
      <alignment horizontal="center"/>
    </xf>
    <xf numFmtId="183" fontId="1" fillId="0" borderId="10" xfId="54" applyNumberFormat="1" applyFont="1" applyBorder="1" applyAlignment="1">
      <alignment horizontal="center" wrapText="1"/>
      <protection/>
    </xf>
    <xf numFmtId="0" fontId="2" fillId="0" borderId="0" xfId="53" applyFont="1" applyAlignment="1">
      <alignment horizontal="center" wrapText="1"/>
      <protection/>
    </xf>
    <xf numFmtId="0" fontId="11" fillId="0" borderId="0" xfId="53" applyNumberFormat="1" applyFont="1" applyFill="1" applyBorder="1" applyAlignment="1">
      <alignment horizontal="left" vertical="top" wrapText="1"/>
      <protection/>
    </xf>
    <xf numFmtId="0" fontId="17" fillId="0" borderId="0" xfId="0" applyFont="1" applyAlignment="1">
      <alignment horizontal="center"/>
    </xf>
    <xf numFmtId="0" fontId="7" fillId="0" borderId="0" xfId="0" applyFont="1" applyBorder="1" applyAlignment="1">
      <alignment horizontal="center"/>
    </xf>
    <xf numFmtId="0" fontId="8" fillId="0" borderId="0" xfId="0" applyFont="1" applyFill="1" applyAlignment="1">
      <alignment horizontal="center"/>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2 2" xfId="55"/>
    <cellStyle name="Обычный 2 2 3" xfId="56"/>
    <cellStyle name="Обычный 2 2 5" xfId="57"/>
    <cellStyle name="Обычный 4"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73"/>
  <sheetViews>
    <sheetView zoomScalePageLayoutView="0" workbookViewId="0" topLeftCell="A1">
      <selection activeCell="A83" sqref="A83"/>
    </sheetView>
  </sheetViews>
  <sheetFormatPr defaultColWidth="9.140625" defaultRowHeight="12.75"/>
  <cols>
    <col min="1" max="1" width="27.57421875" style="0" customWidth="1"/>
    <col min="2" max="2" width="46.28125" style="0" customWidth="1"/>
    <col min="3" max="3" width="13.140625" style="0" customWidth="1"/>
    <col min="4" max="4" width="12.57421875" style="0" customWidth="1"/>
    <col min="5" max="5" width="10.57421875" style="0" bestFit="1" customWidth="1"/>
    <col min="6" max="6" width="11.00390625" style="0" customWidth="1"/>
  </cols>
  <sheetData>
    <row r="1" spans="1:5" ht="29.25" customHeight="1">
      <c r="A1" s="166" t="s">
        <v>348</v>
      </c>
      <c r="B1" s="166"/>
      <c r="C1" s="166"/>
      <c r="D1" s="166"/>
      <c r="E1" s="166"/>
    </row>
    <row r="2" spans="1:6" ht="60">
      <c r="A2" s="114" t="s">
        <v>8</v>
      </c>
      <c r="B2" s="115" t="s">
        <v>9</v>
      </c>
      <c r="C2" s="114" t="s">
        <v>243</v>
      </c>
      <c r="D2" s="116" t="s">
        <v>349</v>
      </c>
      <c r="E2" s="117" t="s">
        <v>10</v>
      </c>
      <c r="F2" s="123" t="s">
        <v>304</v>
      </c>
    </row>
    <row r="3" spans="1:6" ht="12.75">
      <c r="A3" s="32">
        <v>1</v>
      </c>
      <c r="B3" s="32">
        <v>2</v>
      </c>
      <c r="C3" s="33">
        <v>3</v>
      </c>
      <c r="D3" s="34">
        <v>5</v>
      </c>
      <c r="E3" s="35">
        <v>7</v>
      </c>
      <c r="F3" s="124">
        <v>8</v>
      </c>
    </row>
    <row r="4" spans="1:6" ht="12.75">
      <c r="A4" s="36" t="s">
        <v>11</v>
      </c>
      <c r="B4" s="37" t="s">
        <v>12</v>
      </c>
      <c r="C4" s="38">
        <f>SUM(C5+C11+C17+C25+C31+C34+C36+C47+C54+C63+C72+C107)</f>
        <v>524156.92</v>
      </c>
      <c r="D4" s="38">
        <f>SUM(D5+D11+D17+D25+D31+D34+D36+D47+D54+D63+D72+D107)</f>
        <v>429384.00999999995</v>
      </c>
      <c r="E4" s="38">
        <f>SUM(D4*100/C4)</f>
        <v>81.91898143784879</v>
      </c>
      <c r="F4" s="138">
        <f>SUM(D4-C4)</f>
        <v>-94772.91000000003</v>
      </c>
    </row>
    <row r="5" spans="1:6" ht="12.75">
      <c r="A5" s="36" t="s">
        <v>13</v>
      </c>
      <c r="B5" s="97" t="s">
        <v>14</v>
      </c>
      <c r="C5" s="38">
        <f>SUM(C6)</f>
        <v>365329</v>
      </c>
      <c r="D5" s="38">
        <f>SUM(D6)</f>
        <v>301309.81</v>
      </c>
      <c r="E5" s="38">
        <f>SUM(D5*100/C5)</f>
        <v>82.47629123338142</v>
      </c>
      <c r="F5" s="138">
        <f aca="true" t="shared" si="0" ref="F5:F68">SUM(D5-C5)</f>
        <v>-64019.19</v>
      </c>
    </row>
    <row r="6" spans="1:6" ht="12.75">
      <c r="A6" s="36" t="s">
        <v>15</v>
      </c>
      <c r="B6" s="97" t="s">
        <v>146</v>
      </c>
      <c r="C6" s="38">
        <f>SUM(C7:C10)</f>
        <v>365329</v>
      </c>
      <c r="D6" s="38">
        <f>SUM(D7:D10)</f>
        <v>301309.81</v>
      </c>
      <c r="E6" s="38">
        <f>SUM(D6*100/C6)</f>
        <v>82.47629123338142</v>
      </c>
      <c r="F6" s="138">
        <f t="shared" si="0"/>
        <v>-64019.19</v>
      </c>
    </row>
    <row r="7" spans="1:6" ht="70.5" customHeight="1">
      <c r="A7" s="39" t="s">
        <v>16</v>
      </c>
      <c r="B7" s="40" t="s">
        <v>17</v>
      </c>
      <c r="C7" s="41">
        <v>358194</v>
      </c>
      <c r="D7" s="139">
        <v>294897.2</v>
      </c>
      <c r="E7" s="41">
        <f aca="true" t="shared" si="1" ref="E7:E64">SUM(D7*100/C7)</f>
        <v>82.32890556514067</v>
      </c>
      <c r="F7" s="140">
        <f t="shared" si="0"/>
        <v>-63296.79999999999</v>
      </c>
    </row>
    <row r="8" spans="1:6" ht="106.5" customHeight="1">
      <c r="A8" s="39" t="s">
        <v>18</v>
      </c>
      <c r="B8" s="40" t="s">
        <v>19</v>
      </c>
      <c r="C8" s="41">
        <v>530</v>
      </c>
      <c r="D8" s="139">
        <v>641.07</v>
      </c>
      <c r="E8" s="41">
        <f t="shared" si="1"/>
        <v>120.95660377358492</v>
      </c>
      <c r="F8" s="140">
        <f t="shared" si="0"/>
        <v>111.07000000000005</v>
      </c>
    </row>
    <row r="9" spans="1:6" ht="42.75" customHeight="1">
      <c r="A9" s="39" t="s">
        <v>20</v>
      </c>
      <c r="B9" s="40" t="s">
        <v>21</v>
      </c>
      <c r="C9" s="41">
        <v>1584</v>
      </c>
      <c r="D9" s="139">
        <v>2079.55</v>
      </c>
      <c r="E9" s="41">
        <f t="shared" si="1"/>
        <v>131.28472222222223</v>
      </c>
      <c r="F9" s="140">
        <f t="shared" si="0"/>
        <v>495.5500000000002</v>
      </c>
    </row>
    <row r="10" spans="1:6" ht="89.25">
      <c r="A10" s="39" t="s">
        <v>22</v>
      </c>
      <c r="B10" s="40" t="s">
        <v>23</v>
      </c>
      <c r="C10" s="41">
        <v>5021</v>
      </c>
      <c r="D10" s="141">
        <v>3691.99</v>
      </c>
      <c r="E10" s="41">
        <f t="shared" si="1"/>
        <v>73.5309699263095</v>
      </c>
      <c r="F10" s="140">
        <f t="shared" si="0"/>
        <v>-1329.0100000000002</v>
      </c>
    </row>
    <row r="11" spans="1:6" ht="38.25">
      <c r="A11" s="36" t="s">
        <v>147</v>
      </c>
      <c r="B11" s="42" t="s">
        <v>148</v>
      </c>
      <c r="C11" s="38">
        <f>SUM(C12)</f>
        <v>12516.79</v>
      </c>
      <c r="D11" s="38">
        <f>SUM(D12)</f>
        <v>9937.71</v>
      </c>
      <c r="E11" s="38">
        <f t="shared" si="1"/>
        <v>79.39503658685652</v>
      </c>
      <c r="F11" s="138">
        <f t="shared" si="0"/>
        <v>-2579.0800000000017</v>
      </c>
    </row>
    <row r="12" spans="1:6" ht="25.5">
      <c r="A12" s="36" t="s">
        <v>149</v>
      </c>
      <c r="B12" s="42" t="s">
        <v>150</v>
      </c>
      <c r="C12" s="38">
        <f>SUM(C13:C16)</f>
        <v>12516.79</v>
      </c>
      <c r="D12" s="38">
        <f>SUM(D13:D16)</f>
        <v>9937.71</v>
      </c>
      <c r="E12" s="38">
        <f t="shared" si="1"/>
        <v>79.39503658685652</v>
      </c>
      <c r="F12" s="138">
        <f t="shared" si="0"/>
        <v>-2579.0800000000017</v>
      </c>
    </row>
    <row r="13" spans="1:6" ht="76.5">
      <c r="A13" s="43" t="s">
        <v>305</v>
      </c>
      <c r="B13" s="43" t="s">
        <v>151</v>
      </c>
      <c r="C13" s="41">
        <v>4209.43</v>
      </c>
      <c r="D13" s="139">
        <v>3396.46</v>
      </c>
      <c r="E13" s="41">
        <f t="shared" si="1"/>
        <v>80.6869338604039</v>
      </c>
      <c r="F13" s="140">
        <f t="shared" si="0"/>
        <v>-812.9700000000003</v>
      </c>
    </row>
    <row r="14" spans="1:6" ht="89.25">
      <c r="A14" s="43" t="s">
        <v>306</v>
      </c>
      <c r="B14" s="43" t="s">
        <v>152</v>
      </c>
      <c r="C14" s="41">
        <v>91.01</v>
      </c>
      <c r="D14" s="139">
        <v>92.84</v>
      </c>
      <c r="E14" s="41">
        <f t="shared" si="1"/>
        <v>102.01076804746731</v>
      </c>
      <c r="F14" s="140">
        <f t="shared" si="0"/>
        <v>1.8299999999999983</v>
      </c>
    </row>
    <row r="15" spans="1:6" ht="76.5">
      <c r="A15" s="142" t="s">
        <v>307</v>
      </c>
      <c r="B15" s="43" t="s">
        <v>153</v>
      </c>
      <c r="C15" s="41">
        <v>8216.35</v>
      </c>
      <c r="D15" s="139">
        <v>6777.68</v>
      </c>
      <c r="E15" s="41">
        <f t="shared" si="1"/>
        <v>82.49015682145965</v>
      </c>
      <c r="F15" s="140">
        <f t="shared" si="0"/>
        <v>-1438.67</v>
      </c>
    </row>
    <row r="16" spans="1:6" ht="76.5">
      <c r="A16" s="43" t="s">
        <v>308</v>
      </c>
      <c r="B16" s="43" t="s">
        <v>154</v>
      </c>
      <c r="C16" s="41"/>
      <c r="D16" s="139">
        <v>-329.27</v>
      </c>
      <c r="E16" s="41"/>
      <c r="F16" s="140">
        <f t="shared" si="0"/>
        <v>-329.27</v>
      </c>
    </row>
    <row r="17" spans="1:6" ht="12.75">
      <c r="A17" s="36" t="s">
        <v>267</v>
      </c>
      <c r="B17" s="42" t="s">
        <v>268</v>
      </c>
      <c r="C17" s="38">
        <f>SUM(C18+C21+C23)</f>
        <v>21318</v>
      </c>
      <c r="D17" s="38">
        <f>SUM(D18+D21+D23)</f>
        <v>17977.79</v>
      </c>
      <c r="E17" s="38">
        <f t="shared" si="1"/>
        <v>84.3315038934234</v>
      </c>
      <c r="F17" s="138">
        <f t="shared" si="0"/>
        <v>-3340.209999999999</v>
      </c>
    </row>
    <row r="18" spans="1:6" ht="25.5">
      <c r="A18" s="36" t="s">
        <v>24</v>
      </c>
      <c r="B18" s="42" t="s">
        <v>25</v>
      </c>
      <c r="C18" s="44">
        <f>SUM(C19:C20)</f>
        <v>19681</v>
      </c>
      <c r="D18" s="44">
        <f>SUM(D19:D20)</f>
        <v>16490.23</v>
      </c>
      <c r="E18" s="38">
        <f t="shared" si="1"/>
        <v>83.78756160764189</v>
      </c>
      <c r="F18" s="138">
        <f t="shared" si="0"/>
        <v>-3190.7700000000004</v>
      </c>
    </row>
    <row r="19" spans="1:6" ht="25.5">
      <c r="A19" s="39" t="s">
        <v>26</v>
      </c>
      <c r="B19" s="40" t="s">
        <v>25</v>
      </c>
      <c r="C19" s="41">
        <v>19681</v>
      </c>
      <c r="D19" s="141">
        <v>16478.31</v>
      </c>
      <c r="E19" s="41">
        <f t="shared" si="1"/>
        <v>83.72699557949292</v>
      </c>
      <c r="F19" s="140">
        <f t="shared" si="0"/>
        <v>-3202.6899999999987</v>
      </c>
    </row>
    <row r="20" spans="1:6" ht="38.25">
      <c r="A20" s="39" t="s">
        <v>27</v>
      </c>
      <c r="B20" s="40" t="s">
        <v>28</v>
      </c>
      <c r="C20" s="41">
        <v>0</v>
      </c>
      <c r="D20" s="139">
        <v>11.92</v>
      </c>
      <c r="E20" s="41"/>
      <c r="F20" s="140">
        <f t="shared" si="0"/>
        <v>11.92</v>
      </c>
    </row>
    <row r="21" spans="1:6" ht="12.75">
      <c r="A21" s="36" t="s">
        <v>29</v>
      </c>
      <c r="B21" s="42" t="s">
        <v>30</v>
      </c>
      <c r="C21" s="44">
        <f>SUM(C22:C22)</f>
        <v>8</v>
      </c>
      <c r="D21" s="44">
        <f>SUM(D22:D22)</f>
        <v>25.52</v>
      </c>
      <c r="E21" s="38">
        <f t="shared" si="1"/>
        <v>319</v>
      </c>
      <c r="F21" s="138">
        <f t="shared" si="0"/>
        <v>17.52</v>
      </c>
    </row>
    <row r="22" spans="1:6" ht="12.75">
      <c r="A22" s="39" t="s">
        <v>31</v>
      </c>
      <c r="B22" s="40" t="s">
        <v>30</v>
      </c>
      <c r="C22" s="41">
        <v>8</v>
      </c>
      <c r="D22" s="141">
        <v>25.52</v>
      </c>
      <c r="E22" s="41">
        <f t="shared" si="1"/>
        <v>319</v>
      </c>
      <c r="F22" s="140">
        <f t="shared" si="0"/>
        <v>17.52</v>
      </c>
    </row>
    <row r="23" spans="1:6" ht="25.5">
      <c r="A23" s="36" t="s">
        <v>155</v>
      </c>
      <c r="B23" s="42" t="s">
        <v>156</v>
      </c>
      <c r="C23" s="38">
        <f>SUM(C24)</f>
        <v>1629</v>
      </c>
      <c r="D23" s="38">
        <f>SUM(D24)</f>
        <v>1462.04</v>
      </c>
      <c r="E23" s="38">
        <f t="shared" si="1"/>
        <v>89.75076734192756</v>
      </c>
      <c r="F23" s="138">
        <f t="shared" si="0"/>
        <v>-166.96000000000004</v>
      </c>
    </row>
    <row r="24" spans="1:6" ht="38.25">
      <c r="A24" s="39" t="s">
        <v>32</v>
      </c>
      <c r="B24" s="40" t="s">
        <v>33</v>
      </c>
      <c r="C24" s="41">
        <v>1629</v>
      </c>
      <c r="D24" s="139">
        <v>1462.04</v>
      </c>
      <c r="E24" s="41">
        <f t="shared" si="1"/>
        <v>89.75076734192756</v>
      </c>
      <c r="F24" s="140">
        <f t="shared" si="0"/>
        <v>-166.96000000000004</v>
      </c>
    </row>
    <row r="25" spans="1:6" ht="12.75">
      <c r="A25" s="96" t="s">
        <v>34</v>
      </c>
      <c r="B25" s="98" t="s">
        <v>35</v>
      </c>
      <c r="C25" s="38">
        <f>SUM(C26+C28)</f>
        <v>71460.83</v>
      </c>
      <c r="D25" s="38">
        <f>SUM(D26+D28)</f>
        <v>64508.380000000005</v>
      </c>
      <c r="E25" s="38">
        <f t="shared" si="1"/>
        <v>90.27096382731631</v>
      </c>
      <c r="F25" s="138">
        <f t="shared" si="0"/>
        <v>-6952.449999999997</v>
      </c>
    </row>
    <row r="26" spans="1:6" ht="12.75">
      <c r="A26" s="36" t="s">
        <v>157</v>
      </c>
      <c r="B26" s="42" t="s">
        <v>158</v>
      </c>
      <c r="C26" s="38">
        <f>SUM(C27)</f>
        <v>12131</v>
      </c>
      <c r="D26" s="38">
        <f>SUM(D27)</f>
        <v>10501.75</v>
      </c>
      <c r="E26" s="38">
        <f t="shared" si="1"/>
        <v>86.56953260242355</v>
      </c>
      <c r="F26" s="138">
        <f t="shared" si="0"/>
        <v>-1629.25</v>
      </c>
    </row>
    <row r="27" spans="1:6" ht="38.25">
      <c r="A27" s="39" t="s">
        <v>36</v>
      </c>
      <c r="B27" s="40" t="s">
        <v>37</v>
      </c>
      <c r="C27" s="41">
        <v>12131</v>
      </c>
      <c r="D27" s="139">
        <v>10501.75</v>
      </c>
      <c r="E27" s="41">
        <f t="shared" si="1"/>
        <v>86.56953260242355</v>
      </c>
      <c r="F27" s="140">
        <f t="shared" si="0"/>
        <v>-1629.25</v>
      </c>
    </row>
    <row r="28" spans="1:6" ht="12.75">
      <c r="A28" s="96" t="s">
        <v>38</v>
      </c>
      <c r="B28" s="98" t="s">
        <v>39</v>
      </c>
      <c r="C28" s="44">
        <f>SUM(C29:C30)</f>
        <v>59329.83</v>
      </c>
      <c r="D28" s="44">
        <f>SUM(D29:D30)</f>
        <v>54006.630000000005</v>
      </c>
      <c r="E28" s="38">
        <f t="shared" si="1"/>
        <v>91.02778484280167</v>
      </c>
      <c r="F28" s="138">
        <f t="shared" si="0"/>
        <v>-5323.199999999997</v>
      </c>
    </row>
    <row r="29" spans="1:6" ht="38.25">
      <c r="A29" s="39" t="s">
        <v>244</v>
      </c>
      <c r="B29" s="40" t="s">
        <v>245</v>
      </c>
      <c r="C29" s="41">
        <v>55002.83</v>
      </c>
      <c r="D29" s="139">
        <v>47422.4</v>
      </c>
      <c r="E29" s="41">
        <f t="shared" si="1"/>
        <v>86.21810914092966</v>
      </c>
      <c r="F29" s="140">
        <f t="shared" si="0"/>
        <v>-7580.43</v>
      </c>
    </row>
    <row r="30" spans="1:6" ht="38.25">
      <c r="A30" s="39" t="s">
        <v>246</v>
      </c>
      <c r="B30" s="40" t="s">
        <v>247</v>
      </c>
      <c r="C30" s="41">
        <v>4327</v>
      </c>
      <c r="D30" s="139">
        <v>6584.23</v>
      </c>
      <c r="E30" s="41">
        <f t="shared" si="1"/>
        <v>152.16616593482783</v>
      </c>
      <c r="F30" s="140">
        <f t="shared" si="0"/>
        <v>2257.2299999999996</v>
      </c>
    </row>
    <row r="31" spans="1:6" ht="12.75">
      <c r="A31" s="36" t="s">
        <v>40</v>
      </c>
      <c r="B31" s="42" t="s">
        <v>41</v>
      </c>
      <c r="C31" s="38">
        <f>SUM(C32:C33)</f>
        <v>7433</v>
      </c>
      <c r="D31" s="38">
        <f>SUM(D32:D33)</f>
        <v>4917.68</v>
      </c>
      <c r="E31" s="38">
        <f t="shared" si="1"/>
        <v>66.16009686533029</v>
      </c>
      <c r="F31" s="138">
        <f t="shared" si="0"/>
        <v>-2515.3199999999997</v>
      </c>
    </row>
    <row r="32" spans="1:6" ht="41.25" customHeight="1">
      <c r="A32" s="39" t="s">
        <v>42</v>
      </c>
      <c r="B32" s="40" t="s">
        <v>43</v>
      </c>
      <c r="C32" s="41">
        <v>7433</v>
      </c>
      <c r="D32" s="139">
        <v>4867.68</v>
      </c>
      <c r="E32" s="41">
        <f t="shared" si="1"/>
        <v>65.48742096058119</v>
      </c>
      <c r="F32" s="140">
        <f t="shared" si="0"/>
        <v>-2565.3199999999997</v>
      </c>
    </row>
    <row r="33" spans="1:6" ht="25.5">
      <c r="A33" s="39" t="s">
        <v>183</v>
      </c>
      <c r="B33" s="40" t="s">
        <v>184</v>
      </c>
      <c r="C33" s="41">
        <v>0</v>
      </c>
      <c r="D33" s="141">
        <v>50</v>
      </c>
      <c r="E33" s="41"/>
      <c r="F33" s="140">
        <f t="shared" si="0"/>
        <v>50</v>
      </c>
    </row>
    <row r="34" spans="1:6" ht="38.25">
      <c r="A34" s="42" t="s">
        <v>44</v>
      </c>
      <c r="B34" s="42" t="s">
        <v>288</v>
      </c>
      <c r="C34" s="38">
        <f>SUM(C35)</f>
        <v>0</v>
      </c>
      <c r="D34" s="38">
        <f>SUM(D35)</f>
        <v>0.51</v>
      </c>
      <c r="E34" s="38"/>
      <c r="F34" s="138">
        <f t="shared" si="0"/>
        <v>0.51</v>
      </c>
    </row>
    <row r="35" spans="1:6" ht="38.25">
      <c r="A35" s="40" t="s">
        <v>45</v>
      </c>
      <c r="B35" s="40" t="s">
        <v>46</v>
      </c>
      <c r="C35" s="41">
        <v>0</v>
      </c>
      <c r="D35" s="139">
        <v>0.51</v>
      </c>
      <c r="E35" s="41"/>
      <c r="F35" s="140">
        <f t="shared" si="0"/>
        <v>0.51</v>
      </c>
    </row>
    <row r="36" spans="1:6" ht="38.25">
      <c r="A36" s="36" t="s">
        <v>47</v>
      </c>
      <c r="B36" s="37" t="s">
        <v>48</v>
      </c>
      <c r="C36" s="38">
        <f>SUM(C37)</f>
        <v>36124</v>
      </c>
      <c r="D36" s="38">
        <f>SUM(D37)</f>
        <v>21941.050000000003</v>
      </c>
      <c r="E36" s="38">
        <f t="shared" si="1"/>
        <v>60.73815192116046</v>
      </c>
      <c r="F36" s="138">
        <f t="shared" si="0"/>
        <v>-14182.949999999997</v>
      </c>
    </row>
    <row r="37" spans="1:6" ht="84" customHeight="1">
      <c r="A37" s="36" t="s">
        <v>159</v>
      </c>
      <c r="B37" s="143" t="s">
        <v>160</v>
      </c>
      <c r="C37" s="38">
        <f>SUM(C38+C41+C42+C46)</f>
        <v>36124</v>
      </c>
      <c r="D37" s="38">
        <f>SUM(D38+D41+D42+D46)</f>
        <v>21941.050000000003</v>
      </c>
      <c r="E37" s="38">
        <f t="shared" si="1"/>
        <v>60.73815192116046</v>
      </c>
      <c r="F37" s="138">
        <f t="shared" si="0"/>
        <v>-14182.949999999997</v>
      </c>
    </row>
    <row r="38" spans="1:6" ht="76.5">
      <c r="A38" s="36" t="s">
        <v>161</v>
      </c>
      <c r="B38" s="42" t="s">
        <v>49</v>
      </c>
      <c r="C38" s="144">
        <f>SUM(C39:C40)</f>
        <v>26992</v>
      </c>
      <c r="D38" s="144">
        <f>SUM(D39:D40)</f>
        <v>15287.16</v>
      </c>
      <c r="E38" s="38">
        <f t="shared" si="1"/>
        <v>56.635892116182575</v>
      </c>
      <c r="F38" s="138">
        <f t="shared" si="0"/>
        <v>-11704.84</v>
      </c>
    </row>
    <row r="39" spans="1:6" ht="89.25">
      <c r="A39" s="39" t="s">
        <v>181</v>
      </c>
      <c r="B39" s="145" t="s">
        <v>248</v>
      </c>
      <c r="C39" s="41">
        <v>24412</v>
      </c>
      <c r="D39" s="141">
        <v>14312.11</v>
      </c>
      <c r="E39" s="41">
        <f t="shared" si="1"/>
        <v>58.62735539898411</v>
      </c>
      <c r="F39" s="140">
        <f t="shared" si="0"/>
        <v>-10099.89</v>
      </c>
    </row>
    <row r="40" spans="1:6" ht="102">
      <c r="A40" s="39" t="s">
        <v>182</v>
      </c>
      <c r="B40" s="145" t="s">
        <v>249</v>
      </c>
      <c r="C40" s="41">
        <v>2580</v>
      </c>
      <c r="D40" s="141">
        <v>975.05</v>
      </c>
      <c r="E40" s="41">
        <f t="shared" si="1"/>
        <v>37.792635658914726</v>
      </c>
      <c r="F40" s="140">
        <f t="shared" si="0"/>
        <v>-1604.95</v>
      </c>
    </row>
    <row r="41" spans="1:6" ht="89.25">
      <c r="A41" s="39" t="s">
        <v>250</v>
      </c>
      <c r="B41" s="146" t="s">
        <v>251</v>
      </c>
      <c r="C41" s="41">
        <v>22</v>
      </c>
      <c r="D41" s="141">
        <v>0</v>
      </c>
      <c r="E41" s="41">
        <f t="shared" si="1"/>
        <v>0</v>
      </c>
      <c r="F41" s="140">
        <f t="shared" si="0"/>
        <v>-22</v>
      </c>
    </row>
    <row r="42" spans="1:6" ht="38.25">
      <c r="A42" s="36" t="s">
        <v>162</v>
      </c>
      <c r="B42" s="147" t="s">
        <v>163</v>
      </c>
      <c r="C42" s="38">
        <f>SUM(C43:C45)</f>
        <v>9110</v>
      </c>
      <c r="D42" s="38">
        <f>SUM(D43:D45)</f>
        <v>6626.49</v>
      </c>
      <c r="E42" s="38">
        <f t="shared" si="1"/>
        <v>72.73863885839737</v>
      </c>
      <c r="F42" s="138">
        <f t="shared" si="0"/>
        <v>-2483.51</v>
      </c>
    </row>
    <row r="43" spans="1:6" ht="89.25">
      <c r="A43" s="39" t="s">
        <v>50</v>
      </c>
      <c r="B43" s="146" t="s">
        <v>252</v>
      </c>
      <c r="C43" s="41">
        <v>4129</v>
      </c>
      <c r="D43" s="139">
        <v>4207.64</v>
      </c>
      <c r="E43" s="41">
        <f t="shared" si="1"/>
        <v>101.9045773795108</v>
      </c>
      <c r="F43" s="140">
        <f t="shared" si="0"/>
        <v>78.64000000000033</v>
      </c>
    </row>
    <row r="44" spans="1:6" ht="76.5">
      <c r="A44" s="39" t="s">
        <v>51</v>
      </c>
      <c r="B44" s="145" t="s">
        <v>253</v>
      </c>
      <c r="C44" s="41">
        <v>3978</v>
      </c>
      <c r="D44" s="139">
        <v>1896.91</v>
      </c>
      <c r="E44" s="41">
        <f t="shared" si="1"/>
        <v>47.6850175967823</v>
      </c>
      <c r="F44" s="140">
        <f t="shared" si="0"/>
        <v>-2081.09</v>
      </c>
    </row>
    <row r="45" spans="1:6" ht="51">
      <c r="A45" s="39" t="s">
        <v>52</v>
      </c>
      <c r="B45" s="146" t="s">
        <v>254</v>
      </c>
      <c r="C45" s="41">
        <v>1003</v>
      </c>
      <c r="D45" s="139">
        <v>521.94</v>
      </c>
      <c r="E45" s="41">
        <f t="shared" si="1"/>
        <v>52.037886340977074</v>
      </c>
      <c r="F45" s="140">
        <f t="shared" si="0"/>
        <v>-481.05999999999995</v>
      </c>
    </row>
    <row r="46" spans="1:6" ht="76.5">
      <c r="A46" s="39" t="s">
        <v>331</v>
      </c>
      <c r="B46" s="146" t="s">
        <v>332</v>
      </c>
      <c r="C46" s="41"/>
      <c r="D46" s="139">
        <v>27.4</v>
      </c>
      <c r="E46" s="41"/>
      <c r="F46" s="140">
        <f t="shared" si="0"/>
        <v>27.4</v>
      </c>
    </row>
    <row r="47" spans="1:6" ht="25.5">
      <c r="A47" s="36" t="s">
        <v>53</v>
      </c>
      <c r="B47" s="37" t="s">
        <v>54</v>
      </c>
      <c r="C47" s="38">
        <f>SUM(C48)</f>
        <v>954</v>
      </c>
      <c r="D47" s="38">
        <f>SUM(D48)</f>
        <v>1066.8000000000002</v>
      </c>
      <c r="E47" s="38">
        <f t="shared" si="1"/>
        <v>111.8238993710692</v>
      </c>
      <c r="F47" s="138">
        <f t="shared" si="0"/>
        <v>112.80000000000018</v>
      </c>
    </row>
    <row r="48" spans="1:6" ht="25.5">
      <c r="A48" s="36" t="s">
        <v>55</v>
      </c>
      <c r="B48" s="42" t="s">
        <v>56</v>
      </c>
      <c r="C48" s="38">
        <f>SUM(C49:C53)</f>
        <v>954</v>
      </c>
      <c r="D48" s="38">
        <f>SUM(D49:D53)</f>
        <v>1066.8000000000002</v>
      </c>
      <c r="E48" s="38">
        <f t="shared" si="1"/>
        <v>111.8238993710692</v>
      </c>
      <c r="F48" s="138">
        <f t="shared" si="0"/>
        <v>112.80000000000018</v>
      </c>
    </row>
    <row r="49" spans="1:6" ht="25.5">
      <c r="A49" s="39" t="s">
        <v>57</v>
      </c>
      <c r="B49" s="40" t="s">
        <v>58</v>
      </c>
      <c r="C49" s="45">
        <v>322</v>
      </c>
      <c r="D49" s="139">
        <v>422.81</v>
      </c>
      <c r="E49" s="41">
        <f t="shared" si="1"/>
        <v>131.30745341614906</v>
      </c>
      <c r="F49" s="140">
        <f t="shared" si="0"/>
        <v>100.81</v>
      </c>
    </row>
    <row r="50" spans="1:6" ht="25.5">
      <c r="A50" s="39" t="s">
        <v>59</v>
      </c>
      <c r="B50" s="40" t="s">
        <v>60</v>
      </c>
      <c r="C50" s="45">
        <v>34</v>
      </c>
      <c r="D50" s="139">
        <v>26.1</v>
      </c>
      <c r="E50" s="41">
        <f t="shared" si="1"/>
        <v>76.76470588235294</v>
      </c>
      <c r="F50" s="140">
        <f t="shared" si="0"/>
        <v>-7.899999999999999</v>
      </c>
    </row>
    <row r="51" spans="1:6" ht="25.5">
      <c r="A51" s="39" t="s">
        <v>61</v>
      </c>
      <c r="B51" s="40" t="s">
        <v>62</v>
      </c>
      <c r="C51" s="45">
        <v>51</v>
      </c>
      <c r="D51" s="139">
        <v>85.85</v>
      </c>
      <c r="E51" s="41">
        <f t="shared" si="1"/>
        <v>168.33333333333334</v>
      </c>
      <c r="F51" s="140">
        <f t="shared" si="0"/>
        <v>34.849999999999994</v>
      </c>
    </row>
    <row r="52" spans="1:6" ht="25.5">
      <c r="A52" s="39" t="s">
        <v>63</v>
      </c>
      <c r="B52" s="40" t="s">
        <v>64</v>
      </c>
      <c r="C52" s="45">
        <v>547</v>
      </c>
      <c r="D52" s="139">
        <v>531.62</v>
      </c>
      <c r="E52" s="41">
        <f t="shared" si="1"/>
        <v>97.18829981718464</v>
      </c>
      <c r="F52" s="140">
        <f t="shared" si="0"/>
        <v>-15.379999999999995</v>
      </c>
    </row>
    <row r="53" spans="1:6" ht="25.5">
      <c r="A53" s="39" t="s">
        <v>350</v>
      </c>
      <c r="B53" s="40" t="s">
        <v>351</v>
      </c>
      <c r="C53" s="45"/>
      <c r="D53" s="139">
        <v>0.42</v>
      </c>
      <c r="E53" s="41"/>
      <c r="F53" s="140">
        <f t="shared" si="0"/>
        <v>0.42</v>
      </c>
    </row>
    <row r="54" spans="1:6" ht="25.5">
      <c r="A54" s="36" t="s">
        <v>65</v>
      </c>
      <c r="B54" s="42" t="s">
        <v>66</v>
      </c>
      <c r="C54" s="38">
        <f>SUM(C55+C58)</f>
        <v>293.3</v>
      </c>
      <c r="D54" s="38">
        <f>SUM(D55+D58)</f>
        <v>478.61</v>
      </c>
      <c r="E54" s="38">
        <f t="shared" si="1"/>
        <v>163.18104330037502</v>
      </c>
      <c r="F54" s="138">
        <f t="shared" si="0"/>
        <v>185.31</v>
      </c>
    </row>
    <row r="55" spans="1:6" ht="12.75">
      <c r="A55" s="36" t="s">
        <v>164</v>
      </c>
      <c r="B55" s="42" t="s">
        <v>165</v>
      </c>
      <c r="C55" s="38">
        <f>SUM(C56:C56)</f>
        <v>263.3</v>
      </c>
      <c r="D55" s="38">
        <f>SUM(D56:D56)</f>
        <v>271.58</v>
      </c>
      <c r="E55" s="38">
        <f t="shared" si="1"/>
        <v>103.14470186099506</v>
      </c>
      <c r="F55" s="138">
        <f t="shared" si="0"/>
        <v>8.279999999999973</v>
      </c>
    </row>
    <row r="56" spans="1:6" ht="12.75">
      <c r="A56" s="36" t="s">
        <v>166</v>
      </c>
      <c r="B56" s="42" t="s">
        <v>167</v>
      </c>
      <c r="C56" s="38">
        <f>SUM(C57:C57)</f>
        <v>263.3</v>
      </c>
      <c r="D56" s="38">
        <f>SUM(D57:D57)</f>
        <v>271.58</v>
      </c>
      <c r="E56" s="38">
        <f t="shared" si="1"/>
        <v>103.14470186099506</v>
      </c>
      <c r="F56" s="138">
        <f t="shared" si="0"/>
        <v>8.279999999999973</v>
      </c>
    </row>
    <row r="57" spans="1:6" ht="38.25">
      <c r="A57" s="39" t="s">
        <v>67</v>
      </c>
      <c r="B57" s="146" t="s">
        <v>255</v>
      </c>
      <c r="C57" s="41">
        <v>263.3</v>
      </c>
      <c r="D57" s="139">
        <v>271.58</v>
      </c>
      <c r="E57" s="41">
        <f t="shared" si="1"/>
        <v>103.14470186099506</v>
      </c>
      <c r="F57" s="140">
        <f t="shared" si="0"/>
        <v>8.279999999999973</v>
      </c>
    </row>
    <row r="58" spans="1:6" ht="12.75">
      <c r="A58" s="36" t="s">
        <v>168</v>
      </c>
      <c r="B58" s="42" t="s">
        <v>169</v>
      </c>
      <c r="C58" s="38">
        <f>SUM(C59+C60)</f>
        <v>30</v>
      </c>
      <c r="D58" s="38">
        <f>SUM(D59+D60)</f>
        <v>207.03000000000003</v>
      </c>
      <c r="E58" s="38">
        <f t="shared" si="1"/>
        <v>690.1000000000001</v>
      </c>
      <c r="F58" s="138">
        <f t="shared" si="0"/>
        <v>177.03000000000003</v>
      </c>
    </row>
    <row r="59" spans="1:6" ht="38.25">
      <c r="A59" s="39" t="s">
        <v>68</v>
      </c>
      <c r="B59" s="40" t="s">
        <v>289</v>
      </c>
      <c r="C59" s="41"/>
      <c r="D59" s="139">
        <v>17.33</v>
      </c>
      <c r="E59" s="38"/>
      <c r="F59" s="140">
        <f t="shared" si="0"/>
        <v>17.33</v>
      </c>
    </row>
    <row r="60" spans="1:6" ht="38.25">
      <c r="A60" s="36" t="s">
        <v>170</v>
      </c>
      <c r="B60" s="42" t="s">
        <v>69</v>
      </c>
      <c r="C60" s="38">
        <f>SUM(C61:C62)</f>
        <v>30</v>
      </c>
      <c r="D60" s="38">
        <f>SUM(D61:D62)</f>
        <v>189.70000000000002</v>
      </c>
      <c r="E60" s="38">
        <f t="shared" si="1"/>
        <v>632.3333333333334</v>
      </c>
      <c r="F60" s="138">
        <f t="shared" si="0"/>
        <v>159.70000000000002</v>
      </c>
    </row>
    <row r="61" spans="1:6" ht="38.25">
      <c r="A61" s="39" t="s">
        <v>269</v>
      </c>
      <c r="B61" s="148" t="s">
        <v>256</v>
      </c>
      <c r="C61" s="41">
        <v>30</v>
      </c>
      <c r="D61" s="41">
        <v>189.15</v>
      </c>
      <c r="E61" s="41">
        <f t="shared" si="1"/>
        <v>630.5</v>
      </c>
      <c r="F61" s="140">
        <f t="shared" si="0"/>
        <v>159.15</v>
      </c>
    </row>
    <row r="62" spans="1:6" ht="38.25">
      <c r="A62" s="39" t="s">
        <v>70</v>
      </c>
      <c r="B62" s="148" t="s">
        <v>256</v>
      </c>
      <c r="C62" s="41">
        <v>0</v>
      </c>
      <c r="D62" s="41">
        <v>0.55</v>
      </c>
      <c r="E62" s="38"/>
      <c r="F62" s="140">
        <f t="shared" si="0"/>
        <v>0.55</v>
      </c>
    </row>
    <row r="63" spans="1:6" ht="25.5">
      <c r="A63" s="36" t="s">
        <v>71</v>
      </c>
      <c r="B63" s="42" t="s">
        <v>72</v>
      </c>
      <c r="C63" s="38">
        <f>SUM(C70+C67+C64+C66)</f>
        <v>5470</v>
      </c>
      <c r="D63" s="38">
        <f>SUM(D70+D67+D64+D66)</f>
        <v>3748.7999999999997</v>
      </c>
      <c r="E63" s="38">
        <f t="shared" si="1"/>
        <v>68.53382084095064</v>
      </c>
      <c r="F63" s="138">
        <f t="shared" si="0"/>
        <v>-1721.2000000000003</v>
      </c>
    </row>
    <row r="64" spans="1:6" ht="12.75">
      <c r="A64" s="39" t="s">
        <v>171</v>
      </c>
      <c r="B64" s="42" t="s">
        <v>172</v>
      </c>
      <c r="C64" s="38">
        <f>SUM(C65)</f>
        <v>65</v>
      </c>
      <c r="D64" s="38">
        <f>SUM(D65)</f>
        <v>113.2</v>
      </c>
      <c r="E64" s="38">
        <f t="shared" si="1"/>
        <v>174.15384615384616</v>
      </c>
      <c r="F64" s="138">
        <f t="shared" si="0"/>
        <v>48.2</v>
      </c>
    </row>
    <row r="65" spans="1:6" ht="25.5">
      <c r="A65" s="39" t="s">
        <v>73</v>
      </c>
      <c r="B65" s="40" t="s">
        <v>74</v>
      </c>
      <c r="C65" s="41">
        <v>65</v>
      </c>
      <c r="D65" s="139">
        <v>113.2</v>
      </c>
      <c r="E65" s="41">
        <f aca="true" t="shared" si="2" ref="E65:E151">SUM(D65*100/C65)</f>
        <v>174.15384615384616</v>
      </c>
      <c r="F65" s="140">
        <f t="shared" si="0"/>
        <v>48.2</v>
      </c>
    </row>
    <row r="66" spans="1:6" ht="76.5">
      <c r="A66" s="39" t="s">
        <v>324</v>
      </c>
      <c r="B66" s="40" t="s">
        <v>325</v>
      </c>
      <c r="C66" s="41">
        <v>0</v>
      </c>
      <c r="D66" s="141">
        <v>20.7</v>
      </c>
      <c r="E66" s="41"/>
      <c r="F66" s="140">
        <f t="shared" si="0"/>
        <v>20.7</v>
      </c>
    </row>
    <row r="67" spans="1:6" ht="89.25">
      <c r="A67" s="36" t="s">
        <v>257</v>
      </c>
      <c r="B67" s="118" t="s">
        <v>258</v>
      </c>
      <c r="C67" s="38">
        <f>SUM(C68:C69)</f>
        <v>4205</v>
      </c>
      <c r="D67" s="38">
        <f>SUM(D68:D69)</f>
        <v>2104.48</v>
      </c>
      <c r="E67" s="38">
        <f t="shared" si="2"/>
        <v>50.04708680142687</v>
      </c>
      <c r="F67" s="138">
        <f t="shared" si="0"/>
        <v>-2100.52</v>
      </c>
    </row>
    <row r="68" spans="1:6" ht="92.25" customHeight="1">
      <c r="A68" s="39" t="s">
        <v>75</v>
      </c>
      <c r="B68" s="99" t="s">
        <v>259</v>
      </c>
      <c r="C68" s="41">
        <v>4100</v>
      </c>
      <c r="D68" s="139">
        <v>2065.45</v>
      </c>
      <c r="E68" s="41">
        <f t="shared" si="2"/>
        <v>50.376829268292674</v>
      </c>
      <c r="F68" s="140">
        <f t="shared" si="0"/>
        <v>-2034.5500000000002</v>
      </c>
    </row>
    <row r="69" spans="1:6" ht="93" customHeight="1">
      <c r="A69" s="39" t="s">
        <v>76</v>
      </c>
      <c r="B69" s="99" t="s">
        <v>260</v>
      </c>
      <c r="C69" s="41">
        <v>105</v>
      </c>
      <c r="D69" s="139">
        <v>39.03</v>
      </c>
      <c r="E69" s="41">
        <f t="shared" si="2"/>
        <v>37.17142857142857</v>
      </c>
      <c r="F69" s="140">
        <f aca="true" t="shared" si="3" ref="F69:F132">SUM(D69-C69)</f>
        <v>-65.97</v>
      </c>
    </row>
    <row r="70" spans="1:6" ht="38.25">
      <c r="A70" s="36" t="s">
        <v>173</v>
      </c>
      <c r="B70" s="42" t="s">
        <v>174</v>
      </c>
      <c r="C70" s="38">
        <f>SUM(C71)</f>
        <v>1200</v>
      </c>
      <c r="D70" s="38">
        <f>SUM(D71)</f>
        <v>1510.42</v>
      </c>
      <c r="E70" s="38">
        <f t="shared" si="2"/>
        <v>125.86833333333334</v>
      </c>
      <c r="F70" s="138">
        <f t="shared" si="3"/>
        <v>310.4200000000001</v>
      </c>
    </row>
    <row r="71" spans="1:6" ht="51">
      <c r="A71" s="39" t="s">
        <v>175</v>
      </c>
      <c r="B71" s="40" t="s">
        <v>77</v>
      </c>
      <c r="C71" s="41">
        <v>1200</v>
      </c>
      <c r="D71" s="141">
        <v>1510.42</v>
      </c>
      <c r="E71" s="41">
        <f t="shared" si="2"/>
        <v>125.86833333333334</v>
      </c>
      <c r="F71" s="140">
        <f t="shared" si="3"/>
        <v>310.4200000000001</v>
      </c>
    </row>
    <row r="72" spans="1:6" ht="12.75">
      <c r="A72" s="36" t="s">
        <v>78</v>
      </c>
      <c r="B72" s="42" t="s">
        <v>79</v>
      </c>
      <c r="C72" s="38">
        <f>SUM(C73+C74+C75+C76+C77+C79+C85+C86+C87+C88+C89+C90+C92+C93)</f>
        <v>3258</v>
      </c>
      <c r="D72" s="38">
        <f>SUM(D73+D74+D75+D76+D77+D79+D85+D86+D87+D88+D89+D90+D92+D93)</f>
        <v>3496.87</v>
      </c>
      <c r="E72" s="38">
        <f t="shared" si="2"/>
        <v>107.3317986494782</v>
      </c>
      <c r="F72" s="138">
        <f t="shared" si="3"/>
        <v>238.8699999999999</v>
      </c>
    </row>
    <row r="73" spans="1:6" ht="114.75">
      <c r="A73" s="39" t="s">
        <v>80</v>
      </c>
      <c r="B73" s="40" t="s">
        <v>290</v>
      </c>
      <c r="C73" s="41">
        <v>190</v>
      </c>
      <c r="D73" s="139">
        <v>61.66</v>
      </c>
      <c r="E73" s="41">
        <f t="shared" si="2"/>
        <v>32.45263157894737</v>
      </c>
      <c r="F73" s="140">
        <f t="shared" si="3"/>
        <v>-128.34</v>
      </c>
    </row>
    <row r="74" spans="1:6" ht="51">
      <c r="A74" s="39" t="s">
        <v>81</v>
      </c>
      <c r="B74" s="40" t="s">
        <v>82</v>
      </c>
      <c r="C74" s="41">
        <v>20</v>
      </c>
      <c r="D74" s="139">
        <v>14.64</v>
      </c>
      <c r="E74" s="41">
        <f t="shared" si="2"/>
        <v>73.2</v>
      </c>
      <c r="F74" s="140">
        <f t="shared" si="3"/>
        <v>-5.359999999999999</v>
      </c>
    </row>
    <row r="75" spans="1:6" ht="63.75">
      <c r="A75" s="39" t="s">
        <v>83</v>
      </c>
      <c r="B75" s="40" t="s">
        <v>84</v>
      </c>
      <c r="C75" s="41">
        <v>100</v>
      </c>
      <c r="D75" s="141">
        <v>85.5</v>
      </c>
      <c r="E75" s="41">
        <f t="shared" si="2"/>
        <v>85.5</v>
      </c>
      <c r="F75" s="140">
        <f t="shared" si="3"/>
        <v>-14.5</v>
      </c>
    </row>
    <row r="76" spans="1:6" ht="51">
      <c r="A76" s="39" t="s">
        <v>176</v>
      </c>
      <c r="B76" s="99" t="s">
        <v>261</v>
      </c>
      <c r="C76" s="41">
        <v>50</v>
      </c>
      <c r="D76" s="141">
        <v>10</v>
      </c>
      <c r="E76" s="41">
        <f t="shared" si="2"/>
        <v>20</v>
      </c>
      <c r="F76" s="140">
        <f t="shared" si="3"/>
        <v>-40</v>
      </c>
    </row>
    <row r="77" spans="1:6" ht="51">
      <c r="A77" s="36" t="s">
        <v>262</v>
      </c>
      <c r="B77" s="42" t="s">
        <v>86</v>
      </c>
      <c r="C77" s="38">
        <f>SUM(C78)</f>
        <v>2</v>
      </c>
      <c r="D77" s="38">
        <f>SUM(D78)</f>
        <v>0</v>
      </c>
      <c r="E77" s="38">
        <f t="shared" si="2"/>
        <v>0</v>
      </c>
      <c r="F77" s="138">
        <f t="shared" si="3"/>
        <v>-2</v>
      </c>
    </row>
    <row r="78" spans="1:6" ht="51">
      <c r="A78" s="39" t="s">
        <v>85</v>
      </c>
      <c r="B78" s="40" t="s">
        <v>86</v>
      </c>
      <c r="C78" s="45">
        <v>2</v>
      </c>
      <c r="D78" s="141"/>
      <c r="E78" s="41">
        <f t="shared" si="2"/>
        <v>0</v>
      </c>
      <c r="F78" s="140">
        <f t="shared" si="3"/>
        <v>-2</v>
      </c>
    </row>
    <row r="79" spans="1:6" ht="102">
      <c r="A79" s="36" t="s">
        <v>263</v>
      </c>
      <c r="B79" s="46" t="s">
        <v>264</v>
      </c>
      <c r="C79" s="100">
        <f>SUM(+C80+C83)</f>
        <v>152</v>
      </c>
      <c r="D79" s="100">
        <f>SUM(+D80+D83)</f>
        <v>207.9</v>
      </c>
      <c r="E79" s="38">
        <f t="shared" si="2"/>
        <v>136.77631578947367</v>
      </c>
      <c r="F79" s="138">
        <f t="shared" si="3"/>
        <v>55.900000000000006</v>
      </c>
    </row>
    <row r="80" spans="1:6" ht="40.5">
      <c r="A80" s="51" t="s">
        <v>309</v>
      </c>
      <c r="B80" s="126" t="s">
        <v>265</v>
      </c>
      <c r="C80" s="127">
        <f>SUM(C81:C82)</f>
        <v>5</v>
      </c>
      <c r="D80" s="127">
        <f>SUM(D81:D82)</f>
        <v>22.5</v>
      </c>
      <c r="E80" s="127">
        <f>SUM(E81:E82)</f>
        <v>420</v>
      </c>
      <c r="F80" s="138">
        <f t="shared" si="3"/>
        <v>17.5</v>
      </c>
    </row>
    <row r="81" spans="1:6" ht="29.25" customHeight="1">
      <c r="A81" s="39" t="s">
        <v>310</v>
      </c>
      <c r="B81" s="99" t="s">
        <v>265</v>
      </c>
      <c r="C81" s="45">
        <v>0</v>
      </c>
      <c r="D81" s="45">
        <v>1.5</v>
      </c>
      <c r="E81" s="38"/>
      <c r="F81" s="140">
        <f t="shared" si="3"/>
        <v>1.5</v>
      </c>
    </row>
    <row r="82" spans="1:6" ht="28.5" customHeight="1">
      <c r="A82" s="39" t="s">
        <v>237</v>
      </c>
      <c r="B82" s="99" t="s">
        <v>265</v>
      </c>
      <c r="C82" s="45">
        <v>5</v>
      </c>
      <c r="D82" s="45">
        <v>21</v>
      </c>
      <c r="E82" s="41">
        <f t="shared" si="2"/>
        <v>420</v>
      </c>
      <c r="F82" s="140">
        <f t="shared" si="3"/>
        <v>16</v>
      </c>
    </row>
    <row r="83" spans="1:6" ht="27">
      <c r="A83" s="51" t="s">
        <v>328</v>
      </c>
      <c r="B83" s="128" t="s">
        <v>88</v>
      </c>
      <c r="C83" s="127">
        <f>SUM(C84)</f>
        <v>147</v>
      </c>
      <c r="D83" s="127">
        <f>SUM(D84)</f>
        <v>185.4</v>
      </c>
      <c r="E83" s="129">
        <f t="shared" si="2"/>
        <v>126.12244897959184</v>
      </c>
      <c r="F83" s="138">
        <f t="shared" si="3"/>
        <v>38.400000000000006</v>
      </c>
    </row>
    <row r="84" spans="1:6" ht="25.5">
      <c r="A84" s="39" t="s">
        <v>87</v>
      </c>
      <c r="B84" s="40" t="s">
        <v>88</v>
      </c>
      <c r="C84" s="41">
        <v>147</v>
      </c>
      <c r="D84" s="141">
        <v>185.4</v>
      </c>
      <c r="E84" s="41">
        <f t="shared" si="2"/>
        <v>126.12244897959184</v>
      </c>
      <c r="F84" s="140">
        <f t="shared" si="3"/>
        <v>38.400000000000006</v>
      </c>
    </row>
    <row r="85" spans="1:6" ht="51">
      <c r="A85" s="39" t="s">
        <v>89</v>
      </c>
      <c r="B85" s="40" t="s">
        <v>90</v>
      </c>
      <c r="C85" s="41">
        <v>730</v>
      </c>
      <c r="D85" s="141">
        <v>833.6</v>
      </c>
      <c r="E85" s="41">
        <f t="shared" si="2"/>
        <v>114.1917808219178</v>
      </c>
      <c r="F85" s="140">
        <f t="shared" si="3"/>
        <v>103.60000000000002</v>
      </c>
    </row>
    <row r="86" spans="1:6" ht="25.5">
      <c r="A86" s="39" t="s">
        <v>270</v>
      </c>
      <c r="B86" s="39" t="s">
        <v>271</v>
      </c>
      <c r="C86" s="41">
        <v>0</v>
      </c>
      <c r="D86" s="141">
        <v>49.37</v>
      </c>
      <c r="E86" s="41"/>
      <c r="F86" s="140">
        <f t="shared" si="3"/>
        <v>49.37</v>
      </c>
    </row>
    <row r="87" spans="1:6" ht="51">
      <c r="A87" s="39" t="s">
        <v>316</v>
      </c>
      <c r="B87" s="40" t="s">
        <v>317</v>
      </c>
      <c r="C87" s="41">
        <v>0</v>
      </c>
      <c r="D87" s="141">
        <v>25.71</v>
      </c>
      <c r="E87" s="41"/>
      <c r="F87" s="140">
        <f t="shared" si="3"/>
        <v>25.71</v>
      </c>
    </row>
    <row r="88" spans="1:6" ht="38.25">
      <c r="A88" s="39" t="s">
        <v>291</v>
      </c>
      <c r="B88" s="40" t="s">
        <v>91</v>
      </c>
      <c r="C88" s="41">
        <v>2</v>
      </c>
      <c r="D88" s="139">
        <v>1.72</v>
      </c>
      <c r="E88" s="41">
        <f t="shared" si="2"/>
        <v>86</v>
      </c>
      <c r="F88" s="140">
        <f t="shared" si="3"/>
        <v>-0.28</v>
      </c>
    </row>
    <row r="89" spans="1:6" ht="66" customHeight="1">
      <c r="A89" s="39" t="s">
        <v>92</v>
      </c>
      <c r="B89" s="40" t="s">
        <v>93</v>
      </c>
      <c r="C89" s="41">
        <v>25</v>
      </c>
      <c r="D89" s="139">
        <v>0</v>
      </c>
      <c r="E89" s="41">
        <f t="shared" si="2"/>
        <v>0</v>
      </c>
      <c r="F89" s="140">
        <f t="shared" si="3"/>
        <v>-25</v>
      </c>
    </row>
    <row r="90" spans="1:6" ht="72.75" customHeight="1">
      <c r="A90" s="51" t="s">
        <v>292</v>
      </c>
      <c r="B90" s="128" t="s">
        <v>311</v>
      </c>
      <c r="C90" s="129">
        <f>SUM(C91:C91)</f>
        <v>53</v>
      </c>
      <c r="D90" s="129">
        <f>SUM(D91:D91)</f>
        <v>95.8</v>
      </c>
      <c r="E90" s="129">
        <f t="shared" si="2"/>
        <v>180.75471698113208</v>
      </c>
      <c r="F90" s="138">
        <f t="shared" si="3"/>
        <v>42.8</v>
      </c>
    </row>
    <row r="91" spans="1:6" ht="63.75">
      <c r="A91" s="39" t="s">
        <v>177</v>
      </c>
      <c r="B91" s="40" t="s">
        <v>311</v>
      </c>
      <c r="C91" s="41">
        <v>53</v>
      </c>
      <c r="D91" s="141">
        <v>95.8</v>
      </c>
      <c r="E91" s="41">
        <f t="shared" si="2"/>
        <v>180.75471698113208</v>
      </c>
      <c r="F91" s="140">
        <f t="shared" si="3"/>
        <v>42.8</v>
      </c>
    </row>
    <row r="92" spans="1:6" ht="51">
      <c r="A92" s="39" t="s">
        <v>94</v>
      </c>
      <c r="B92" s="40" t="s">
        <v>95</v>
      </c>
      <c r="C92" s="41">
        <v>105</v>
      </c>
      <c r="D92" s="141">
        <v>18.28</v>
      </c>
      <c r="E92" s="41">
        <f t="shared" si="2"/>
        <v>17.409523809523808</v>
      </c>
      <c r="F92" s="140">
        <f t="shared" si="3"/>
        <v>-86.72</v>
      </c>
    </row>
    <row r="93" spans="1:6" ht="38.25">
      <c r="A93" s="36" t="s">
        <v>96</v>
      </c>
      <c r="B93" s="42" t="s">
        <v>97</v>
      </c>
      <c r="C93" s="38">
        <f>SUM(C96:C106)</f>
        <v>1829</v>
      </c>
      <c r="D93" s="38">
        <f>SUM(D96:D106)</f>
        <v>2092.6899999999996</v>
      </c>
      <c r="E93" s="38">
        <f t="shared" si="2"/>
        <v>114.41716785128484</v>
      </c>
      <c r="F93" s="138">
        <f t="shared" si="3"/>
        <v>263.6899999999996</v>
      </c>
    </row>
    <row r="94" spans="1:6" ht="12.75">
      <c r="A94" s="39"/>
      <c r="B94" s="40" t="s">
        <v>98</v>
      </c>
      <c r="C94" s="41"/>
      <c r="D94" s="139"/>
      <c r="E94" s="41"/>
      <c r="F94" s="138"/>
    </row>
    <row r="95" spans="1:6" ht="12.75">
      <c r="A95" s="39" t="s">
        <v>333</v>
      </c>
      <c r="B95" s="40"/>
      <c r="C95" s="41">
        <v>0</v>
      </c>
      <c r="D95" s="141">
        <v>0</v>
      </c>
      <c r="E95" s="41"/>
      <c r="F95" s="140">
        <f t="shared" si="3"/>
        <v>0</v>
      </c>
    </row>
    <row r="96" spans="1:6" ht="12.75">
      <c r="A96" s="39" t="s">
        <v>312</v>
      </c>
      <c r="B96" s="40"/>
      <c r="C96" s="41">
        <v>0</v>
      </c>
      <c r="D96" s="141">
        <v>36</v>
      </c>
      <c r="E96" s="41"/>
      <c r="F96" s="140">
        <f t="shared" si="3"/>
        <v>36</v>
      </c>
    </row>
    <row r="97" spans="1:6" ht="12.75">
      <c r="A97" s="39" t="s">
        <v>334</v>
      </c>
      <c r="B97" s="40"/>
      <c r="C97" s="41">
        <v>0</v>
      </c>
      <c r="D97" s="141">
        <v>0</v>
      </c>
      <c r="E97" s="41"/>
      <c r="F97" s="140">
        <f t="shared" si="3"/>
        <v>0</v>
      </c>
    </row>
    <row r="98" spans="1:6" ht="12.75">
      <c r="A98" s="39" t="s">
        <v>99</v>
      </c>
      <c r="B98" s="40"/>
      <c r="C98" s="41">
        <v>60</v>
      </c>
      <c r="D98" s="141">
        <v>44.16</v>
      </c>
      <c r="E98" s="41">
        <f t="shared" si="2"/>
        <v>73.6</v>
      </c>
      <c r="F98" s="140">
        <f t="shared" si="3"/>
        <v>-15.840000000000003</v>
      </c>
    </row>
    <row r="99" spans="1:6" ht="12.75">
      <c r="A99" s="39" t="s">
        <v>100</v>
      </c>
      <c r="B99" s="40"/>
      <c r="C99" s="41">
        <v>18</v>
      </c>
      <c r="D99" s="141">
        <v>567.68</v>
      </c>
      <c r="E99" s="41">
        <f t="shared" si="2"/>
        <v>3153.7777777777774</v>
      </c>
      <c r="F99" s="140">
        <f t="shared" si="3"/>
        <v>549.68</v>
      </c>
    </row>
    <row r="100" spans="1:6" ht="12.75">
      <c r="A100" s="39" t="s">
        <v>335</v>
      </c>
      <c r="B100" s="40"/>
      <c r="C100" s="41">
        <v>0</v>
      </c>
      <c r="D100" s="141">
        <v>0</v>
      </c>
      <c r="E100" s="41"/>
      <c r="F100" s="140">
        <f t="shared" si="3"/>
        <v>0</v>
      </c>
    </row>
    <row r="101" spans="1:6" ht="12.75">
      <c r="A101" s="39" t="s">
        <v>272</v>
      </c>
      <c r="B101" s="40"/>
      <c r="C101" s="41">
        <v>0</v>
      </c>
      <c r="D101" s="141">
        <v>45.5</v>
      </c>
      <c r="E101" s="41"/>
      <c r="F101" s="140">
        <f t="shared" si="3"/>
        <v>45.5</v>
      </c>
    </row>
    <row r="102" spans="1:6" ht="12.75">
      <c r="A102" s="39" t="s">
        <v>101</v>
      </c>
      <c r="B102" s="40"/>
      <c r="C102" s="41">
        <v>55</v>
      </c>
      <c r="D102" s="141">
        <v>230.1</v>
      </c>
      <c r="E102" s="41">
        <f t="shared" si="2"/>
        <v>418.3636363636364</v>
      </c>
      <c r="F102" s="140">
        <f t="shared" si="3"/>
        <v>175.1</v>
      </c>
    </row>
    <row r="103" spans="1:6" ht="12.75">
      <c r="A103" s="39" t="s">
        <v>102</v>
      </c>
      <c r="B103" s="40"/>
      <c r="C103" s="41">
        <v>0</v>
      </c>
      <c r="D103" s="141">
        <v>3</v>
      </c>
      <c r="E103" s="41"/>
      <c r="F103" s="140">
        <f t="shared" si="3"/>
        <v>3</v>
      </c>
    </row>
    <row r="104" spans="1:6" ht="12.75">
      <c r="A104" s="39" t="s">
        <v>103</v>
      </c>
      <c r="B104" s="40"/>
      <c r="C104" s="41">
        <v>1696</v>
      </c>
      <c r="D104" s="139">
        <v>1142.07</v>
      </c>
      <c r="E104" s="41">
        <f t="shared" si="2"/>
        <v>67.33903301886792</v>
      </c>
      <c r="F104" s="140">
        <f t="shared" si="3"/>
        <v>-553.9300000000001</v>
      </c>
    </row>
    <row r="105" spans="1:6" ht="12.75">
      <c r="A105" s="39" t="s">
        <v>104</v>
      </c>
      <c r="B105" s="40"/>
      <c r="C105" s="41">
        <v>0</v>
      </c>
      <c r="D105" s="141">
        <v>14.18</v>
      </c>
      <c r="E105" s="41"/>
      <c r="F105" s="140">
        <f t="shared" si="3"/>
        <v>14.18</v>
      </c>
    </row>
    <row r="106" spans="1:6" ht="12.75">
      <c r="A106" s="39" t="s">
        <v>341</v>
      </c>
      <c r="B106" s="40"/>
      <c r="C106" s="41">
        <v>0</v>
      </c>
      <c r="D106" s="141">
        <v>10</v>
      </c>
      <c r="E106" s="41"/>
      <c r="F106" s="140">
        <f t="shared" si="3"/>
        <v>10</v>
      </c>
    </row>
    <row r="107" spans="1:6" ht="12.75">
      <c r="A107" s="42" t="s">
        <v>105</v>
      </c>
      <c r="B107" s="42" t="s">
        <v>106</v>
      </c>
      <c r="C107" s="38">
        <v>0</v>
      </c>
      <c r="D107" s="38">
        <v>0</v>
      </c>
      <c r="E107" s="41"/>
      <c r="F107" s="138">
        <f t="shared" si="3"/>
        <v>0</v>
      </c>
    </row>
    <row r="108" spans="1:6" ht="12.75">
      <c r="A108" s="119" t="s">
        <v>107</v>
      </c>
      <c r="B108" s="120" t="s">
        <v>108</v>
      </c>
      <c r="C108" s="53">
        <f>SUM(C109+C164+C166+C169)</f>
        <v>754376.59</v>
      </c>
      <c r="D108" s="53">
        <f>SUM(D109+D164+D166+D169)</f>
        <v>619202.96109</v>
      </c>
      <c r="E108" s="38">
        <f t="shared" si="2"/>
        <v>82.0814125594751</v>
      </c>
      <c r="F108" s="138">
        <f t="shared" si="3"/>
        <v>-135173.62890999997</v>
      </c>
    </row>
    <row r="109" spans="1:6" ht="25.5">
      <c r="A109" s="39" t="s">
        <v>109</v>
      </c>
      <c r="B109" s="36" t="s">
        <v>110</v>
      </c>
      <c r="C109" s="44">
        <f>SUM(C110+C112+C138+C151)</f>
        <v>751876.59</v>
      </c>
      <c r="D109" s="44">
        <f>SUM(D110+D112+D138+D151)</f>
        <v>619231.71717</v>
      </c>
      <c r="E109" s="38">
        <f t="shared" si="2"/>
        <v>82.35815895930475</v>
      </c>
      <c r="F109" s="138">
        <f t="shared" si="3"/>
        <v>-132644.87283</v>
      </c>
    </row>
    <row r="110" spans="1:6" ht="12.75">
      <c r="A110" s="47" t="s">
        <v>111</v>
      </c>
      <c r="B110" s="36" t="s">
        <v>112</v>
      </c>
      <c r="C110" s="48">
        <f>SUM(C111)</f>
        <v>7452</v>
      </c>
      <c r="D110" s="48">
        <f>SUM(D111)</f>
        <v>6210</v>
      </c>
      <c r="E110" s="38">
        <f t="shared" si="2"/>
        <v>83.33333333333333</v>
      </c>
      <c r="F110" s="138">
        <f t="shared" si="3"/>
        <v>-1242</v>
      </c>
    </row>
    <row r="111" spans="1:6" ht="25.5">
      <c r="A111" s="49" t="s">
        <v>113</v>
      </c>
      <c r="B111" s="39" t="s">
        <v>114</v>
      </c>
      <c r="C111" s="50">
        <v>7452</v>
      </c>
      <c r="D111" s="149">
        <v>6210</v>
      </c>
      <c r="E111" s="41">
        <f t="shared" si="2"/>
        <v>83.33333333333333</v>
      </c>
      <c r="F111" s="140">
        <f t="shared" si="3"/>
        <v>-1242</v>
      </c>
    </row>
    <row r="112" spans="1:6" ht="12.75">
      <c r="A112" s="47" t="s">
        <v>115</v>
      </c>
      <c r="B112" s="36" t="s">
        <v>116</v>
      </c>
      <c r="C112" s="38">
        <f>SUM(C113+C117+C121+C122+C123+C124+C120+C114)</f>
        <v>339021.8</v>
      </c>
      <c r="D112" s="38">
        <f>SUM(D113+D117+D121+D122+D123+D124+D120+D114)</f>
        <v>285668.95184999995</v>
      </c>
      <c r="E112" s="38">
        <f t="shared" si="2"/>
        <v>84.26270872551558</v>
      </c>
      <c r="F112" s="138">
        <f t="shared" si="3"/>
        <v>-53352.848150000034</v>
      </c>
    </row>
    <row r="113" spans="1:6" ht="51">
      <c r="A113" s="49" t="s">
        <v>293</v>
      </c>
      <c r="B113" s="39" t="s">
        <v>294</v>
      </c>
      <c r="C113" s="41">
        <v>591.7</v>
      </c>
      <c r="D113" s="41">
        <v>591.7</v>
      </c>
      <c r="E113" s="41">
        <f t="shared" si="2"/>
        <v>100</v>
      </c>
      <c r="F113" s="140">
        <f t="shared" si="3"/>
        <v>0</v>
      </c>
    </row>
    <row r="114" spans="1:6" ht="25.5">
      <c r="A114" s="49" t="s">
        <v>352</v>
      </c>
      <c r="B114" s="39" t="s">
        <v>353</v>
      </c>
      <c r="C114" s="41">
        <f>SUM(C115:C116)</f>
        <v>2251.4</v>
      </c>
      <c r="D114" s="41">
        <f>SUM(D115:D116)</f>
        <v>1263.1</v>
      </c>
      <c r="E114" s="41">
        <f t="shared" si="2"/>
        <v>56.102869325752856</v>
      </c>
      <c r="F114" s="140">
        <f t="shared" si="3"/>
        <v>-988.3000000000002</v>
      </c>
    </row>
    <row r="115" spans="1:6" ht="63.75">
      <c r="A115" s="49" t="s">
        <v>342</v>
      </c>
      <c r="B115" s="39" t="s">
        <v>343</v>
      </c>
      <c r="C115" s="41">
        <v>698</v>
      </c>
      <c r="D115" s="41">
        <v>698</v>
      </c>
      <c r="E115" s="41">
        <f t="shared" si="2"/>
        <v>100</v>
      </c>
      <c r="F115" s="140">
        <f t="shared" si="3"/>
        <v>0</v>
      </c>
    </row>
    <row r="116" spans="1:6" ht="89.25">
      <c r="A116" s="49" t="s">
        <v>347</v>
      </c>
      <c r="B116" s="108" t="s">
        <v>0</v>
      </c>
      <c r="C116" s="41">
        <v>1553.4</v>
      </c>
      <c r="D116" s="41">
        <v>565.1</v>
      </c>
      <c r="E116" s="41">
        <f t="shared" si="2"/>
        <v>36.37826702716622</v>
      </c>
      <c r="F116" s="140">
        <f t="shared" si="3"/>
        <v>-988.3000000000001</v>
      </c>
    </row>
    <row r="117" spans="1:6" ht="40.5" customHeight="1">
      <c r="A117" s="47" t="s">
        <v>295</v>
      </c>
      <c r="B117" s="36" t="s">
        <v>296</v>
      </c>
      <c r="C117" s="38">
        <f>SUM(C118+C119)</f>
        <v>22924.1</v>
      </c>
      <c r="D117" s="38">
        <f>SUM(D118+D119)</f>
        <v>18382.391</v>
      </c>
      <c r="E117" s="38">
        <f t="shared" si="2"/>
        <v>80.18805972753565</v>
      </c>
      <c r="F117" s="138">
        <f t="shared" si="3"/>
        <v>-4541.708999999999</v>
      </c>
    </row>
    <row r="118" spans="1:6" ht="25.5">
      <c r="A118" s="49" t="s">
        <v>297</v>
      </c>
      <c r="B118" s="121" t="s">
        <v>298</v>
      </c>
      <c r="C118" s="41">
        <v>12879</v>
      </c>
      <c r="D118" s="41">
        <f>10000+1075.964</f>
        <v>11075.964</v>
      </c>
      <c r="E118" s="41">
        <f t="shared" si="2"/>
        <v>86.00018634987188</v>
      </c>
      <c r="F118" s="140">
        <f t="shared" si="3"/>
        <v>-1803.036</v>
      </c>
    </row>
    <row r="119" spans="1:6" ht="102">
      <c r="A119" s="49" t="s">
        <v>297</v>
      </c>
      <c r="B119" s="150" t="s">
        <v>318</v>
      </c>
      <c r="C119" s="41">
        <v>10045.1</v>
      </c>
      <c r="D119" s="151">
        <v>7306.427</v>
      </c>
      <c r="E119" s="41">
        <f t="shared" si="2"/>
        <v>72.73622960448377</v>
      </c>
      <c r="F119" s="140">
        <f t="shared" si="3"/>
        <v>-2738.6730000000007</v>
      </c>
    </row>
    <row r="120" spans="1:6" ht="55.5" customHeight="1">
      <c r="A120" s="107" t="s">
        <v>326</v>
      </c>
      <c r="B120" s="152" t="s">
        <v>327</v>
      </c>
      <c r="C120" s="41">
        <v>953</v>
      </c>
      <c r="D120" s="41">
        <v>953</v>
      </c>
      <c r="E120" s="41">
        <f t="shared" si="2"/>
        <v>100</v>
      </c>
      <c r="F120" s="140">
        <f t="shared" si="3"/>
        <v>0</v>
      </c>
    </row>
    <row r="121" spans="1:6" ht="66.75" customHeight="1">
      <c r="A121" s="107" t="s">
        <v>273</v>
      </c>
      <c r="B121" s="153" t="s">
        <v>274</v>
      </c>
      <c r="C121" s="41">
        <v>8523.2</v>
      </c>
      <c r="D121" s="132">
        <v>8523.15475</v>
      </c>
      <c r="E121" s="41">
        <f t="shared" si="2"/>
        <v>99.99946909611413</v>
      </c>
      <c r="F121" s="140">
        <f t="shared" si="3"/>
        <v>-0.045250000001033186</v>
      </c>
    </row>
    <row r="122" spans="1:6" ht="44.25" customHeight="1">
      <c r="A122" s="107" t="s">
        <v>275</v>
      </c>
      <c r="B122" s="153" t="s">
        <v>276</v>
      </c>
      <c r="C122" s="41">
        <v>12544.8</v>
      </c>
      <c r="D122" s="132">
        <f>3763.43854+8781.35659</f>
        <v>12544.795129999999</v>
      </c>
      <c r="E122" s="41">
        <f t="shared" si="2"/>
        <v>99.99996117913398</v>
      </c>
      <c r="F122" s="140">
        <f t="shared" si="3"/>
        <v>-0.0048700000006647315</v>
      </c>
    </row>
    <row r="123" spans="1:6" ht="51">
      <c r="A123" s="49" t="s">
        <v>319</v>
      </c>
      <c r="B123" s="39" t="s">
        <v>320</v>
      </c>
      <c r="C123" s="41">
        <v>545.5</v>
      </c>
      <c r="D123" s="151">
        <f>272.716+272.715</f>
        <v>545.431</v>
      </c>
      <c r="E123" s="41">
        <f t="shared" si="2"/>
        <v>99.98735105407884</v>
      </c>
      <c r="F123" s="138">
        <f t="shared" si="3"/>
        <v>-0.06899999999995998</v>
      </c>
    </row>
    <row r="124" spans="1:6" ht="13.5">
      <c r="A124" s="47" t="s">
        <v>117</v>
      </c>
      <c r="B124" s="51" t="s">
        <v>118</v>
      </c>
      <c r="C124" s="38">
        <f>SUM(C125+C131+C137)</f>
        <v>290688.1</v>
      </c>
      <c r="D124" s="38">
        <f>SUM(D131+D125+D137)</f>
        <v>242865.37997</v>
      </c>
      <c r="E124" s="38">
        <f t="shared" si="2"/>
        <v>83.54844246118091</v>
      </c>
      <c r="F124" s="138">
        <f t="shared" si="3"/>
        <v>-47822.72002999997</v>
      </c>
    </row>
    <row r="125" spans="1:6" ht="13.5">
      <c r="A125" s="49" t="s">
        <v>277</v>
      </c>
      <c r="B125" s="122"/>
      <c r="C125" s="38">
        <f>SUM(C126:C130)</f>
        <v>1661.2</v>
      </c>
      <c r="D125" s="133">
        <f>SUM(D126:D130)</f>
        <v>1036.45997</v>
      </c>
      <c r="E125" s="38">
        <f t="shared" si="2"/>
        <v>62.39224476282207</v>
      </c>
      <c r="F125" s="138">
        <f t="shared" si="3"/>
        <v>-624.7400299999999</v>
      </c>
    </row>
    <row r="126" spans="1:6" ht="25.5">
      <c r="A126" s="49" t="s">
        <v>277</v>
      </c>
      <c r="B126" s="121" t="s">
        <v>299</v>
      </c>
      <c r="C126" s="41">
        <v>111.6</v>
      </c>
      <c r="D126" s="154">
        <f>55.8+53.5</f>
        <v>109.3</v>
      </c>
      <c r="E126" s="41">
        <f t="shared" si="2"/>
        <v>97.93906810035843</v>
      </c>
      <c r="F126" s="140">
        <f t="shared" si="3"/>
        <v>-2.299999999999997</v>
      </c>
    </row>
    <row r="127" spans="1:6" ht="80.25" customHeight="1">
      <c r="A127" s="49" t="s">
        <v>277</v>
      </c>
      <c r="B127" s="108" t="s">
        <v>278</v>
      </c>
      <c r="C127" s="41">
        <v>158</v>
      </c>
      <c r="D127" s="41">
        <v>158</v>
      </c>
      <c r="E127" s="41">
        <f t="shared" si="2"/>
        <v>100</v>
      </c>
      <c r="F127" s="140">
        <f t="shared" si="3"/>
        <v>0</v>
      </c>
    </row>
    <row r="128" spans="1:6" ht="63.75">
      <c r="A128" s="49" t="s">
        <v>277</v>
      </c>
      <c r="B128" s="142" t="s">
        <v>279</v>
      </c>
      <c r="C128" s="41">
        <v>1261.3</v>
      </c>
      <c r="D128" s="41">
        <f>160.02824+480.08473</f>
        <v>640.11297</v>
      </c>
      <c r="E128" s="41">
        <f t="shared" si="2"/>
        <v>50.75025529215888</v>
      </c>
      <c r="F128" s="140">
        <f t="shared" si="3"/>
        <v>-621.1870299999999</v>
      </c>
    </row>
    <row r="129" spans="1:6" ht="63.75">
      <c r="A129" s="49" t="s">
        <v>277</v>
      </c>
      <c r="B129" s="150" t="s">
        <v>321</v>
      </c>
      <c r="C129" s="41">
        <v>28</v>
      </c>
      <c r="D129" s="151">
        <v>26.747</v>
      </c>
      <c r="E129" s="41">
        <f t="shared" si="2"/>
        <v>95.52499999999999</v>
      </c>
      <c r="F129" s="140">
        <f t="shared" si="3"/>
        <v>-1.2530000000000001</v>
      </c>
    </row>
    <row r="130" spans="1:6" ht="76.5">
      <c r="A130" s="49" t="s">
        <v>277</v>
      </c>
      <c r="B130" s="109" t="s">
        <v>280</v>
      </c>
      <c r="C130" s="41">
        <v>102.3</v>
      </c>
      <c r="D130" s="41">
        <v>102.3</v>
      </c>
      <c r="E130" s="41">
        <f t="shared" si="2"/>
        <v>100</v>
      </c>
      <c r="F130" s="140">
        <f t="shared" si="3"/>
        <v>0</v>
      </c>
    </row>
    <row r="131" spans="1:6" ht="12.75">
      <c r="A131" s="49" t="s">
        <v>119</v>
      </c>
      <c r="B131" s="109"/>
      <c r="C131" s="41">
        <f>SUM(C132:C136)</f>
        <v>41110.9</v>
      </c>
      <c r="D131" s="41">
        <f>SUM(D132:D136)</f>
        <v>35228.92</v>
      </c>
      <c r="E131" s="41">
        <f t="shared" si="2"/>
        <v>85.69240760966069</v>
      </c>
      <c r="F131" s="140">
        <f t="shared" si="3"/>
        <v>-5881.980000000003</v>
      </c>
    </row>
    <row r="132" spans="1:6" ht="38.25">
      <c r="A132" s="49" t="s">
        <v>119</v>
      </c>
      <c r="B132" s="39" t="s">
        <v>120</v>
      </c>
      <c r="C132" s="50">
        <v>29308</v>
      </c>
      <c r="D132" s="155">
        <f>16280+3573+3573</f>
        <v>23426</v>
      </c>
      <c r="E132" s="41">
        <f t="shared" si="2"/>
        <v>79.93039443155452</v>
      </c>
      <c r="F132" s="140">
        <f t="shared" si="3"/>
        <v>-5882</v>
      </c>
    </row>
    <row r="133" spans="1:6" ht="51">
      <c r="A133" s="49" t="s">
        <v>119</v>
      </c>
      <c r="B133" s="39" t="s">
        <v>320</v>
      </c>
      <c r="C133" s="50">
        <v>512.8</v>
      </c>
      <c r="D133" s="156">
        <v>512.82</v>
      </c>
      <c r="E133" s="41">
        <f t="shared" si="2"/>
        <v>100.00390015600627</v>
      </c>
      <c r="F133" s="140">
        <f aca="true" t="shared" si="4" ref="F133:F173">SUM(D133-C133)</f>
        <v>0.020000000000095497</v>
      </c>
    </row>
    <row r="134" spans="1:6" ht="25.5">
      <c r="A134" s="49" t="s">
        <v>119</v>
      </c>
      <c r="B134" s="39" t="s">
        <v>121</v>
      </c>
      <c r="C134" s="50">
        <v>10161.6</v>
      </c>
      <c r="D134" s="141">
        <v>10161.6</v>
      </c>
      <c r="E134" s="41">
        <f t="shared" si="2"/>
        <v>100</v>
      </c>
      <c r="F134" s="140">
        <f t="shared" si="4"/>
        <v>0</v>
      </c>
    </row>
    <row r="135" spans="1:6" ht="63.75">
      <c r="A135" s="49" t="s">
        <v>119</v>
      </c>
      <c r="B135" s="110" t="s">
        <v>281</v>
      </c>
      <c r="C135" s="50">
        <v>829.3</v>
      </c>
      <c r="D135" s="141">
        <v>829.3</v>
      </c>
      <c r="E135" s="41">
        <f t="shared" si="2"/>
        <v>100</v>
      </c>
      <c r="F135" s="140">
        <f t="shared" si="4"/>
        <v>0</v>
      </c>
    </row>
    <row r="136" spans="1:6" ht="63.75">
      <c r="A136" s="49" t="s">
        <v>119</v>
      </c>
      <c r="B136" s="39" t="s">
        <v>344</v>
      </c>
      <c r="C136" s="50">
        <v>299.2</v>
      </c>
      <c r="D136" s="141">
        <v>299.2</v>
      </c>
      <c r="E136" s="41">
        <f t="shared" si="2"/>
        <v>100</v>
      </c>
      <c r="F136" s="140">
        <f t="shared" si="4"/>
        <v>0</v>
      </c>
    </row>
    <row r="137" spans="1:6" ht="51">
      <c r="A137" s="49" t="s">
        <v>122</v>
      </c>
      <c r="B137" s="39" t="s">
        <v>123</v>
      </c>
      <c r="C137" s="50">
        <v>247916</v>
      </c>
      <c r="D137" s="141">
        <v>206600</v>
      </c>
      <c r="E137" s="41">
        <f t="shared" si="2"/>
        <v>83.33467787476404</v>
      </c>
      <c r="F137" s="140">
        <f t="shared" si="4"/>
        <v>-41316</v>
      </c>
    </row>
    <row r="138" spans="1:6" ht="12.75">
      <c r="A138" s="47" t="s">
        <v>124</v>
      </c>
      <c r="B138" s="36" t="s">
        <v>125</v>
      </c>
      <c r="C138" s="38">
        <f>SUM(C139+C140+C141+C148)</f>
        <v>371253.2</v>
      </c>
      <c r="D138" s="38">
        <f>SUM(D139+D140+D141+D148)</f>
        <v>311211.93226000003</v>
      </c>
      <c r="E138" s="38">
        <f t="shared" si="2"/>
        <v>83.82740734894676</v>
      </c>
      <c r="F138" s="138">
        <f t="shared" si="4"/>
        <v>-60041.26773999998</v>
      </c>
    </row>
    <row r="139" spans="1:6" ht="38.25">
      <c r="A139" s="49" t="s">
        <v>126</v>
      </c>
      <c r="B139" s="39" t="s">
        <v>127</v>
      </c>
      <c r="C139" s="50">
        <v>15337</v>
      </c>
      <c r="D139" s="157">
        <v>12602.00333</v>
      </c>
      <c r="E139" s="41">
        <f t="shared" si="2"/>
        <v>82.16732952989501</v>
      </c>
      <c r="F139" s="140">
        <f t="shared" si="4"/>
        <v>-2734.9966700000004</v>
      </c>
    </row>
    <row r="140" spans="1:6" ht="38.25">
      <c r="A140" s="49" t="s">
        <v>128</v>
      </c>
      <c r="B140" s="39" t="s">
        <v>129</v>
      </c>
      <c r="C140" s="50">
        <v>16722</v>
      </c>
      <c r="D140" s="158">
        <f>10354.36614+850</f>
        <v>11204.36614</v>
      </c>
      <c r="E140" s="41">
        <f t="shared" si="2"/>
        <v>67.00374440856358</v>
      </c>
      <c r="F140" s="140">
        <f t="shared" si="4"/>
        <v>-5517.63386</v>
      </c>
    </row>
    <row r="141" spans="1:6" ht="40.5">
      <c r="A141" s="47" t="s">
        <v>130</v>
      </c>
      <c r="B141" s="51" t="s">
        <v>131</v>
      </c>
      <c r="C141" s="101">
        <f>SUM(C142:C147)</f>
        <v>65239.200000000004</v>
      </c>
      <c r="D141" s="130">
        <f>SUM(D142:D147)</f>
        <v>54149.56279</v>
      </c>
      <c r="E141" s="129">
        <f t="shared" si="2"/>
        <v>83.00157388502618</v>
      </c>
      <c r="F141" s="159">
        <f t="shared" si="4"/>
        <v>-11089.63721</v>
      </c>
    </row>
    <row r="142" spans="1:6" ht="63.75">
      <c r="A142" s="49" t="s">
        <v>130</v>
      </c>
      <c r="B142" s="39" t="s">
        <v>132</v>
      </c>
      <c r="C142" s="50">
        <v>227</v>
      </c>
      <c r="D142" s="160">
        <f>151.333+18.917+18.917</f>
        <v>189.167</v>
      </c>
      <c r="E142" s="41">
        <f t="shared" si="2"/>
        <v>83.33348017621145</v>
      </c>
      <c r="F142" s="140">
        <f t="shared" si="4"/>
        <v>-37.833</v>
      </c>
    </row>
    <row r="143" spans="1:6" ht="63.75">
      <c r="A143" s="49" t="s">
        <v>130</v>
      </c>
      <c r="B143" s="39" t="s">
        <v>133</v>
      </c>
      <c r="C143" s="50">
        <v>63980</v>
      </c>
      <c r="D143" s="160">
        <v>53271.99579</v>
      </c>
      <c r="E143" s="41">
        <f t="shared" si="2"/>
        <v>83.2635132697718</v>
      </c>
      <c r="F143" s="140">
        <f t="shared" si="4"/>
        <v>-10708.00421</v>
      </c>
    </row>
    <row r="144" spans="1:6" ht="63.75">
      <c r="A144" s="49" t="s">
        <v>130</v>
      </c>
      <c r="B144" s="39" t="s">
        <v>134</v>
      </c>
      <c r="C144" s="50">
        <v>0.1</v>
      </c>
      <c r="D144" s="141">
        <v>0.1</v>
      </c>
      <c r="E144" s="41">
        <f t="shared" si="2"/>
        <v>100</v>
      </c>
      <c r="F144" s="140">
        <f t="shared" si="4"/>
        <v>0</v>
      </c>
    </row>
    <row r="145" spans="1:6" ht="29.25" customHeight="1">
      <c r="A145" s="49" t="s">
        <v>130</v>
      </c>
      <c r="B145" s="39" t="s">
        <v>135</v>
      </c>
      <c r="C145" s="50">
        <v>91.9</v>
      </c>
      <c r="D145" s="141">
        <v>91.9</v>
      </c>
      <c r="E145" s="41">
        <f t="shared" si="2"/>
        <v>100</v>
      </c>
      <c r="F145" s="140">
        <f t="shared" si="4"/>
        <v>0</v>
      </c>
    </row>
    <row r="146" spans="1:6" ht="81.75" customHeight="1">
      <c r="A146" s="49" t="s">
        <v>130</v>
      </c>
      <c r="B146" s="161" t="s">
        <v>336</v>
      </c>
      <c r="C146" s="50">
        <v>343.8</v>
      </c>
      <c r="D146" s="141">
        <v>0</v>
      </c>
      <c r="E146" s="41"/>
      <c r="F146" s="140">
        <f t="shared" si="4"/>
        <v>-343.8</v>
      </c>
    </row>
    <row r="147" spans="1:6" ht="68.25" customHeight="1">
      <c r="A147" s="49" t="s">
        <v>130</v>
      </c>
      <c r="B147" s="39" t="s">
        <v>300</v>
      </c>
      <c r="C147" s="50">
        <v>596.4</v>
      </c>
      <c r="D147" s="162">
        <v>596.4</v>
      </c>
      <c r="E147" s="41">
        <f t="shared" si="2"/>
        <v>100</v>
      </c>
      <c r="F147" s="140">
        <f t="shared" si="4"/>
        <v>0</v>
      </c>
    </row>
    <row r="148" spans="1:6" ht="12.75">
      <c r="A148" s="47" t="s">
        <v>178</v>
      </c>
      <c r="B148" s="36" t="s">
        <v>179</v>
      </c>
      <c r="C148" s="44">
        <f>SUM(C149:C150)</f>
        <v>273955</v>
      </c>
      <c r="D148" s="44">
        <f>SUM(D149:D150)</f>
        <v>233256</v>
      </c>
      <c r="E148" s="38">
        <f t="shared" si="2"/>
        <v>85.14391049624939</v>
      </c>
      <c r="F148" s="138">
        <f t="shared" si="4"/>
        <v>-40699</v>
      </c>
    </row>
    <row r="149" spans="1:6" ht="170.25" customHeight="1">
      <c r="A149" s="49" t="s">
        <v>136</v>
      </c>
      <c r="B149" s="39" t="s">
        <v>137</v>
      </c>
      <c r="C149" s="50">
        <v>170704</v>
      </c>
      <c r="D149" s="155">
        <v>144173</v>
      </c>
      <c r="E149" s="41">
        <f t="shared" si="2"/>
        <v>84.45789202361983</v>
      </c>
      <c r="F149" s="140">
        <f t="shared" si="4"/>
        <v>-26531</v>
      </c>
    </row>
    <row r="150" spans="1:6" ht="25.5">
      <c r="A150" s="49" t="s">
        <v>136</v>
      </c>
      <c r="B150" s="39" t="s">
        <v>180</v>
      </c>
      <c r="C150" s="50">
        <v>103251</v>
      </c>
      <c r="D150" s="155">
        <v>89083</v>
      </c>
      <c r="E150" s="41">
        <f t="shared" si="2"/>
        <v>86.27809900146245</v>
      </c>
      <c r="F150" s="140">
        <f t="shared" si="4"/>
        <v>-14168</v>
      </c>
    </row>
    <row r="151" spans="1:6" ht="12.75">
      <c r="A151" s="47" t="s">
        <v>282</v>
      </c>
      <c r="B151" s="36" t="s">
        <v>283</v>
      </c>
      <c r="C151" s="44">
        <f>SUM(C153+C154+C152)</f>
        <v>34149.59</v>
      </c>
      <c r="D151" s="44">
        <f>SUM(D153+D154+D152)</f>
        <v>16140.83306</v>
      </c>
      <c r="E151" s="38">
        <f t="shared" si="2"/>
        <v>47.26508593514593</v>
      </c>
      <c r="F151" s="138">
        <f t="shared" si="4"/>
        <v>-18008.756939999996</v>
      </c>
    </row>
    <row r="152" spans="1:6" ht="43.5" customHeight="1">
      <c r="A152" s="49" t="s">
        <v>337</v>
      </c>
      <c r="B152" s="134" t="s">
        <v>338</v>
      </c>
      <c r="C152" s="50">
        <v>14.6</v>
      </c>
      <c r="D152" s="163">
        <v>14.6</v>
      </c>
      <c r="E152" s="41">
        <f aca="true" t="shared" si="5" ref="E152:E165">SUM(D152*100/C152)</f>
        <v>100</v>
      </c>
      <c r="F152" s="140">
        <f t="shared" si="4"/>
        <v>0</v>
      </c>
    </row>
    <row r="153" spans="1:6" ht="76.5">
      <c r="A153" s="49" t="s">
        <v>301</v>
      </c>
      <c r="B153" s="40" t="s">
        <v>339</v>
      </c>
      <c r="C153" s="50">
        <v>3696.8</v>
      </c>
      <c r="D153" s="50">
        <v>3486.551</v>
      </c>
      <c r="E153" s="41">
        <f t="shared" si="5"/>
        <v>94.31267582774291</v>
      </c>
      <c r="F153" s="140">
        <f t="shared" si="4"/>
        <v>-210.24900000000025</v>
      </c>
    </row>
    <row r="154" spans="1:6" ht="27">
      <c r="A154" s="135" t="s">
        <v>284</v>
      </c>
      <c r="B154" s="128" t="s">
        <v>285</v>
      </c>
      <c r="C154" s="101">
        <f>SUM(C155+C159+C163)</f>
        <v>30438.19</v>
      </c>
      <c r="D154" s="136">
        <f>SUM(D155+D159+D163)</f>
        <v>12639.682060000001</v>
      </c>
      <c r="E154" s="129">
        <f t="shared" si="5"/>
        <v>41.52573480880434</v>
      </c>
      <c r="F154" s="138">
        <f t="shared" si="4"/>
        <v>-17798.507939999996</v>
      </c>
    </row>
    <row r="155" spans="1:6" ht="12.75">
      <c r="A155" s="49" t="s">
        <v>286</v>
      </c>
      <c r="B155" s="112"/>
      <c r="C155" s="113">
        <f>SUM(C156:C158)</f>
        <v>28490.489999999998</v>
      </c>
      <c r="D155" s="131">
        <f>SUM(D156:D158)</f>
        <v>11526.03806</v>
      </c>
      <c r="E155" s="125">
        <f t="shared" si="5"/>
        <v>40.455738248096125</v>
      </c>
      <c r="F155" s="140">
        <f t="shared" si="4"/>
        <v>-16964.45194</v>
      </c>
    </row>
    <row r="156" spans="1:6" ht="155.25" customHeight="1">
      <c r="A156" s="49" t="s">
        <v>286</v>
      </c>
      <c r="B156" s="39" t="s">
        <v>340</v>
      </c>
      <c r="C156" s="50">
        <v>15000</v>
      </c>
      <c r="D156" s="50">
        <v>0</v>
      </c>
      <c r="E156" s="41">
        <f t="shared" si="5"/>
        <v>0</v>
      </c>
      <c r="F156" s="140">
        <f t="shared" si="4"/>
        <v>-15000</v>
      </c>
    </row>
    <row r="157" spans="1:6" ht="63.75">
      <c r="A157" s="49" t="s">
        <v>286</v>
      </c>
      <c r="B157" s="40" t="s">
        <v>287</v>
      </c>
      <c r="C157" s="50">
        <v>3570.99</v>
      </c>
      <c r="D157" s="155">
        <v>1606.51706</v>
      </c>
      <c r="E157" s="41">
        <f t="shared" si="5"/>
        <v>44.98800220667098</v>
      </c>
      <c r="F157" s="140">
        <f t="shared" si="4"/>
        <v>-1964.4729399999999</v>
      </c>
    </row>
    <row r="158" spans="1:6" ht="76.5">
      <c r="A158" s="49" t="s">
        <v>286</v>
      </c>
      <c r="B158" s="40" t="s">
        <v>345</v>
      </c>
      <c r="C158" s="50">
        <v>9919.5</v>
      </c>
      <c r="D158" s="164">
        <v>9919.521</v>
      </c>
      <c r="E158" s="41">
        <f t="shared" si="5"/>
        <v>100.00021170421897</v>
      </c>
      <c r="F158" s="140">
        <f t="shared" si="4"/>
        <v>0.021000000000640284</v>
      </c>
    </row>
    <row r="159" spans="1:6" ht="12.75">
      <c r="A159" s="111" t="s">
        <v>313</v>
      </c>
      <c r="B159" s="40"/>
      <c r="C159" s="50">
        <f>SUM(C160:C162)</f>
        <v>279.5</v>
      </c>
      <c r="D159" s="137">
        <f>SUM(D160:D162)</f>
        <v>279.544</v>
      </c>
      <c r="E159" s="41">
        <f t="shared" si="5"/>
        <v>100.01574239713774</v>
      </c>
      <c r="F159" s="140">
        <f t="shared" si="4"/>
        <v>0.04399999999998272</v>
      </c>
    </row>
    <row r="160" spans="1:6" ht="51">
      <c r="A160" s="49" t="s">
        <v>313</v>
      </c>
      <c r="B160" s="40" t="s">
        <v>314</v>
      </c>
      <c r="C160" s="50">
        <v>99.4</v>
      </c>
      <c r="D160" s="162">
        <v>99.444</v>
      </c>
      <c r="E160" s="41">
        <f t="shared" si="5"/>
        <v>100.04426559356136</v>
      </c>
      <c r="F160" s="140">
        <f t="shared" si="4"/>
        <v>0.04399999999999693</v>
      </c>
    </row>
    <row r="161" spans="1:6" ht="51">
      <c r="A161" s="49" t="s">
        <v>313</v>
      </c>
      <c r="B161" s="40" t="s">
        <v>329</v>
      </c>
      <c r="C161" s="50">
        <v>93.4</v>
      </c>
      <c r="D161" s="141">
        <v>93.4</v>
      </c>
      <c r="E161" s="41">
        <f t="shared" si="5"/>
        <v>100</v>
      </c>
      <c r="F161" s="140">
        <f t="shared" si="4"/>
        <v>0</v>
      </c>
    </row>
    <row r="162" spans="1:6" ht="51">
      <c r="A162" s="49" t="s">
        <v>313</v>
      </c>
      <c r="B162" s="40" t="s">
        <v>330</v>
      </c>
      <c r="C162" s="50">
        <v>86.7</v>
      </c>
      <c r="D162" s="141">
        <v>86.7</v>
      </c>
      <c r="E162" s="41">
        <f t="shared" si="5"/>
        <v>100</v>
      </c>
      <c r="F162" s="140">
        <f t="shared" si="4"/>
        <v>0</v>
      </c>
    </row>
    <row r="163" spans="1:6" ht="114.75">
      <c r="A163" s="49" t="s">
        <v>322</v>
      </c>
      <c r="B163" s="39" t="s">
        <v>323</v>
      </c>
      <c r="C163" s="50">
        <v>1668.2</v>
      </c>
      <c r="D163" s="141">
        <v>834.1</v>
      </c>
      <c r="E163" s="41">
        <f t="shared" si="5"/>
        <v>50</v>
      </c>
      <c r="F163" s="140">
        <f t="shared" si="4"/>
        <v>-834.1</v>
      </c>
    </row>
    <row r="164" spans="1:6" ht="25.5">
      <c r="A164" s="47" t="s">
        <v>302</v>
      </c>
      <c r="B164" s="36" t="s">
        <v>303</v>
      </c>
      <c r="C164" s="144">
        <f>SUM(C165:C165)</f>
        <v>2500</v>
      </c>
      <c r="D164" s="144">
        <f>SUM(D165:D165)</f>
        <v>2500</v>
      </c>
      <c r="E164" s="38">
        <f t="shared" si="5"/>
        <v>100</v>
      </c>
      <c r="F164" s="138">
        <f t="shared" si="4"/>
        <v>0</v>
      </c>
    </row>
    <row r="165" spans="1:6" ht="25.5">
      <c r="A165" s="49" t="s">
        <v>315</v>
      </c>
      <c r="B165" s="39" t="s">
        <v>303</v>
      </c>
      <c r="C165" s="141">
        <v>2500</v>
      </c>
      <c r="D165" s="141">
        <v>2500</v>
      </c>
      <c r="E165" s="41">
        <f t="shared" si="5"/>
        <v>100</v>
      </c>
      <c r="F165" s="140">
        <f t="shared" si="4"/>
        <v>0</v>
      </c>
    </row>
    <row r="166" spans="1:6" ht="25.5">
      <c r="A166" s="47" t="s">
        <v>138</v>
      </c>
      <c r="B166" s="36" t="s">
        <v>139</v>
      </c>
      <c r="C166" s="38">
        <f>SUM(C167:C168)</f>
        <v>0</v>
      </c>
      <c r="D166" s="38">
        <f>SUM(D167:D168)</f>
        <v>1217.819</v>
      </c>
      <c r="E166" s="38"/>
      <c r="F166" s="138">
        <f t="shared" si="4"/>
        <v>1217.819</v>
      </c>
    </row>
    <row r="167" spans="1:6" ht="38.25">
      <c r="A167" s="49" t="s">
        <v>346</v>
      </c>
      <c r="B167" s="39" t="s">
        <v>140</v>
      </c>
      <c r="C167" s="50">
        <v>0</v>
      </c>
      <c r="D167" s="162">
        <v>1216.979</v>
      </c>
      <c r="E167" s="41"/>
      <c r="F167" s="140">
        <f t="shared" si="4"/>
        <v>1216.979</v>
      </c>
    </row>
    <row r="168" spans="1:6" ht="38.25">
      <c r="A168" s="49" t="s">
        <v>354</v>
      </c>
      <c r="B168" s="39" t="s">
        <v>355</v>
      </c>
      <c r="C168" s="50">
        <v>0</v>
      </c>
      <c r="D168" s="141">
        <v>0.84</v>
      </c>
      <c r="E168" s="41"/>
      <c r="F168" s="140">
        <f t="shared" si="4"/>
        <v>0.84</v>
      </c>
    </row>
    <row r="169" spans="1:6" ht="51">
      <c r="A169" s="47" t="s">
        <v>141</v>
      </c>
      <c r="B169" s="36" t="s">
        <v>266</v>
      </c>
      <c r="C169" s="44">
        <f>SUM(C170:C172)</f>
        <v>0</v>
      </c>
      <c r="D169" s="44">
        <f>SUM(D170:D172)</f>
        <v>-3746.57508</v>
      </c>
      <c r="E169" s="41"/>
      <c r="F169" s="138">
        <f t="shared" si="4"/>
        <v>-3746.57508</v>
      </c>
    </row>
    <row r="170" spans="1:6" ht="12.75">
      <c r="A170" s="49" t="s">
        <v>142</v>
      </c>
      <c r="B170" s="39"/>
      <c r="C170" s="165"/>
      <c r="D170" s="141">
        <v>-1930.34971</v>
      </c>
      <c r="E170" s="41"/>
      <c r="F170" s="140">
        <f t="shared" si="4"/>
        <v>-1930.34971</v>
      </c>
    </row>
    <row r="171" spans="1:6" ht="12.75">
      <c r="A171" s="49" t="s">
        <v>143</v>
      </c>
      <c r="B171" s="39"/>
      <c r="C171" s="50" t="s">
        <v>356</v>
      </c>
      <c r="D171" s="141">
        <v>-1689.27437</v>
      </c>
      <c r="E171" s="41"/>
      <c r="F171" s="140">
        <v>-1689.27</v>
      </c>
    </row>
    <row r="172" spans="1:6" ht="12.75">
      <c r="A172" s="49" t="s">
        <v>144</v>
      </c>
      <c r="B172" s="39"/>
      <c r="C172" s="50"/>
      <c r="D172" s="141">
        <v>-126.951</v>
      </c>
      <c r="E172" s="41"/>
      <c r="F172" s="140">
        <f t="shared" si="4"/>
        <v>-126.951</v>
      </c>
    </row>
    <row r="173" spans="1:6" ht="12.75">
      <c r="A173" s="47"/>
      <c r="B173" s="36" t="s">
        <v>145</v>
      </c>
      <c r="C173" s="44">
        <f>SUM(C108+C4)</f>
        <v>1278533.51</v>
      </c>
      <c r="D173" s="44">
        <f>SUM(D108+D4)</f>
        <v>1048586.97109</v>
      </c>
      <c r="E173" s="38">
        <f>SUM(D173*100/C173)</f>
        <v>82.01482111251036</v>
      </c>
      <c r="F173" s="138">
        <f t="shared" si="4"/>
        <v>-229946.53891000012</v>
      </c>
    </row>
  </sheetData>
  <sheetProtection/>
  <mergeCells count="1">
    <mergeCell ref="A1:E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R70"/>
  <sheetViews>
    <sheetView tabSelected="1" zoomScalePageLayoutView="0" workbookViewId="0" topLeftCell="A1">
      <selection activeCell="C42" sqref="C42"/>
    </sheetView>
  </sheetViews>
  <sheetFormatPr defaultColWidth="9.140625" defaultRowHeight="12.75"/>
  <cols>
    <col min="1" max="1" width="12.7109375" style="0" customWidth="1"/>
    <col min="2" max="2" width="65.00390625" style="0" customWidth="1"/>
    <col min="3" max="3" width="14.57421875" style="0" customWidth="1"/>
    <col min="4" max="4" width="8.421875" style="0" hidden="1" customWidth="1"/>
    <col min="5" max="5" width="15.57421875" style="92" customWidth="1"/>
    <col min="6" max="6" width="6.7109375" style="0" hidden="1" customWidth="1"/>
    <col min="7" max="7" width="14.140625" style="0" customWidth="1"/>
  </cols>
  <sheetData>
    <row r="1" spans="1:7" ht="19.5">
      <c r="A1" s="168" t="s">
        <v>185</v>
      </c>
      <c r="B1" s="168"/>
      <c r="C1" s="168"/>
      <c r="D1" s="168"/>
      <c r="E1" s="168"/>
      <c r="F1" s="168"/>
      <c r="G1" s="168"/>
    </row>
    <row r="2" spans="1:7" ht="19.5">
      <c r="A2" s="168" t="s">
        <v>1</v>
      </c>
      <c r="B2" s="168"/>
      <c r="C2" s="168"/>
      <c r="D2" s="168"/>
      <c r="E2" s="168"/>
      <c r="F2" s="168"/>
      <c r="G2" s="168"/>
    </row>
    <row r="3" spans="1:7" ht="15.75">
      <c r="A3" s="1"/>
      <c r="B3" s="1"/>
      <c r="C3" s="1"/>
      <c r="D3" s="1"/>
      <c r="E3" s="169"/>
      <c r="F3" s="169"/>
      <c r="G3" s="169"/>
    </row>
    <row r="4" spans="1:7" s="4" customFormat="1" ht="110.25">
      <c r="A4" s="7" t="s">
        <v>186</v>
      </c>
      <c r="B4" s="7" t="s">
        <v>187</v>
      </c>
      <c r="C4" s="8" t="s">
        <v>238</v>
      </c>
      <c r="D4" s="7" t="s">
        <v>188</v>
      </c>
      <c r="E4" s="8" t="s">
        <v>2</v>
      </c>
      <c r="F4" s="7" t="s">
        <v>189</v>
      </c>
      <c r="G4" s="52" t="s">
        <v>239</v>
      </c>
    </row>
    <row r="5" spans="1:7" ht="15.75">
      <c r="A5" s="9">
        <v>100</v>
      </c>
      <c r="B5" s="10" t="s">
        <v>190</v>
      </c>
      <c r="C5" s="11">
        <f>SUM(C6:C13)</f>
        <v>88453.3</v>
      </c>
      <c r="D5" s="12"/>
      <c r="E5" s="11">
        <f>SUM(E6:E13)</f>
        <v>58977</v>
      </c>
      <c r="F5" s="12"/>
      <c r="G5" s="13">
        <f aca="true" t="shared" si="0" ref="G5:G57">E5/C5*100</f>
        <v>66.67586172590508</v>
      </c>
    </row>
    <row r="6" spans="1:7" s="5" customFormat="1" ht="31.5">
      <c r="A6" s="14">
        <v>102</v>
      </c>
      <c r="B6" s="15" t="s">
        <v>191</v>
      </c>
      <c r="C6" s="54">
        <v>1388.5</v>
      </c>
      <c r="D6" s="16"/>
      <c r="E6" s="102">
        <v>1208.9</v>
      </c>
      <c r="F6" s="16"/>
      <c r="G6" s="3">
        <f t="shared" si="0"/>
        <v>87.06517824990998</v>
      </c>
    </row>
    <row r="7" spans="1:18" ht="31.5">
      <c r="A7" s="17">
        <v>103</v>
      </c>
      <c r="B7" s="15" t="s">
        <v>230</v>
      </c>
      <c r="C7" s="18">
        <v>3208.4</v>
      </c>
      <c r="D7" s="2"/>
      <c r="E7" s="18">
        <v>2632.2</v>
      </c>
      <c r="F7" s="2"/>
      <c r="G7" s="3">
        <f t="shared" si="0"/>
        <v>82.04089265677595</v>
      </c>
      <c r="K7" s="55"/>
      <c r="L7" s="55"/>
      <c r="M7" s="56"/>
      <c r="N7" s="55"/>
      <c r="O7" s="55"/>
      <c r="P7" s="55"/>
      <c r="Q7" s="55"/>
      <c r="R7" s="57"/>
    </row>
    <row r="8" spans="1:18" ht="47.25">
      <c r="A8" s="17">
        <v>104</v>
      </c>
      <c r="B8" s="15" t="s">
        <v>5</v>
      </c>
      <c r="C8" s="18">
        <v>45694.3</v>
      </c>
      <c r="D8" s="2"/>
      <c r="E8" s="18">
        <v>35151.7</v>
      </c>
      <c r="F8" s="2"/>
      <c r="G8" s="3">
        <f t="shared" si="0"/>
        <v>76.92797569937606</v>
      </c>
      <c r="K8" s="58"/>
      <c r="L8" s="59"/>
      <c r="M8" s="60"/>
      <c r="N8" s="61"/>
      <c r="O8" s="62"/>
      <c r="P8" s="61"/>
      <c r="Q8" s="62"/>
      <c r="R8" s="57"/>
    </row>
    <row r="9" spans="1:18" ht="15.75">
      <c r="A9" s="17">
        <v>105</v>
      </c>
      <c r="B9" s="15" t="s">
        <v>192</v>
      </c>
      <c r="C9" s="18">
        <v>0</v>
      </c>
      <c r="D9" s="2"/>
      <c r="E9" s="18">
        <v>0</v>
      </c>
      <c r="F9" s="2"/>
      <c r="G9" s="3">
        <v>0</v>
      </c>
      <c r="K9" s="63"/>
      <c r="L9" s="64"/>
      <c r="M9" s="65"/>
      <c r="N9" s="66"/>
      <c r="O9" s="66"/>
      <c r="P9" s="66"/>
      <c r="Q9" s="67"/>
      <c r="R9" s="57"/>
    </row>
    <row r="10" spans="1:18" ht="47.25">
      <c r="A10" s="17">
        <v>106</v>
      </c>
      <c r="B10" s="15" t="s">
        <v>193</v>
      </c>
      <c r="C10" s="18">
        <v>12419.1</v>
      </c>
      <c r="D10" s="2"/>
      <c r="E10" s="18">
        <v>9798</v>
      </c>
      <c r="F10" s="2"/>
      <c r="G10" s="3">
        <f t="shared" si="0"/>
        <v>78.89460588931566</v>
      </c>
      <c r="K10" s="68"/>
      <c r="L10" s="64"/>
      <c r="M10" s="69"/>
      <c r="N10" s="70"/>
      <c r="O10" s="70"/>
      <c r="P10" s="70"/>
      <c r="Q10" s="67"/>
      <c r="R10" s="57"/>
    </row>
    <row r="11" spans="1:18" ht="15.75">
      <c r="A11" s="17">
        <v>107</v>
      </c>
      <c r="B11" s="15" t="s">
        <v>194</v>
      </c>
      <c r="C11" s="18">
        <v>0</v>
      </c>
      <c r="D11" s="2"/>
      <c r="E11" s="22">
        <v>0</v>
      </c>
      <c r="F11" s="2"/>
      <c r="G11" s="3">
        <v>0</v>
      </c>
      <c r="K11" s="68"/>
      <c r="L11" s="64"/>
      <c r="M11" s="69"/>
      <c r="N11" s="70"/>
      <c r="O11" s="67"/>
      <c r="P11" s="70"/>
      <c r="Q11" s="67"/>
      <c r="R11" s="57"/>
    </row>
    <row r="12" spans="1:18" ht="15.75">
      <c r="A12" s="17">
        <v>111</v>
      </c>
      <c r="B12" s="15" t="s">
        <v>195</v>
      </c>
      <c r="C12" s="103">
        <v>14464.8</v>
      </c>
      <c r="D12" s="104"/>
      <c r="E12" s="104">
        <v>0</v>
      </c>
      <c r="F12" s="104"/>
      <c r="G12" s="18">
        <v>95.2</v>
      </c>
      <c r="K12" s="68"/>
      <c r="L12" s="64"/>
      <c r="M12" s="69"/>
      <c r="N12" s="70"/>
      <c r="O12" s="70"/>
      <c r="P12" s="70"/>
      <c r="Q12" s="67"/>
      <c r="R12" s="57"/>
    </row>
    <row r="13" spans="1:18" ht="15.75">
      <c r="A13" s="17">
        <v>113</v>
      </c>
      <c r="B13" s="15" t="s">
        <v>196</v>
      </c>
      <c r="C13" s="18">
        <v>11278.2</v>
      </c>
      <c r="D13" s="2"/>
      <c r="E13" s="18">
        <v>10186.2</v>
      </c>
      <c r="F13" s="2"/>
      <c r="G13" s="3">
        <f t="shared" si="0"/>
        <v>90.31760387295846</v>
      </c>
      <c r="K13" s="68"/>
      <c r="L13" s="64"/>
      <c r="M13" s="69"/>
      <c r="N13" s="70"/>
      <c r="O13" s="67"/>
      <c r="P13" s="70"/>
      <c r="Q13" s="67"/>
      <c r="R13" s="57"/>
    </row>
    <row r="14" spans="1:18" ht="31.5">
      <c r="A14" s="19">
        <v>300</v>
      </c>
      <c r="B14" s="20" t="s">
        <v>236</v>
      </c>
      <c r="C14" s="105">
        <f>SUM(C15:C18)</f>
        <v>10021.199999999999</v>
      </c>
      <c r="D14" s="21"/>
      <c r="E14" s="71">
        <f>SUM(E15:E18)</f>
        <v>6017.400000000001</v>
      </c>
      <c r="F14" s="21"/>
      <c r="G14" s="106">
        <f t="shared" si="0"/>
        <v>60.046700993892955</v>
      </c>
      <c r="K14" s="68"/>
      <c r="L14" s="64"/>
      <c r="M14" s="69"/>
      <c r="N14" s="70"/>
      <c r="O14" s="70"/>
      <c r="P14" s="70"/>
      <c r="Q14" s="67"/>
      <c r="R14" s="57"/>
    </row>
    <row r="15" spans="1:18" ht="15.75">
      <c r="A15" s="17">
        <v>302</v>
      </c>
      <c r="B15" s="15" t="s">
        <v>197</v>
      </c>
      <c r="C15" s="18">
        <v>0</v>
      </c>
      <c r="D15" s="3"/>
      <c r="E15" s="18">
        <v>0</v>
      </c>
      <c r="F15" s="2"/>
      <c r="G15" s="3">
        <v>0</v>
      </c>
      <c r="K15" s="68"/>
      <c r="L15" s="64"/>
      <c r="M15" s="69"/>
      <c r="N15" s="70"/>
      <c r="O15" s="70"/>
      <c r="P15" s="70"/>
      <c r="Q15" s="67"/>
      <c r="R15" s="57"/>
    </row>
    <row r="16" spans="1:18" ht="47.25">
      <c r="A16" s="17">
        <v>309</v>
      </c>
      <c r="B16" s="15" t="s">
        <v>231</v>
      </c>
      <c r="C16" s="18">
        <v>5185.5</v>
      </c>
      <c r="D16" s="2"/>
      <c r="E16" s="18">
        <v>2792.9</v>
      </c>
      <c r="F16" s="2"/>
      <c r="G16" s="3">
        <f t="shared" si="0"/>
        <v>53.859801369202586</v>
      </c>
      <c r="K16" s="68"/>
      <c r="L16" s="64"/>
      <c r="M16" s="69"/>
      <c r="N16" s="70"/>
      <c r="O16" s="67"/>
      <c r="P16" s="70"/>
      <c r="Q16" s="67"/>
      <c r="R16" s="57"/>
    </row>
    <row r="17" spans="1:18" ht="15.75">
      <c r="A17" s="17">
        <v>310</v>
      </c>
      <c r="B17" s="15" t="s">
        <v>198</v>
      </c>
      <c r="C17" s="18">
        <v>3348.9</v>
      </c>
      <c r="D17" s="2"/>
      <c r="E17" s="18">
        <v>2318.8</v>
      </c>
      <c r="F17" s="2"/>
      <c r="G17" s="3">
        <f t="shared" si="0"/>
        <v>69.24064618232852</v>
      </c>
      <c r="K17" s="72"/>
      <c r="L17" s="73"/>
      <c r="M17" s="74"/>
      <c r="N17" s="75"/>
      <c r="O17" s="75"/>
      <c r="P17" s="75"/>
      <c r="Q17" s="67"/>
      <c r="R17" s="57"/>
    </row>
    <row r="18" spans="1:18" ht="31.5">
      <c r="A18" s="17">
        <v>314</v>
      </c>
      <c r="B18" s="15" t="s">
        <v>240</v>
      </c>
      <c r="C18" s="22">
        <v>1486.8</v>
      </c>
      <c r="D18" s="2"/>
      <c r="E18" s="18">
        <v>905.7</v>
      </c>
      <c r="F18" s="2"/>
      <c r="G18" s="3">
        <f t="shared" si="0"/>
        <v>60.91606133979016</v>
      </c>
      <c r="K18" s="68"/>
      <c r="L18" s="64"/>
      <c r="M18" s="76"/>
      <c r="N18" s="70"/>
      <c r="O18" s="70"/>
      <c r="P18" s="70"/>
      <c r="Q18" s="67"/>
      <c r="R18" s="57"/>
    </row>
    <row r="19" spans="1:18" ht="15.75">
      <c r="A19" s="23">
        <v>400</v>
      </c>
      <c r="B19" s="10" t="s">
        <v>199</v>
      </c>
      <c r="C19" s="24">
        <f>SUM(C20:C25)</f>
        <v>51970.49999999999</v>
      </c>
      <c r="D19" s="12"/>
      <c r="E19" s="11">
        <f>SUM(E20:E25)</f>
        <v>24183.800000000003</v>
      </c>
      <c r="F19" s="12"/>
      <c r="G19" s="3">
        <f t="shared" si="0"/>
        <v>46.53370662202597</v>
      </c>
      <c r="K19" s="68"/>
      <c r="L19" s="64"/>
      <c r="M19" s="76"/>
      <c r="N19" s="70"/>
      <c r="O19" s="70"/>
      <c r="P19" s="70"/>
      <c r="Q19" s="67"/>
      <c r="R19" s="57"/>
    </row>
    <row r="20" spans="1:18" ht="15.75">
      <c r="A20" s="17">
        <v>405</v>
      </c>
      <c r="B20" s="15" t="s">
        <v>200</v>
      </c>
      <c r="C20" s="18">
        <v>393.8</v>
      </c>
      <c r="D20" s="2"/>
      <c r="E20" s="18">
        <v>0</v>
      </c>
      <c r="F20" s="2"/>
      <c r="G20" s="3">
        <f t="shared" si="0"/>
        <v>0</v>
      </c>
      <c r="K20" s="68"/>
      <c r="L20" s="64"/>
      <c r="M20" s="76"/>
      <c r="N20" s="70"/>
      <c r="O20" s="70"/>
      <c r="P20" s="70"/>
      <c r="Q20" s="67"/>
      <c r="R20" s="57"/>
    </row>
    <row r="21" spans="1:18" ht="15.75">
      <c r="A21" s="17">
        <v>406</v>
      </c>
      <c r="B21" s="15" t="s">
        <v>201</v>
      </c>
      <c r="C21" s="18">
        <v>1389</v>
      </c>
      <c r="D21" s="2"/>
      <c r="E21" s="18">
        <v>568</v>
      </c>
      <c r="F21" s="2"/>
      <c r="G21" s="3">
        <f t="shared" si="0"/>
        <v>40.89272858171346</v>
      </c>
      <c r="K21" s="68"/>
      <c r="L21" s="64"/>
      <c r="M21" s="76"/>
      <c r="N21" s="70"/>
      <c r="O21" s="70"/>
      <c r="P21" s="70"/>
      <c r="Q21" s="67"/>
      <c r="R21" s="57"/>
    </row>
    <row r="22" spans="1:18" ht="15.75">
      <c r="A22" s="17">
        <v>408</v>
      </c>
      <c r="B22" s="25" t="s">
        <v>202</v>
      </c>
      <c r="C22" s="18">
        <v>138.9</v>
      </c>
      <c r="D22" s="2"/>
      <c r="E22" s="18">
        <v>30</v>
      </c>
      <c r="F22" s="2"/>
      <c r="G22" s="3">
        <f t="shared" si="0"/>
        <v>21.598272138228943</v>
      </c>
      <c r="K22" s="77"/>
      <c r="L22" s="59"/>
      <c r="M22" s="78"/>
      <c r="N22" s="61"/>
      <c r="O22" s="60"/>
      <c r="P22" s="61"/>
      <c r="Q22" s="67"/>
      <c r="R22" s="57"/>
    </row>
    <row r="23" spans="1:18" ht="15.75">
      <c r="A23" s="17">
        <v>409</v>
      </c>
      <c r="B23" s="26" t="s">
        <v>203</v>
      </c>
      <c r="C23" s="18">
        <v>38849.2</v>
      </c>
      <c r="D23" s="2"/>
      <c r="E23" s="18">
        <v>17834.2</v>
      </c>
      <c r="F23" s="2"/>
      <c r="G23" s="3">
        <f t="shared" si="0"/>
        <v>45.90622200714559</v>
      </c>
      <c r="K23" s="68"/>
      <c r="L23" s="64"/>
      <c r="M23" s="76"/>
      <c r="N23" s="70"/>
      <c r="O23" s="70"/>
      <c r="P23" s="70"/>
      <c r="Q23" s="67"/>
      <c r="R23" s="57"/>
    </row>
    <row r="24" spans="1:18" ht="15.75">
      <c r="A24" s="17">
        <v>410</v>
      </c>
      <c r="B24" s="26" t="s">
        <v>204</v>
      </c>
      <c r="C24" s="22">
        <v>649.7</v>
      </c>
      <c r="D24" s="2"/>
      <c r="E24" s="18">
        <v>557.7</v>
      </c>
      <c r="F24" s="2"/>
      <c r="G24" s="3">
        <f t="shared" si="0"/>
        <v>85.83961828536248</v>
      </c>
      <c r="K24" s="68"/>
      <c r="L24" s="64"/>
      <c r="M24" s="76"/>
      <c r="N24" s="70"/>
      <c r="O24" s="70"/>
      <c r="P24" s="70"/>
      <c r="Q24" s="67"/>
      <c r="R24" s="57"/>
    </row>
    <row r="25" spans="1:18" ht="15.75">
      <c r="A25" s="17">
        <v>412</v>
      </c>
      <c r="B25" s="25" t="s">
        <v>205</v>
      </c>
      <c r="C25" s="18">
        <v>10549.9</v>
      </c>
      <c r="D25" s="2"/>
      <c r="E25" s="18">
        <v>5193.9</v>
      </c>
      <c r="F25" s="2"/>
      <c r="G25" s="3">
        <f t="shared" si="0"/>
        <v>49.231746272476514</v>
      </c>
      <c r="K25" s="68"/>
      <c r="L25" s="79"/>
      <c r="M25" s="76"/>
      <c r="N25" s="70"/>
      <c r="O25" s="70"/>
      <c r="P25" s="70"/>
      <c r="Q25" s="67"/>
      <c r="R25" s="57"/>
    </row>
    <row r="26" spans="1:18" s="80" customFormat="1" ht="15.75">
      <c r="A26" s="9">
        <v>500</v>
      </c>
      <c r="B26" s="10" t="s">
        <v>206</v>
      </c>
      <c r="C26" s="11">
        <f>SUM(C27:C30)</f>
        <v>177956.5</v>
      </c>
      <c r="D26" s="12"/>
      <c r="E26" s="11">
        <f>SUM(E27:E30)</f>
        <v>99312.1</v>
      </c>
      <c r="F26" s="12"/>
      <c r="G26" s="3">
        <f t="shared" si="0"/>
        <v>55.8069528227404</v>
      </c>
      <c r="K26" s="68"/>
      <c r="L26" s="81"/>
      <c r="M26" s="76"/>
      <c r="N26" s="70"/>
      <c r="O26" s="67"/>
      <c r="P26" s="70"/>
      <c r="Q26" s="67"/>
      <c r="R26" s="82"/>
    </row>
    <row r="27" spans="1:18" ht="15.75">
      <c r="A27" s="17">
        <v>501</v>
      </c>
      <c r="B27" s="25" t="s">
        <v>207</v>
      </c>
      <c r="C27" s="18">
        <v>54010.2</v>
      </c>
      <c r="D27" s="2"/>
      <c r="E27" s="18">
        <v>29195.6</v>
      </c>
      <c r="F27" s="2"/>
      <c r="G27" s="3">
        <f t="shared" si="0"/>
        <v>54.055715401905566</v>
      </c>
      <c r="K27" s="68"/>
      <c r="L27" s="81"/>
      <c r="M27" s="76"/>
      <c r="N27" s="70"/>
      <c r="O27" s="70"/>
      <c r="P27" s="70"/>
      <c r="Q27" s="67"/>
      <c r="R27" s="57"/>
    </row>
    <row r="28" spans="1:18" ht="15.75">
      <c r="A28" s="17">
        <v>502</v>
      </c>
      <c r="B28" s="25" t="s">
        <v>208</v>
      </c>
      <c r="C28" s="18">
        <v>83315.1</v>
      </c>
      <c r="D28" s="2"/>
      <c r="E28" s="18">
        <v>39178</v>
      </c>
      <c r="F28" s="2"/>
      <c r="G28" s="3">
        <f t="shared" si="0"/>
        <v>47.023888826875314</v>
      </c>
      <c r="K28" s="68"/>
      <c r="L28" s="79"/>
      <c r="M28" s="76"/>
      <c r="N28" s="70"/>
      <c r="O28" s="67"/>
      <c r="P28" s="70"/>
      <c r="Q28" s="67"/>
      <c r="R28" s="57"/>
    </row>
    <row r="29" spans="1:18" ht="15.75">
      <c r="A29" s="17">
        <v>503</v>
      </c>
      <c r="B29" s="25" t="s">
        <v>209</v>
      </c>
      <c r="C29" s="22">
        <v>28983.1</v>
      </c>
      <c r="D29" s="2"/>
      <c r="E29" s="18">
        <v>21106.7</v>
      </c>
      <c r="F29" s="2"/>
      <c r="G29" s="3">
        <f t="shared" si="0"/>
        <v>72.82416304674103</v>
      </c>
      <c r="K29" s="58"/>
      <c r="L29" s="59"/>
      <c r="M29" s="60"/>
      <c r="N29" s="61"/>
      <c r="O29" s="62"/>
      <c r="P29" s="61"/>
      <c r="Q29" s="67"/>
      <c r="R29" s="57"/>
    </row>
    <row r="30" spans="1:18" ht="15.75">
      <c r="A30" s="17">
        <v>505</v>
      </c>
      <c r="B30" s="25" t="s">
        <v>210</v>
      </c>
      <c r="C30" s="18">
        <v>11648.1</v>
      </c>
      <c r="D30" s="2"/>
      <c r="E30" s="18">
        <v>9831.8</v>
      </c>
      <c r="F30" s="2"/>
      <c r="G30" s="3">
        <f t="shared" si="0"/>
        <v>84.40689897923266</v>
      </c>
      <c r="K30" s="68"/>
      <c r="L30" s="79"/>
      <c r="M30" s="69"/>
      <c r="N30" s="70"/>
      <c r="O30" s="70"/>
      <c r="P30" s="70"/>
      <c r="Q30" s="67"/>
      <c r="R30" s="57"/>
    </row>
    <row r="31" spans="1:18" s="80" customFormat="1" ht="15.75">
      <c r="A31" s="9">
        <v>600</v>
      </c>
      <c r="B31" s="10" t="s">
        <v>211</v>
      </c>
      <c r="C31" s="11">
        <f>SUM(C32:C34)</f>
        <v>1128.1</v>
      </c>
      <c r="D31" s="11">
        <f>SUM(D34)</f>
        <v>0</v>
      </c>
      <c r="E31" s="11">
        <f>SUM(E32:E34)</f>
        <v>886.4</v>
      </c>
      <c r="F31" s="12"/>
      <c r="G31" s="3">
        <f t="shared" si="0"/>
        <v>78.57459445084656</v>
      </c>
      <c r="K31" s="68"/>
      <c r="L31" s="79"/>
      <c r="M31" s="69"/>
      <c r="N31" s="70"/>
      <c r="O31" s="67"/>
      <c r="P31" s="70"/>
      <c r="Q31" s="67"/>
      <c r="R31" s="82"/>
    </row>
    <row r="32" spans="1:18" s="80" customFormat="1" ht="15.75">
      <c r="A32" s="27">
        <v>602</v>
      </c>
      <c r="B32" s="25" t="s">
        <v>241</v>
      </c>
      <c r="C32" s="18">
        <v>212.4</v>
      </c>
      <c r="D32" s="2"/>
      <c r="E32" s="18">
        <v>0</v>
      </c>
      <c r="F32" s="2"/>
      <c r="G32" s="3">
        <f>E32/C32*100</f>
        <v>0</v>
      </c>
      <c r="K32" s="68"/>
      <c r="L32" s="79"/>
      <c r="M32" s="69"/>
      <c r="N32" s="70"/>
      <c r="O32" s="67"/>
      <c r="P32" s="70"/>
      <c r="Q32" s="67"/>
      <c r="R32" s="82"/>
    </row>
    <row r="33" spans="1:18" s="80" customFormat="1" ht="31.5">
      <c r="A33" s="27">
        <v>603</v>
      </c>
      <c r="B33" s="25" t="s">
        <v>212</v>
      </c>
      <c r="C33" s="18">
        <v>584.1</v>
      </c>
      <c r="D33" s="2"/>
      <c r="E33" s="18">
        <v>581.4</v>
      </c>
      <c r="F33" s="2"/>
      <c r="G33" s="3">
        <f>E33/C33*100</f>
        <v>99.537750385208</v>
      </c>
      <c r="K33" s="68"/>
      <c r="L33" s="79"/>
      <c r="M33" s="69"/>
      <c r="N33" s="70"/>
      <c r="O33" s="67"/>
      <c r="P33" s="70"/>
      <c r="Q33" s="67"/>
      <c r="R33" s="82"/>
    </row>
    <row r="34" spans="1:18" s="80" customFormat="1" ht="15.75">
      <c r="A34" s="27">
        <v>605</v>
      </c>
      <c r="B34" s="25" t="s">
        <v>242</v>
      </c>
      <c r="C34" s="18">
        <v>331.6</v>
      </c>
      <c r="D34" s="2"/>
      <c r="E34" s="18">
        <v>305</v>
      </c>
      <c r="F34" s="2"/>
      <c r="G34" s="3">
        <f t="shared" si="0"/>
        <v>91.97828709288298</v>
      </c>
      <c r="K34" s="68"/>
      <c r="L34" s="79"/>
      <c r="M34" s="76"/>
      <c r="N34" s="70"/>
      <c r="O34" s="70"/>
      <c r="P34" s="70"/>
      <c r="Q34" s="67"/>
      <c r="R34" s="82"/>
    </row>
    <row r="35" spans="1:18" s="80" customFormat="1" ht="15.75">
      <c r="A35" s="9">
        <v>700</v>
      </c>
      <c r="B35" s="10" t="s">
        <v>213</v>
      </c>
      <c r="C35" s="24">
        <f>SUM(C36:C39)</f>
        <v>747920.9000000001</v>
      </c>
      <c r="D35" s="12"/>
      <c r="E35" s="11">
        <f>SUM(E36:E39)</f>
        <v>618491.9000000001</v>
      </c>
      <c r="F35" s="12"/>
      <c r="G35" s="3">
        <f t="shared" si="0"/>
        <v>82.69482775518107</v>
      </c>
      <c r="K35" s="68"/>
      <c r="L35" s="79"/>
      <c r="M35" s="69"/>
      <c r="N35" s="70"/>
      <c r="O35" s="67"/>
      <c r="P35" s="70"/>
      <c r="Q35" s="67"/>
      <c r="R35" s="82"/>
    </row>
    <row r="36" spans="1:18" s="80" customFormat="1" ht="15.75">
      <c r="A36" s="28">
        <v>701</v>
      </c>
      <c r="B36" s="25" t="s">
        <v>214</v>
      </c>
      <c r="C36" s="22">
        <v>267702.5</v>
      </c>
      <c r="D36" s="2"/>
      <c r="E36" s="18">
        <v>224319.7</v>
      </c>
      <c r="F36" s="2"/>
      <c r="G36" s="3">
        <f t="shared" si="0"/>
        <v>83.79439863281068</v>
      </c>
      <c r="K36" s="58"/>
      <c r="L36" s="59"/>
      <c r="M36" s="60"/>
      <c r="N36" s="60"/>
      <c r="O36" s="60"/>
      <c r="P36" s="61"/>
      <c r="Q36" s="67"/>
      <c r="R36" s="82"/>
    </row>
    <row r="37" spans="1:18" s="80" customFormat="1" ht="15.75">
      <c r="A37" s="28">
        <v>702</v>
      </c>
      <c r="B37" s="25" t="s">
        <v>215</v>
      </c>
      <c r="C37" s="22">
        <v>437810.8</v>
      </c>
      <c r="D37" s="2"/>
      <c r="E37" s="22">
        <v>359209.9</v>
      </c>
      <c r="F37" s="2"/>
      <c r="G37" s="3">
        <f t="shared" si="0"/>
        <v>82.04683392917673</v>
      </c>
      <c r="K37" s="83"/>
      <c r="L37" s="79"/>
      <c r="M37" s="69"/>
      <c r="N37" s="70"/>
      <c r="O37" s="67"/>
      <c r="P37" s="70"/>
      <c r="Q37" s="67"/>
      <c r="R37" s="82"/>
    </row>
    <row r="38" spans="1:18" s="80" customFormat="1" ht="15.75">
      <c r="A38" s="28">
        <v>707</v>
      </c>
      <c r="B38" s="25" t="s">
        <v>216</v>
      </c>
      <c r="C38" s="22">
        <v>18734.3</v>
      </c>
      <c r="D38" s="2"/>
      <c r="E38" s="18">
        <v>16936.3</v>
      </c>
      <c r="F38" s="2"/>
      <c r="G38" s="3">
        <f t="shared" si="0"/>
        <v>90.40263046924625</v>
      </c>
      <c r="K38" s="58"/>
      <c r="L38" s="59"/>
      <c r="M38" s="78"/>
      <c r="N38" s="61"/>
      <c r="O38" s="61"/>
      <c r="P38" s="61"/>
      <c r="Q38" s="67"/>
      <c r="R38" s="82"/>
    </row>
    <row r="39" spans="1:18" s="80" customFormat="1" ht="15.75">
      <c r="A39" s="28">
        <v>709</v>
      </c>
      <c r="B39" s="25" t="s">
        <v>217</v>
      </c>
      <c r="C39" s="22">
        <v>23673.3</v>
      </c>
      <c r="D39" s="2"/>
      <c r="E39" s="18">
        <v>18026</v>
      </c>
      <c r="F39" s="2"/>
      <c r="G39" s="3">
        <f t="shared" si="0"/>
        <v>76.14485517439479</v>
      </c>
      <c r="K39" s="84"/>
      <c r="L39" s="79"/>
      <c r="M39" s="76"/>
      <c r="N39" s="70"/>
      <c r="O39" s="67"/>
      <c r="P39" s="70"/>
      <c r="Q39" s="67"/>
      <c r="R39" s="82"/>
    </row>
    <row r="40" spans="1:18" s="80" customFormat="1" ht="15.75">
      <c r="A40" s="23">
        <v>800</v>
      </c>
      <c r="B40" s="10" t="s">
        <v>6</v>
      </c>
      <c r="C40" s="11">
        <f>SUM(C41:C42)</f>
        <v>64003.6</v>
      </c>
      <c r="D40" s="12"/>
      <c r="E40" s="11">
        <f>SUM(E41:E42)</f>
        <v>50996.600000000006</v>
      </c>
      <c r="F40" s="12"/>
      <c r="G40" s="3">
        <f t="shared" si="0"/>
        <v>79.67770562905838</v>
      </c>
      <c r="K40" s="84"/>
      <c r="L40" s="79"/>
      <c r="M40" s="76"/>
      <c r="N40" s="70"/>
      <c r="O40" s="70"/>
      <c r="P40" s="70"/>
      <c r="Q40" s="67"/>
      <c r="R40" s="82"/>
    </row>
    <row r="41" spans="1:18" s="80" customFormat="1" ht="15.75">
      <c r="A41" s="28">
        <v>801</v>
      </c>
      <c r="B41" s="25" t="s">
        <v>218</v>
      </c>
      <c r="C41" s="18">
        <v>52245</v>
      </c>
      <c r="D41" s="2"/>
      <c r="E41" s="22">
        <v>42370.9</v>
      </c>
      <c r="F41" s="2"/>
      <c r="G41" s="3">
        <f t="shared" si="0"/>
        <v>81.10039238204612</v>
      </c>
      <c r="K41" s="84"/>
      <c r="L41" s="79"/>
      <c r="M41" s="76"/>
      <c r="N41" s="70"/>
      <c r="O41" s="70"/>
      <c r="P41" s="70"/>
      <c r="Q41" s="67"/>
      <c r="R41" s="82"/>
    </row>
    <row r="42" spans="1:18" s="80" customFormat="1" ht="15.75">
      <c r="A42" s="28">
        <v>804</v>
      </c>
      <c r="B42" s="25" t="s">
        <v>235</v>
      </c>
      <c r="C42" s="18">
        <v>11758.6</v>
      </c>
      <c r="D42" s="2"/>
      <c r="E42" s="18">
        <v>8625.7</v>
      </c>
      <c r="F42" s="2"/>
      <c r="G42" s="3">
        <f t="shared" si="0"/>
        <v>73.35652203493613</v>
      </c>
      <c r="K42" s="84"/>
      <c r="L42" s="79"/>
      <c r="M42" s="76"/>
      <c r="N42" s="70"/>
      <c r="O42" s="67"/>
      <c r="P42" s="70"/>
      <c r="Q42" s="67"/>
      <c r="R42" s="82"/>
    </row>
    <row r="43" spans="1:18" s="80" customFormat="1" ht="15.75">
      <c r="A43" s="29">
        <v>900</v>
      </c>
      <c r="B43" s="10" t="s">
        <v>7</v>
      </c>
      <c r="C43" s="24">
        <f>SUM(C44:C44)</f>
        <v>388.4</v>
      </c>
      <c r="D43" s="12"/>
      <c r="E43" s="11">
        <f>SUM(E44:E44)</f>
        <v>387.9</v>
      </c>
      <c r="F43" s="12"/>
      <c r="G43" s="3">
        <f t="shared" si="0"/>
        <v>99.87126673532441</v>
      </c>
      <c r="K43" s="77"/>
      <c r="L43" s="59"/>
      <c r="M43" s="78"/>
      <c r="N43" s="61"/>
      <c r="O43" s="61"/>
      <c r="P43" s="61"/>
      <c r="Q43" s="67"/>
      <c r="R43" s="82"/>
    </row>
    <row r="44" spans="1:18" s="80" customFormat="1" ht="15.75">
      <c r="A44" s="28">
        <v>909</v>
      </c>
      <c r="B44" s="25" t="s">
        <v>219</v>
      </c>
      <c r="C44" s="22">
        <v>388.4</v>
      </c>
      <c r="D44" s="2"/>
      <c r="E44" s="18">
        <v>387.9</v>
      </c>
      <c r="F44" s="2"/>
      <c r="G44" s="3">
        <f t="shared" si="0"/>
        <v>99.87126673532441</v>
      </c>
      <c r="K44" s="84"/>
      <c r="L44" s="79"/>
      <c r="M44" s="76"/>
      <c r="N44" s="70"/>
      <c r="O44" s="70"/>
      <c r="P44" s="70"/>
      <c r="Q44" s="67"/>
      <c r="R44" s="82"/>
    </row>
    <row r="45" spans="1:18" s="80" customFormat="1" ht="15.75">
      <c r="A45" s="30">
        <v>1000</v>
      </c>
      <c r="B45" s="10" t="s">
        <v>220</v>
      </c>
      <c r="C45" s="24">
        <f>SUM(C46:C49)</f>
        <v>121602.7</v>
      </c>
      <c r="D45" s="12"/>
      <c r="E45" s="11">
        <f>SUM(E46:E49)</f>
        <v>92034.26000000001</v>
      </c>
      <c r="F45" s="12"/>
      <c r="G45" s="3">
        <f t="shared" si="0"/>
        <v>75.68438858676659</v>
      </c>
      <c r="K45" s="84"/>
      <c r="L45" s="79"/>
      <c r="M45" s="76"/>
      <c r="N45" s="70"/>
      <c r="O45" s="70"/>
      <c r="P45" s="70"/>
      <c r="Q45" s="67"/>
      <c r="R45" s="82"/>
    </row>
    <row r="46" spans="1:18" s="80" customFormat="1" ht="15.75">
      <c r="A46" s="31">
        <v>1001</v>
      </c>
      <c r="B46" s="25" t="s">
        <v>221</v>
      </c>
      <c r="C46" s="22">
        <v>6832.3</v>
      </c>
      <c r="D46" s="2"/>
      <c r="E46" s="18">
        <v>4822.63</v>
      </c>
      <c r="F46" s="2"/>
      <c r="G46" s="3">
        <f t="shared" si="0"/>
        <v>70.58574711297805</v>
      </c>
      <c r="K46" s="85"/>
      <c r="L46" s="59"/>
      <c r="M46" s="78"/>
      <c r="N46" s="61"/>
      <c r="O46" s="62"/>
      <c r="P46" s="61"/>
      <c r="Q46" s="67"/>
      <c r="R46" s="82"/>
    </row>
    <row r="47" spans="1:18" s="80" customFormat="1" ht="15.75">
      <c r="A47" s="31">
        <v>1002</v>
      </c>
      <c r="B47" s="25" t="s">
        <v>222</v>
      </c>
      <c r="C47" s="22">
        <v>2178.1</v>
      </c>
      <c r="D47" s="2"/>
      <c r="E47" s="18">
        <v>1780</v>
      </c>
      <c r="F47" s="2"/>
      <c r="G47" s="3">
        <f t="shared" si="0"/>
        <v>81.72260226803178</v>
      </c>
      <c r="K47" s="84"/>
      <c r="L47" s="79"/>
      <c r="M47" s="76"/>
      <c r="N47" s="70"/>
      <c r="O47" s="70"/>
      <c r="P47" s="70"/>
      <c r="Q47" s="67"/>
      <c r="R47" s="82"/>
    </row>
    <row r="48" spans="1:18" s="6" customFormat="1" ht="15.75">
      <c r="A48" s="31">
        <v>1003</v>
      </c>
      <c r="B48" s="25" t="s">
        <v>232</v>
      </c>
      <c r="C48" s="22">
        <v>100720.3</v>
      </c>
      <c r="D48" s="2"/>
      <c r="E48" s="18">
        <v>76918.7</v>
      </c>
      <c r="F48" s="2"/>
      <c r="G48" s="3">
        <f t="shared" si="0"/>
        <v>76.36861685280921</v>
      </c>
      <c r="K48" s="86"/>
      <c r="L48" s="59"/>
      <c r="M48" s="78"/>
      <c r="N48" s="61"/>
      <c r="O48" s="62"/>
      <c r="P48" s="61"/>
      <c r="Q48" s="67"/>
      <c r="R48" s="87"/>
    </row>
    <row r="49" spans="1:18" s="80" customFormat="1" ht="15.75">
      <c r="A49" s="31">
        <v>1006</v>
      </c>
      <c r="B49" s="25" t="s">
        <v>223</v>
      </c>
      <c r="C49" s="18">
        <v>11872</v>
      </c>
      <c r="D49" s="2"/>
      <c r="E49" s="18">
        <v>8512.93</v>
      </c>
      <c r="F49" s="2"/>
      <c r="G49" s="3">
        <f t="shared" si="0"/>
        <v>71.70594676549865</v>
      </c>
      <c r="K49" s="88"/>
      <c r="L49" s="79"/>
      <c r="M49" s="76"/>
      <c r="N49" s="70"/>
      <c r="O49" s="67"/>
      <c r="P49" s="70"/>
      <c r="Q49" s="67"/>
      <c r="R49" s="82"/>
    </row>
    <row r="50" spans="1:18" s="80" customFormat="1" ht="15.75">
      <c r="A50" s="30">
        <v>1100</v>
      </c>
      <c r="B50" s="10" t="s">
        <v>224</v>
      </c>
      <c r="C50" s="24">
        <f>SUM(C51:C51)</f>
        <v>19706.9</v>
      </c>
      <c r="D50" s="12"/>
      <c r="E50" s="24">
        <f>SUM(E51:E51)</f>
        <v>14507.9</v>
      </c>
      <c r="F50" s="12"/>
      <c r="G50" s="3">
        <f t="shared" si="0"/>
        <v>73.61837731961901</v>
      </c>
      <c r="K50" s="88"/>
      <c r="L50" s="79"/>
      <c r="M50" s="76"/>
      <c r="N50" s="70"/>
      <c r="O50" s="70"/>
      <c r="P50" s="70"/>
      <c r="Q50" s="67"/>
      <c r="R50" s="82"/>
    </row>
    <row r="51" spans="1:18" s="80" customFormat="1" ht="15.75">
      <c r="A51" s="31">
        <v>1101</v>
      </c>
      <c r="B51" s="25" t="s">
        <v>225</v>
      </c>
      <c r="C51" s="18">
        <v>19706.9</v>
      </c>
      <c r="D51" s="2"/>
      <c r="E51" s="18">
        <v>14507.9</v>
      </c>
      <c r="F51" s="2"/>
      <c r="G51" s="3">
        <f t="shared" si="0"/>
        <v>73.61837731961901</v>
      </c>
      <c r="K51" s="88"/>
      <c r="L51" s="79"/>
      <c r="M51" s="76"/>
      <c r="N51" s="70"/>
      <c r="O51" s="67"/>
      <c r="P51" s="70"/>
      <c r="Q51" s="67"/>
      <c r="R51" s="82"/>
    </row>
    <row r="52" spans="1:18" s="80" customFormat="1" ht="15.75">
      <c r="A52" s="30">
        <v>1200</v>
      </c>
      <c r="B52" s="10" t="s">
        <v>234</v>
      </c>
      <c r="C52" s="11">
        <f>SUM(C53+C54)</f>
        <v>4579.9</v>
      </c>
      <c r="D52" s="13"/>
      <c r="E52" s="11">
        <f>SUM(E53+E54)</f>
        <v>3242</v>
      </c>
      <c r="F52" s="12"/>
      <c r="G52" s="3">
        <f t="shared" si="0"/>
        <v>70.78757178104325</v>
      </c>
      <c r="K52" s="88"/>
      <c r="L52" s="79"/>
      <c r="M52" s="76"/>
      <c r="N52" s="70"/>
      <c r="O52" s="70"/>
      <c r="P52" s="70"/>
      <c r="Q52" s="67"/>
      <c r="R52" s="82"/>
    </row>
    <row r="53" spans="1:18" s="80" customFormat="1" ht="15.75">
      <c r="A53" s="31">
        <v>1201</v>
      </c>
      <c r="B53" s="25" t="s">
        <v>233</v>
      </c>
      <c r="C53" s="18">
        <v>1951</v>
      </c>
      <c r="D53" s="2"/>
      <c r="E53" s="18">
        <v>1720</v>
      </c>
      <c r="F53" s="2"/>
      <c r="G53" s="3">
        <f t="shared" si="0"/>
        <v>88.15991799077396</v>
      </c>
      <c r="K53" s="86"/>
      <c r="L53" s="59"/>
      <c r="M53" s="78"/>
      <c r="N53" s="61"/>
      <c r="O53" s="61"/>
      <c r="P53" s="61"/>
      <c r="Q53" s="67"/>
      <c r="R53" s="82"/>
    </row>
    <row r="54" spans="1:18" s="80" customFormat="1" ht="15.75">
      <c r="A54" s="31">
        <v>1202</v>
      </c>
      <c r="B54" s="25" t="s">
        <v>226</v>
      </c>
      <c r="C54" s="18">
        <v>2628.9</v>
      </c>
      <c r="D54" s="2"/>
      <c r="E54" s="18">
        <v>1522</v>
      </c>
      <c r="F54" s="2"/>
      <c r="G54" s="3">
        <f t="shared" si="0"/>
        <v>57.89493704591274</v>
      </c>
      <c r="K54" s="88"/>
      <c r="L54" s="79"/>
      <c r="M54" s="76"/>
      <c r="N54" s="70"/>
      <c r="O54" s="67"/>
      <c r="P54" s="70"/>
      <c r="Q54" s="67"/>
      <c r="R54" s="82"/>
    </row>
    <row r="55" spans="1:18" s="80" customFormat="1" ht="15.75">
      <c r="A55" s="30">
        <v>1300</v>
      </c>
      <c r="B55" s="10" t="s">
        <v>227</v>
      </c>
      <c r="C55" s="24">
        <f>SUM(C56)</f>
        <v>109.2</v>
      </c>
      <c r="D55" s="12"/>
      <c r="E55" s="11">
        <f>SUM(E56)</f>
        <v>103.2</v>
      </c>
      <c r="F55" s="12"/>
      <c r="G55" s="3">
        <f t="shared" si="0"/>
        <v>94.5054945054945</v>
      </c>
      <c r="K55" s="86"/>
      <c r="L55" s="59"/>
      <c r="M55" s="78"/>
      <c r="N55" s="61"/>
      <c r="O55" s="61"/>
      <c r="P55" s="61"/>
      <c r="Q55" s="67"/>
      <c r="R55" s="82"/>
    </row>
    <row r="56" spans="1:18" s="80" customFormat="1" ht="31.5">
      <c r="A56" s="31">
        <v>1301</v>
      </c>
      <c r="B56" s="25" t="s">
        <v>228</v>
      </c>
      <c r="C56" s="22">
        <v>109.2</v>
      </c>
      <c r="D56" s="2"/>
      <c r="E56" s="18">
        <v>103.2</v>
      </c>
      <c r="F56" s="12"/>
      <c r="G56" s="3">
        <f t="shared" si="0"/>
        <v>94.5054945054945</v>
      </c>
      <c r="K56" s="88"/>
      <c r="L56" s="79"/>
      <c r="M56" s="76"/>
      <c r="N56" s="70"/>
      <c r="O56" s="67"/>
      <c r="P56" s="70"/>
      <c r="Q56" s="67"/>
      <c r="R56" s="82"/>
    </row>
    <row r="57" spans="1:18" ht="15.75">
      <c r="A57" s="22"/>
      <c r="B57" s="89" t="s">
        <v>229</v>
      </c>
      <c r="C57" s="11">
        <f>SUM(C5+C14+C19+C26+C31+C35+C40+C43+C45+C50+C52+C55)</f>
        <v>1287841.1999999997</v>
      </c>
      <c r="D57" s="11">
        <f>SUM(D5+D14+D19+D26+D31+D35+D40+D43+D45+D50+D52+D55)</f>
        <v>0</v>
      </c>
      <c r="E57" s="11">
        <f>SUM(E5+E14+E19+E26+E31+E35+E40+E43+E45+E50+E52+E55)</f>
        <v>969140.4600000001</v>
      </c>
      <c r="F57" s="24"/>
      <c r="G57" s="3">
        <f t="shared" si="0"/>
        <v>75.25310263408255</v>
      </c>
      <c r="K57" s="88"/>
      <c r="L57" s="79"/>
      <c r="M57" s="69"/>
      <c r="N57" s="70"/>
      <c r="O57" s="67"/>
      <c r="P57" s="70"/>
      <c r="Q57" s="67"/>
      <c r="R57" s="57"/>
    </row>
    <row r="58" spans="1:18" ht="15.75">
      <c r="A58" s="1"/>
      <c r="B58" s="1"/>
      <c r="C58" s="1"/>
      <c r="D58" s="1"/>
      <c r="E58" s="90"/>
      <c r="F58" s="1"/>
      <c r="G58" s="1"/>
      <c r="K58" s="86"/>
      <c r="L58" s="59"/>
      <c r="M58" s="78"/>
      <c r="N58" s="61"/>
      <c r="O58" s="61"/>
      <c r="P58" s="61"/>
      <c r="Q58" s="67"/>
      <c r="R58" s="57"/>
    </row>
    <row r="59" spans="1:18" ht="15.75">
      <c r="A59" s="1"/>
      <c r="B59" s="1"/>
      <c r="C59" s="1"/>
      <c r="D59" s="1"/>
      <c r="E59" s="90"/>
      <c r="F59" s="1"/>
      <c r="G59" s="1"/>
      <c r="K59" s="88"/>
      <c r="L59" s="79"/>
      <c r="M59" s="76"/>
      <c r="N59" s="70"/>
      <c r="O59" s="70"/>
      <c r="P59" s="61"/>
      <c r="Q59" s="67"/>
      <c r="R59" s="57"/>
    </row>
    <row r="60" spans="1:18" ht="15.75">
      <c r="A60" s="170" t="s">
        <v>3</v>
      </c>
      <c r="B60" s="170"/>
      <c r="C60" s="170"/>
      <c r="D60" s="170"/>
      <c r="E60" s="170"/>
      <c r="F60" s="170"/>
      <c r="G60" s="170"/>
      <c r="K60" s="76"/>
      <c r="L60" s="91"/>
      <c r="M60" s="60"/>
      <c r="N60" s="60"/>
      <c r="O60" s="60"/>
      <c r="P60" s="78"/>
      <c r="Q60" s="67"/>
      <c r="R60" s="57"/>
    </row>
    <row r="61" spans="11:18" ht="12.75">
      <c r="K61" s="93"/>
      <c r="L61" s="93"/>
      <c r="M61" s="93"/>
      <c r="N61" s="93"/>
      <c r="O61" s="93"/>
      <c r="P61" s="93"/>
      <c r="Q61" s="93"/>
      <c r="R61" s="57"/>
    </row>
    <row r="62" spans="1:18" ht="15" customHeight="1">
      <c r="A62" s="167" t="s">
        <v>4</v>
      </c>
      <c r="B62" s="167"/>
      <c r="C62" s="167"/>
      <c r="D62" s="167"/>
      <c r="E62" s="167"/>
      <c r="F62" s="167"/>
      <c r="G62" s="167"/>
      <c r="K62" s="93"/>
      <c r="L62" s="93"/>
      <c r="M62" s="93"/>
      <c r="N62" s="93"/>
      <c r="O62" s="93"/>
      <c r="P62" s="93"/>
      <c r="Q62" s="93"/>
      <c r="R62" s="57"/>
    </row>
    <row r="63" spans="1:18" ht="15.75">
      <c r="A63" s="167"/>
      <c r="B63" s="167"/>
      <c r="C63" s="167"/>
      <c r="D63" s="167"/>
      <c r="E63" s="167"/>
      <c r="F63" s="167"/>
      <c r="G63" s="167"/>
      <c r="K63" s="94"/>
      <c r="L63" s="94"/>
      <c r="M63" s="94"/>
      <c r="N63" s="94"/>
      <c r="O63" s="94"/>
      <c r="P63" s="94"/>
      <c r="Q63" s="94"/>
      <c r="R63" s="57"/>
    </row>
    <row r="64" spans="1:18" ht="12.75" customHeight="1">
      <c r="A64" s="167"/>
      <c r="B64" s="167"/>
      <c r="C64" s="167"/>
      <c r="D64" s="167"/>
      <c r="E64" s="167"/>
      <c r="F64" s="167"/>
      <c r="G64" s="167"/>
      <c r="K64" s="57"/>
      <c r="L64" s="57"/>
      <c r="M64" s="57"/>
      <c r="N64" s="57"/>
      <c r="O64" s="57"/>
      <c r="P64" s="57"/>
      <c r="Q64" s="57"/>
      <c r="R64" s="57"/>
    </row>
    <row r="65" spans="1:18" ht="18.75" customHeight="1">
      <c r="A65" s="167"/>
      <c r="B65" s="167"/>
      <c r="C65" s="167"/>
      <c r="D65" s="167"/>
      <c r="E65" s="167"/>
      <c r="F65" s="167"/>
      <c r="G65" s="167"/>
      <c r="K65" s="95"/>
      <c r="L65" s="95"/>
      <c r="M65" s="95"/>
      <c r="N65" s="95"/>
      <c r="O65" s="95"/>
      <c r="P65" s="95"/>
      <c r="Q65" s="95"/>
      <c r="R65" s="57"/>
    </row>
    <row r="66" spans="1:18" ht="12.75" customHeight="1" hidden="1">
      <c r="A66" s="167"/>
      <c r="B66" s="167"/>
      <c r="C66" s="167"/>
      <c r="D66" s="167"/>
      <c r="E66" s="167"/>
      <c r="F66" s="167"/>
      <c r="G66" s="167"/>
      <c r="K66" s="95"/>
      <c r="L66" s="95"/>
      <c r="M66" s="95"/>
      <c r="N66" s="95"/>
      <c r="O66" s="95"/>
      <c r="P66" s="95"/>
      <c r="Q66" s="95"/>
      <c r="R66" s="57"/>
    </row>
    <row r="67" spans="11:18" ht="12.75" customHeight="1">
      <c r="K67" s="95"/>
      <c r="L67" s="95"/>
      <c r="M67" s="95"/>
      <c r="N67" s="95"/>
      <c r="O67" s="95"/>
      <c r="P67" s="95"/>
      <c r="Q67" s="95"/>
      <c r="R67" s="57"/>
    </row>
    <row r="68" spans="11:18" ht="12.75" customHeight="1">
      <c r="K68" s="95"/>
      <c r="L68" s="95"/>
      <c r="M68" s="95"/>
      <c r="N68" s="95"/>
      <c r="O68" s="95"/>
      <c r="P68" s="95"/>
      <c r="Q68" s="95"/>
      <c r="R68" s="57"/>
    </row>
    <row r="69" spans="11:18" ht="12.75" customHeight="1">
      <c r="K69" s="95"/>
      <c r="L69" s="95"/>
      <c r="M69" s="95"/>
      <c r="N69" s="95"/>
      <c r="O69" s="95"/>
      <c r="P69" s="95"/>
      <c r="Q69" s="95"/>
      <c r="R69" s="57"/>
    </row>
    <row r="70" spans="11:18" ht="12.75">
      <c r="K70" s="57"/>
      <c r="L70" s="57"/>
      <c r="M70" s="57"/>
      <c r="N70" s="57"/>
      <c r="O70" s="57"/>
      <c r="P70" s="57"/>
      <c r="Q70" s="57"/>
      <c r="R70" s="57"/>
    </row>
  </sheetData>
  <sheetProtection/>
  <mergeCells count="5">
    <mergeCell ref="A62:G66"/>
    <mergeCell ref="A1:G1"/>
    <mergeCell ref="A2:G2"/>
    <mergeCell ref="E3:G3"/>
    <mergeCell ref="A60:G60"/>
  </mergeCells>
  <printOptions/>
  <pageMargins left="0.47" right="0.18" top="0.3" bottom="0.49" header="0.22" footer="0.5118110236220472"/>
  <pageSetup fitToHeight="2" fitToWidth="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18" sqref="I18"/>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IvanovaOI</cp:lastModifiedBy>
  <cp:lastPrinted>2015-11-02T09:15:49Z</cp:lastPrinted>
  <dcterms:created xsi:type="dcterms:W3CDTF">1996-10-08T23:32:33Z</dcterms:created>
  <dcterms:modified xsi:type="dcterms:W3CDTF">2015-11-03T03:45:45Z</dcterms:modified>
  <cp:category/>
  <cp:version/>
  <cp:contentType/>
  <cp:contentStatus/>
</cp:coreProperties>
</file>