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activeTab="3"/>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24519"/>
</workbook>
</file>

<file path=xl/calcChain.xml><?xml version="1.0" encoding="utf-8"?>
<calcChain xmlns="http://schemas.openxmlformats.org/spreadsheetml/2006/main">
  <c r="F195" i="4"/>
  <c r="F194"/>
  <c r="D193"/>
  <c r="C193"/>
  <c r="F192"/>
  <c r="F191"/>
  <c r="F190"/>
  <c r="D189"/>
  <c r="C189"/>
  <c r="F188"/>
  <c r="E188"/>
  <c r="D187"/>
  <c r="C187"/>
  <c r="F186"/>
  <c r="E186"/>
  <c r="F185"/>
  <c r="E185"/>
  <c r="F184"/>
  <c r="E184"/>
  <c r="F183"/>
  <c r="E183"/>
  <c r="F182"/>
  <c r="E182"/>
  <c r="D181"/>
  <c r="F181" s="1"/>
  <c r="C181"/>
  <c r="F180"/>
  <c r="E180"/>
  <c r="F179"/>
  <c r="E179"/>
  <c r="D178"/>
  <c r="C178"/>
  <c r="F177"/>
  <c r="E177"/>
  <c r="F176"/>
  <c r="E176"/>
  <c r="F175"/>
  <c r="E175"/>
  <c r="F174"/>
  <c r="E174"/>
  <c r="F173"/>
  <c r="E173"/>
  <c r="F172"/>
  <c r="E172"/>
  <c r="F171"/>
  <c r="E171"/>
  <c r="F170"/>
  <c r="E170"/>
  <c r="F169"/>
  <c r="E169"/>
  <c r="D168"/>
  <c r="C168"/>
  <c r="F167"/>
  <c r="E167"/>
  <c r="D166"/>
  <c r="F165"/>
  <c r="F164"/>
  <c r="F163"/>
  <c r="E163"/>
  <c r="F162"/>
  <c r="E162"/>
  <c r="F161"/>
  <c r="E161"/>
  <c r="F160"/>
  <c r="E160"/>
  <c r="F159"/>
  <c r="E159"/>
  <c r="F158"/>
  <c r="E158"/>
  <c r="F157"/>
  <c r="F156"/>
  <c r="E156"/>
  <c r="D155"/>
  <c r="C155"/>
  <c r="F154"/>
  <c r="E154"/>
  <c r="F153"/>
  <c r="E153"/>
  <c r="F152"/>
  <c r="E152"/>
  <c r="F151"/>
  <c r="E151"/>
  <c r="F150"/>
  <c r="E150"/>
  <c r="F149"/>
  <c r="E149"/>
  <c r="F148"/>
  <c r="E148"/>
  <c r="F147"/>
  <c r="F146"/>
  <c r="F145"/>
  <c r="F143"/>
  <c r="E143"/>
  <c r="F142"/>
  <c r="E142"/>
  <c r="D141"/>
  <c r="C141"/>
  <c r="F138"/>
  <c r="F137"/>
  <c r="F136"/>
  <c r="F135"/>
  <c r="F134"/>
  <c r="D133"/>
  <c r="C133"/>
  <c r="D132"/>
  <c r="F131"/>
  <c r="F130"/>
  <c r="E130"/>
  <c r="F129"/>
  <c r="F128"/>
  <c r="F127"/>
  <c r="E127"/>
  <c r="F126"/>
  <c r="F125"/>
  <c r="E125"/>
  <c r="F124"/>
  <c r="E124"/>
  <c r="F123"/>
  <c r="E123"/>
  <c r="F122"/>
  <c r="E122"/>
  <c r="F121"/>
  <c r="E121"/>
  <c r="F120"/>
  <c r="E120"/>
  <c r="F119"/>
  <c r="E119"/>
  <c r="F118"/>
  <c r="D117"/>
  <c r="C117"/>
  <c r="E117" s="1"/>
  <c r="F116"/>
  <c r="E116"/>
  <c r="D115"/>
  <c r="C115"/>
  <c r="F114"/>
  <c r="F113"/>
  <c r="E113"/>
  <c r="D112"/>
  <c r="C112"/>
  <c r="F111"/>
  <c r="D110"/>
  <c r="C110"/>
  <c r="F109"/>
  <c r="E109"/>
  <c r="D108"/>
  <c r="C108"/>
  <c r="F107"/>
  <c r="F106"/>
  <c r="E106"/>
  <c r="D105"/>
  <c r="C105"/>
  <c r="F104"/>
  <c r="E104"/>
  <c r="D103"/>
  <c r="C103"/>
  <c r="E103" s="1"/>
  <c r="F102"/>
  <c r="E102"/>
  <c r="D101"/>
  <c r="C101"/>
  <c r="F100"/>
  <c r="F99"/>
  <c r="E99"/>
  <c r="D98"/>
  <c r="E98" s="1"/>
  <c r="C98"/>
  <c r="F97"/>
  <c r="E97"/>
  <c r="F96"/>
  <c r="E96"/>
  <c r="D95"/>
  <c r="C95"/>
  <c r="F94"/>
  <c r="E94"/>
  <c r="D93"/>
  <c r="C93"/>
  <c r="C91" s="1"/>
  <c r="F92"/>
  <c r="F90"/>
  <c r="E90"/>
  <c r="F89"/>
  <c r="E89"/>
  <c r="D88"/>
  <c r="C88"/>
  <c r="E88" s="1"/>
  <c r="F87"/>
  <c r="E87"/>
  <c r="D86"/>
  <c r="C86"/>
  <c r="F85"/>
  <c r="E85"/>
  <c r="F84"/>
  <c r="E84"/>
  <c r="D83"/>
  <c r="C83"/>
  <c r="F81"/>
  <c r="E81"/>
  <c r="E80"/>
  <c r="D80"/>
  <c r="F80" s="1"/>
  <c r="C80"/>
  <c r="F79"/>
  <c r="F78"/>
  <c r="E78"/>
  <c r="D77"/>
  <c r="C77"/>
  <c r="C75" s="1"/>
  <c r="F76"/>
  <c r="F74"/>
  <c r="D73"/>
  <c r="C73"/>
  <c r="F71"/>
  <c r="E71"/>
  <c r="D70"/>
  <c r="C70"/>
  <c r="F69"/>
  <c r="F68"/>
  <c r="F67"/>
  <c r="E67"/>
  <c r="D66"/>
  <c r="C66"/>
  <c r="F65"/>
  <c r="E65"/>
  <c r="F63"/>
  <c r="F62"/>
  <c r="E62"/>
  <c r="D61"/>
  <c r="D60" s="1"/>
  <c r="C61"/>
  <c r="C60" s="1"/>
  <c r="F58"/>
  <c r="E58"/>
  <c r="F57"/>
  <c r="E57"/>
  <c r="F56"/>
  <c r="F55"/>
  <c r="E55"/>
  <c r="D54"/>
  <c r="C54"/>
  <c r="D53"/>
  <c r="F52"/>
  <c r="E52"/>
  <c r="F51"/>
  <c r="E51"/>
  <c r="F50"/>
  <c r="F49"/>
  <c r="E49"/>
  <c r="F48"/>
  <c r="E48"/>
  <c r="D47"/>
  <c r="F47" s="1"/>
  <c r="C47"/>
  <c r="F46"/>
  <c r="E46"/>
  <c r="F45"/>
  <c r="E45"/>
  <c r="F44"/>
  <c r="E44"/>
  <c r="D43"/>
  <c r="E43" s="1"/>
  <c r="C43"/>
  <c r="C42" s="1"/>
  <c r="C41" s="1"/>
  <c r="F40"/>
  <c r="D39"/>
  <c r="C39"/>
  <c r="F38"/>
  <c r="F37"/>
  <c r="E37"/>
  <c r="D36"/>
  <c r="C36"/>
  <c r="E36" s="1"/>
  <c r="F35"/>
  <c r="E35"/>
  <c r="F34"/>
  <c r="E34"/>
  <c r="D33"/>
  <c r="F33" s="1"/>
  <c r="C33"/>
  <c r="F32"/>
  <c r="E32"/>
  <c r="D31"/>
  <c r="D30" s="1"/>
  <c r="E30" s="1"/>
  <c r="C31"/>
  <c r="C30" s="1"/>
  <c r="F29"/>
  <c r="E29"/>
  <c r="D28"/>
  <c r="E28" s="1"/>
  <c r="C28"/>
  <c r="F27"/>
  <c r="F26"/>
  <c r="E26"/>
  <c r="D25"/>
  <c r="F25" s="1"/>
  <c r="C25"/>
  <c r="F24"/>
  <c r="F23"/>
  <c r="E23"/>
  <c r="D22"/>
  <c r="C22"/>
  <c r="F21"/>
  <c r="F20"/>
  <c r="E20"/>
  <c r="F19"/>
  <c r="E19"/>
  <c r="D18"/>
  <c r="F18" s="1"/>
  <c r="C18"/>
  <c r="F16"/>
  <c r="E16"/>
  <c r="F15"/>
  <c r="E15"/>
  <c r="F14"/>
  <c r="E14"/>
  <c r="F13"/>
  <c r="E13"/>
  <c r="D12"/>
  <c r="C12"/>
  <c r="C11" s="1"/>
  <c r="F10"/>
  <c r="E10"/>
  <c r="F9"/>
  <c r="E9"/>
  <c r="F8"/>
  <c r="E8"/>
  <c r="F7"/>
  <c r="E7"/>
  <c r="D6"/>
  <c r="F6" s="1"/>
  <c r="C6"/>
  <c r="C5" s="1"/>
  <c r="E14" i="15"/>
  <c r="E15"/>
  <c r="H10" i="14"/>
  <c r="E141" i="4" l="1"/>
  <c r="E22"/>
  <c r="F36"/>
  <c r="F77"/>
  <c r="F88"/>
  <c r="F93"/>
  <c r="E95"/>
  <c r="F108"/>
  <c r="F110"/>
  <c r="F117"/>
  <c r="E112"/>
  <c r="F178"/>
  <c r="C72"/>
  <c r="F43"/>
  <c r="E54"/>
  <c r="D64"/>
  <c r="F73"/>
  <c r="F103"/>
  <c r="E181"/>
  <c r="F189"/>
  <c r="F155"/>
  <c r="E83"/>
  <c r="E66"/>
  <c r="F60"/>
  <c r="F28"/>
  <c r="E70"/>
  <c r="E86"/>
  <c r="F95"/>
  <c r="E105"/>
  <c r="F112"/>
  <c r="C144"/>
  <c r="F12"/>
  <c r="C17"/>
  <c r="E33"/>
  <c r="F39"/>
  <c r="D59"/>
  <c r="F61"/>
  <c r="F98"/>
  <c r="E101"/>
  <c r="F133"/>
  <c r="E155"/>
  <c r="E178"/>
  <c r="F193"/>
  <c r="C82"/>
  <c r="E168"/>
  <c r="E187"/>
  <c r="E31"/>
  <c r="C53"/>
  <c r="E53" s="1"/>
  <c r="E115"/>
  <c r="D5"/>
  <c r="D11"/>
  <c r="E6"/>
  <c r="E12"/>
  <c r="E18"/>
  <c r="E25"/>
  <c r="E47"/>
  <c r="E60"/>
  <c r="E61"/>
  <c r="E77"/>
  <c r="E93"/>
  <c r="E108"/>
  <c r="C132"/>
  <c r="F132" s="1"/>
  <c r="D144"/>
  <c r="D17"/>
  <c r="F22"/>
  <c r="F30"/>
  <c r="F31"/>
  <c r="F54"/>
  <c r="F66"/>
  <c r="F70"/>
  <c r="D75"/>
  <c r="F83"/>
  <c r="F86"/>
  <c r="D91"/>
  <c r="F101"/>
  <c r="F105"/>
  <c r="F115"/>
  <c r="F141"/>
  <c r="F168"/>
  <c r="F187"/>
  <c r="D42"/>
  <c r="C64"/>
  <c r="C166"/>
  <c r="E20" i="14"/>
  <c r="C20"/>
  <c r="F64" i="4" l="1"/>
  <c r="F53"/>
  <c r="E166"/>
  <c r="C140"/>
  <c r="C139" s="1"/>
  <c r="D72"/>
  <c r="E75"/>
  <c r="F75"/>
  <c r="F17"/>
  <c r="E17"/>
  <c r="F11"/>
  <c r="E11"/>
  <c r="D41"/>
  <c r="E42"/>
  <c r="F42"/>
  <c r="C59"/>
  <c r="E64"/>
  <c r="E91"/>
  <c r="F91"/>
  <c r="E144"/>
  <c r="F144"/>
  <c r="D140"/>
  <c r="F5"/>
  <c r="E5"/>
  <c r="D82"/>
  <c r="F166"/>
  <c r="D10" i="15"/>
  <c r="D12"/>
  <c r="D9" s="1"/>
  <c r="E41" i="4" l="1"/>
  <c r="F41"/>
  <c r="E82"/>
  <c r="F82"/>
  <c r="E59"/>
  <c r="F59"/>
  <c r="C4"/>
  <c r="D4"/>
  <c r="E72"/>
  <c r="F72"/>
  <c r="E140"/>
  <c r="F140"/>
  <c r="D139"/>
  <c r="C196"/>
  <c r="H39" i="14"/>
  <c r="F32"/>
  <c r="F57"/>
  <c r="F4" i="4" l="1"/>
  <c r="E4"/>
  <c r="E139"/>
  <c r="D196"/>
  <c r="F139"/>
  <c r="C52" i="14"/>
  <c r="D15" i="15"/>
  <c r="F52" i="14"/>
  <c r="E6"/>
  <c r="E196" i="4" l="1"/>
  <c r="F196"/>
  <c r="H58" i="14"/>
  <c r="H56"/>
  <c r="H55"/>
  <c r="H53"/>
  <c r="H51"/>
  <c r="H50"/>
  <c r="H49"/>
  <c r="H48"/>
  <c r="H46"/>
  <c r="H44"/>
  <c r="H43"/>
  <c r="H41"/>
  <c r="H40"/>
  <c r="H38"/>
  <c r="H37"/>
  <c r="H35"/>
  <c r="H34"/>
  <c r="H33"/>
  <c r="H31"/>
  <c r="H30"/>
  <c r="H29"/>
  <c r="H28"/>
  <c r="H26"/>
  <c r="H25"/>
  <c r="H24"/>
  <c r="H23"/>
  <c r="H22"/>
  <c r="H21"/>
  <c r="H19"/>
  <c r="H18"/>
  <c r="H17"/>
  <c r="H8"/>
  <c r="H14"/>
  <c r="H11"/>
  <c r="H9"/>
  <c r="H7"/>
  <c r="E57"/>
  <c r="H57" s="1"/>
  <c r="E54"/>
  <c r="E52"/>
  <c r="E47"/>
  <c r="E45"/>
  <c r="E42"/>
  <c r="E36"/>
  <c r="E32"/>
  <c r="E27"/>
  <c r="E15"/>
  <c r="F17" i="15"/>
  <c r="F18"/>
  <c r="E19"/>
  <c r="E21"/>
  <c r="E17"/>
  <c r="E12"/>
  <c r="E10"/>
  <c r="D21"/>
  <c r="D19"/>
  <c r="D17"/>
  <c r="D14" s="1"/>
  <c r="D8" s="1"/>
  <c r="C57" i="14"/>
  <c r="F54"/>
  <c r="C54"/>
  <c r="F47"/>
  <c r="C47"/>
  <c r="F45"/>
  <c r="C45"/>
  <c r="F42"/>
  <c r="C42"/>
  <c r="F36"/>
  <c r="C36"/>
  <c r="D32"/>
  <c r="D59" s="1"/>
  <c r="C32"/>
  <c r="F27"/>
  <c r="C27"/>
  <c r="F20"/>
  <c r="F15"/>
  <c r="C15"/>
  <c r="F6"/>
  <c r="C6"/>
  <c r="E9" i="15" l="1"/>
  <c r="E8"/>
  <c r="E7" s="1"/>
  <c r="H54" i="14"/>
  <c r="H45"/>
  <c r="H32"/>
  <c r="H52"/>
  <c r="H42"/>
  <c r="H47"/>
  <c r="H36"/>
  <c r="H27"/>
  <c r="H20"/>
  <c r="H15"/>
  <c r="H6"/>
  <c r="E59"/>
  <c r="D7" i="15"/>
  <c r="F59" i="14"/>
  <c r="C59"/>
  <c r="H59" l="1"/>
  <c r="F14" i="15"/>
</calcChain>
</file>

<file path=xl/sharedStrings.xml><?xml version="1.0" encoding="utf-8"?>
<sst xmlns="http://schemas.openxmlformats.org/spreadsheetml/2006/main" count="529" uniqueCount="475">
  <si>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</si>
  <si>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</si>
  <si>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</si>
  <si>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</si>
  <si>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</si>
  <si>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</si>
  <si>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</si>
  <si>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</si>
  <si>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</si>
  <si>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</si>
  <si>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</si>
  <si>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</si>
  <si>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</si>
  <si>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</si>
  <si>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</si>
  <si>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</si>
  <si>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</si>
  <si>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</si>
  <si>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</si>
  <si>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</si>
  <si>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</si>
  <si>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</si>
  <si>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</si>
  <si>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</si>
  <si>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</si>
  <si>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</si>
  <si>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</si>
  <si>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</si>
  <si>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</si>
  <si>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</si>
  <si>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</si>
  <si>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</si>
  <si>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</si>
  <si>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</si>
  <si>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</si>
  <si>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</si>
  <si>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</si>
  <si>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</si>
  <si>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</si>
  <si>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</si>
  <si>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</si>
  <si>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</si>
  <si>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</si>
  <si>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</si>
  <si>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</si>
  <si>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</si>
  <si>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</si>
  <si>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</si>
  <si>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</si>
  <si>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</si>
  <si>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</si>
  <si>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</si>
  <si>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</si>
  <si>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</si>
  <si>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</si>
  <si>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</si>
  <si>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</si>
  <si>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</si>
  <si>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</si>
  <si>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</si>
  <si>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</si>
  <si>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</si>
  <si>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</si>
  <si>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</si>
  <si>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</si>
  <si>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</si>
  <si>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</si>
  <si>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</si>
  <si>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</si>
  <si>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</si>
  <si>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</si>
  <si>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</si>
  <si>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901  1  13  01994  04  0004  130</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</si>
  <si>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</si>
  <si>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</si>
  <si>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</si>
  <si>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</si>
  <si>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</si>
  <si>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</si>
  <si>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</si>
  <si>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</si>
  <si>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</si>
  <si>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</si>
  <si>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</si>
  <si>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</si>
  <si>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</si>
  <si>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</si>
  <si>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</si>
  <si>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</si>
  <si>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</si>
  <si>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</si>
  <si>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</si>
  <si>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</si>
  <si>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</si>
  <si>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</si>
  <si>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</si>
  <si>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</si>
  <si>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</si>
  <si>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</si>
  <si>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</si>
  <si>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</si>
  <si>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</si>
  <si>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</si>
  <si>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</si>
  <si>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</si>
  <si>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</si>
  <si>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</si>
  <si>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</si>
  <si>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</si>
  <si>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</si>
  <si>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</si>
  <si>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</si>
  <si>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</si>
  <si>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</si>
  <si>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</si>
  <si>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</si>
  <si>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</si>
  <si>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</si>
  <si>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</si>
  <si>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</si>
  <si>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t>
  </si>
  <si>
    <t>СУБСИДИИ</t>
  </si>
  <si>
    <t>ПРОЧИЕ субсидии бюджетам городских округов</t>
  </si>
  <si>
    <t>Субсидии на осуществление мероприятий по организации питания в муниципальных общеобразовательных учреждениях</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</si>
  <si>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</si>
  <si>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СУБВЕНЦИИ</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</si>
  <si>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</si>
  <si>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</si>
  <si>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</si>
  <si>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</si>
  <si>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</si>
  <si>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</si>
  <si>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Прочие субвенции бюджетам городских округов</t>
  </si>
  <si>
    <t>ИТОГО ДОХОДОВ</t>
  </si>
  <si>
    <t>902  1  11  05012  04  0001  120</t>
  </si>
  <si>
    <t>902  1  11  05012  04  0002  120</t>
  </si>
  <si>
    <t>902  1  14  02043  04  0000  410</t>
  </si>
  <si>
    <t>141  1  16  25050  01  6000  140</t>
  </si>
  <si>
    <t xml:space="preserve"> </t>
  </si>
  <si>
    <t>182  1  06  06032  04  0000  110</t>
  </si>
  <si>
    <t>182  1  06  06042  04  0000  110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</si>
  <si>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</si>
  <si>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</si>
  <si>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</si>
  <si>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</si>
  <si>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</si>
  <si>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</si>
  <si>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</si>
  <si>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</si>
  <si>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</si>
  <si>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</si>
  <si>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</si>
  <si>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</si>
  <si>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</si>
  <si>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</si>
  <si>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</si>
  <si>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</si>
  <si>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</si>
  <si>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</si>
  <si>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</si>
  <si>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</si>
  <si>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</si>
  <si>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</si>
  <si>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</si>
  <si>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</si>
  <si>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</si>
  <si>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Налог, взимаемый в связи с применением упрощенной системы налогообложения</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</si>
  <si>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</si>
  <si>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</si>
  <si>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</si>
  <si>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</si>
  <si>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</si>
  <si>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</si>
  <si>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</si>
  <si>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</si>
  <si>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</si>
  <si>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</si>
  <si>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</si>
  <si>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</si>
  <si>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</si>
  <si>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</si>
  <si>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</si>
  <si>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</si>
  <si>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</si>
  <si>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</si>
  <si>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</si>
  <si>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</si>
  <si>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</si>
  <si>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</si>
  <si>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</si>
  <si>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</si>
  <si>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</si>
  <si>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</si>
  <si>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</si>
  <si>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</si>
  <si>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</si>
  <si>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</si>
  <si>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</si>
  <si>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</si>
  <si>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</si>
  <si>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</si>
  <si>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</si>
  <si>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</si>
  <si>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</si>
  <si>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</si>
  <si>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</si>
  <si>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</si>
  <si>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</si>
  <si>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</si>
  <si>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</si>
  <si>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</si>
  <si>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</si>
  <si>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</si>
  <si>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</si>
  <si>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</si>
  <si>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</si>
  <si>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</si>
  <si>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</si>
  <si>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</si>
  <si>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</si>
  <si>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</si>
  <si>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</si>
  <si>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</si>
  <si>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</si>
  <si>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</si>
  <si>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</si>
  <si>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</si>
  <si>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</si>
  <si>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</si>
  <si>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</si>
  <si>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</si>
  <si>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</si>
  <si>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</si>
  <si>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</si>
  <si>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</si>
  <si>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</si>
  <si>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</si>
  <si>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</si>
  <si>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</si>
  <si>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</si>
  <si>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</si>
  <si>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</si>
  <si>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</si>
  <si>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</si>
  <si>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</si>
  <si>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</si>
  <si>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</si>
  <si>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</si>
  <si>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</si>
  <si>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</si>
  <si>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</si>
  <si>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</si>
  <si>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</si>
  <si>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</si>
  <si>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</si>
  <si>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</si>
  <si>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</si>
  <si>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</si>
  <si>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</si>
  <si>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</si>
  <si>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</si>
  <si>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</si>
  <si>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</si>
  <si>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</si>
  <si>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</si>
  <si>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</si>
  <si>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</si>
  <si>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</si>
  <si>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</si>
  <si>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</si>
  <si>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</si>
  <si>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</si>
  <si>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</si>
  <si>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</si>
  <si>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</si>
  <si>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</si>
  <si>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</si>
  <si>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</si>
  <si>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</si>
  <si>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</si>
  <si>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</si>
  <si>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</si>
  <si>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</si>
  <si>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</si>
  <si>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</si>
  <si>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</si>
  <si>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</si>
  <si>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</si>
  <si>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</si>
  <si>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</si>
  <si>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</si>
  <si>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</si>
  <si>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</si>
  <si>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</si>
  <si>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</si>
  <si>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 xml:space="preserve">Прочие доходы от оказания платных услуг (работ) получателями средств бюджетов городских округов (прочие доходы от оказания платных услуг (работ) </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</si>
  <si>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</si>
  <si>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</si>
  <si>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182  1  05  03020  01  0000  110</t>
  </si>
  <si>
    <t>Единый сельскохозяйственный налог (за налоговые периоды, истекшие до 1 января 2011 года)</t>
  </si>
  <si>
    <t>000  1  09  00000  00  0000  000</t>
  </si>
  <si>
    <t>ЗАДОЛЖЕННОСТЬ И ПЕРЕРАСЧЕТЫ ПО ОТМЕНЕННЫМ НАЛОГАМ, СБОРАМ И ИНЫМ ОБЯЗАТЕЛЬНЫМ ПЛАТЕЖАМ</t>
  </si>
  <si>
    <t>182  1  09  04052  04  0000  110</t>
  </si>
  <si>
    <t>Земельный налог (по обязательствам, возникшим до 1 января 2006 года), мобилизуемый на территориях городских округов</t>
  </si>
  <si>
    <t xml:space="preserve">902  1  11  05024 04 0001  120 </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</si>
  <si>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</si>
  <si>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</si>
  <si>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188  1  16 4 3000  01  6000  140</t>
  </si>
  <si>
    <t>321  1  16 4 3000  01  6000  140</t>
  </si>
  <si>
    <t>902  1  17  01040  04  0000  180</t>
  </si>
  <si>
    <t>000  2  02  10000  00  0000  151</t>
  </si>
  <si>
    <t>919  2  02  15001  04  0000  151</t>
  </si>
  <si>
    <t xml:space="preserve"> 000  2  02  20000  00  0000  151</t>
  </si>
  <si>
    <t>000  2  02  29999  04  0000  151</t>
  </si>
  <si>
    <t>906  2  02  29990 04  0000  151</t>
  </si>
  <si>
    <t>919  2  02  29990 04  0000  151</t>
  </si>
  <si>
    <t>000  2  02  30000  00  0000  151</t>
  </si>
  <si>
    <t>901 2  02  30022  04  0000  151</t>
  </si>
  <si>
    <t>901  2  02  30024  04  0000  151</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</si>
  <si>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 выезжающих из районов Крайнего Севера и приравненных к ним местностей</t>
  </si>
  <si>
    <t>901  2  02  35120  04  0000  151</t>
  </si>
  <si>
    <t>901  2  02  35250  04  0000  151</t>
  </si>
  <si>
    <t>000  2  02  39999  04  0000  151</t>
  </si>
  <si>
    <t>906  2  02  39999  04  0000  151</t>
  </si>
  <si>
    <t>000  2  19  00000  04  0000  151</t>
  </si>
  <si>
    <t>901  2  19  60010  04  0000  151</t>
  </si>
  <si>
    <t>906  2  19  60010  04  0000  151</t>
  </si>
  <si>
    <t>081  1  16  25060  01  6000  140</t>
  </si>
  <si>
    <t>188  1  16  28000  01  6000  140</t>
  </si>
  <si>
    <t>000  1  16 43000  01  6000  140</t>
  </si>
  <si>
    <t>Дотации из областного бюджета  на выравнивание бюджетной обеспеченности между поселениями, расположенными на территории Свердловской области</t>
  </si>
  <si>
    <t>Субсидии на организацию отдыха детей в каникулярное время, включая мероприятия по обеспечению безопасности их жизни и здоровья</t>
  </si>
  <si>
    <t xml:space="preserve">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t>
  </si>
  <si>
    <t>Субвенции на осуществление государственных полномочий РФ по  предоставлению мер социальной поддержка по оплате жилого помещения и коммунальных услуг</t>
  </si>
  <si>
    <t>Субвенции на финансовое обеспечение  государственных гарантий на реализацию права  на получение общедоступного и бесплатного дошкольного, начального общего, основного общего, среднего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организациях</t>
  </si>
  <si>
    <t>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t>
  </si>
  <si>
    <t>Объем средств по решению о бюджете на 2018 год, тыс. руб.</t>
  </si>
  <si>
    <t>182  1  05  02020  02  0000  110</t>
  </si>
  <si>
    <t>Единый налог на вмененный доход для отдельных видов деятельности (за налоговые периоды, истекшие до 1 января 2011 года)</t>
  </si>
  <si>
    <t>902  1  11  05074  04  0007  120</t>
  </si>
  <si>
    <t>908  1  13  01994  04  0004  130</t>
  </si>
  <si>
    <t>000 1 13  02000  00  0000 130</t>
  </si>
  <si>
    <t>Доходы от компенсации затрат государства</t>
  </si>
  <si>
    <t>000  1 14   02040   04 0000 410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</si>
  <si>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</si>
  <si>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000   1 14   06000  00  0000 430</t>
  </si>
  <si>
    <t>Доходы от продажи земельных участков, находящихся в государственной и муниципальной собственности</t>
  </si>
  <si>
    <t>000  1  16  03000  00  0000 140</t>
  </si>
  <si>
    <t>Денежные взыскания (штрафы) за нарушение законодательства о налогах и сборах</t>
  </si>
  <si>
    <t>000 1 16 06000 01 0000 140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</si>
  <si>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</si>
  <si>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</si>
  <si>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</si>
  <si>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000  1 16  30000  01   0000 140</t>
  </si>
  <si>
    <t>Денежные взыскания (штрафы) за правонарушения в области дорожного движения</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</si>
  <si>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</si>
  <si>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</si>
  <si>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</si>
  <si>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</si>
  <si>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004 1  16  33040  04  0000  140</t>
  </si>
  <si>
    <t>000  1 16  35000  00  0000  140</t>
  </si>
  <si>
    <t>Суммы по искам о возмещении вреда, причиненного окружающей среде</t>
  </si>
  <si>
    <t>000  1 16  37000  00  0000 140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</si>
  <si>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</si>
  <si>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000  1 16   51000   02 0000 140</t>
  </si>
  <si>
    <t>Денежные взыскания (штрафы), установленные законами субъектов Российской Федерации за несоблюдение муниципальных правовых актов</t>
  </si>
  <si>
    <t>081  1  16  90040  04  6000  140</t>
  </si>
  <si>
    <t>Объем средств по решению о бюджете на 2018 год  в тысячах рублей</t>
  </si>
  <si>
    <t>182  1  05  01000  00  0000  110</t>
  </si>
  <si>
    <t>182  1  05  01011  01  0000  110</t>
  </si>
  <si>
    <t>182  1  05  01021  01  0000  110</t>
  </si>
  <si>
    <t>182  1  05  01050  01  1000  110</t>
  </si>
  <si>
    <t>000  1  11  05074  00  0000  120</t>
  </si>
  <si>
    <t>000  2  02  40000  00  0000  151</t>
  </si>
  <si>
    <t>ИНЫЕ МЕЖБЮДЖЕТНЫЕ ТРАНСФЕРТЫ</t>
  </si>
  <si>
    <t>901  2  02  49999  04  0000  151</t>
  </si>
  <si>
    <t xml:space="preserve">межбюджетные трансферты бюджетам муниципальных образований, расположенных на территории Свердловской области, на проведение голосования по отбору общественных территорий, подлежащих благоустройству, в рамках реализации муниципальных программ формирования современной городской среды </t>
  </si>
  <si>
    <t>000  2  07  04000  04  0000  180</t>
  </si>
  <si>
    <t>Прочие безвозмездные поступления в бюджеты городских округов</t>
  </si>
  <si>
    <t>901  2  07  04050  04  0000  180</t>
  </si>
  <si>
    <t>919  1  13  02994  04  0001  130</t>
  </si>
  <si>
    <t>000  1  13  02994  04  0003  130</t>
  </si>
  <si>
    <t>901  1  13  02994  04  0003  130</t>
  </si>
  <si>
    <t>000  1  16  25050  01  6000  140</t>
  </si>
  <si>
    <t>000  1  16  25060  01  6000  140</t>
  </si>
  <si>
    <t>161 1  16  33040  04  6000  140</t>
  </si>
  <si>
    <t>182  1  16  90040  04  6000  140</t>
  </si>
  <si>
    <t>192  1  16  90040  04  6000  140</t>
  </si>
  <si>
    <t>902  1  16  90040  04  6000  140</t>
  </si>
  <si>
    <t>906  1  17  01040  04  0000  180</t>
  </si>
  <si>
    <t>Прочие неналоговые доходы бюджетов городских округов</t>
  </si>
  <si>
    <t>Дотации бюджетам городских округов на выравнивание бюджетной обеспеченности муниципальных районов (городских округов) между муниципальными районами 9городскими округами), расположенные на территории Свердловской области</t>
  </si>
  <si>
    <t>901  2  02  25527  04  0000  151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</si>
  <si>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</si>
  <si>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901  2  02  25555  04  0000  151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</si>
  <si>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</si>
  <si>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901  2  02  35462  04  0000  151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</si>
  <si>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</si>
  <si>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906  2  18  04010  04  0000  180</t>
  </si>
  <si>
    <t>908  2  18  04020  04  0000  180</t>
  </si>
  <si>
    <t>Сумма бюджетных назначений на 2018 год (в тыс.руб.)</t>
  </si>
  <si>
    <t>901  2  02  20051  04  0000  151</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</si>
  <si>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</si>
  <si>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906   2  02   25027  04 0000 151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</si>
  <si>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</si>
  <si>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906  2 02  25097 04 0000 151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</si>
  <si>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</si>
  <si>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901  2  02  29990 04  0000  151</t>
  </si>
  <si>
    <t>Субсидии из областного бюджета местному бюджету, предоставление которых предусмотрено государственной программой Свердловской области "Реализация молодежной политики и патриотического воспитания граждан в Свердловской области до 2024 года", на осуществление работы с молодежью</t>
  </si>
  <si>
    <t xml:space="preserve">Межбюджетные трансферты, предоставление которых предусмотрено  государственной программой Свердловской области "Развитие транспортного комплекса Свердловской области до 2024 года", на строительство, реконструкцию, капитальный ремонт, ремонт автомобильных дорог  общего пользования местного значения   </t>
  </si>
  <si>
    <t>908  2  02  49999  04  0000  151</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</si>
  <si>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</si>
  <si>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100 1  03  02000  01  0000  110</t>
  </si>
  <si>
    <t>100  1  03  02230  01  0000  110</t>
  </si>
  <si>
    <t>100  1  03  02240  01  0000  110</t>
  </si>
  <si>
    <t>100  1  03  02250  01  0000  110</t>
  </si>
  <si>
    <t>100  1  03  02260  01  0000  110</t>
  </si>
  <si>
    <t>Земельный налог с организаций, обладающих земельным участком, расположенным в границах городских округов</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</si>
  <si>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являющихся памятниками историии, культуры и градостроительства муниципальной формы собственности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</si>
  <si>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</si>
  <si>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(штрафы) за нарушение лесного законодательства на лесных участках, находящихся в собственности городских округов</t>
  </si>
  <si>
    <t>901  2  02  20216  04  0000  151</t>
  </si>
  <si>
    <t>Субсидии,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2024 года" на капитальный ремонт автомобильных дорог общего пользования местного значения</t>
  </si>
  <si>
    <t>Субсидии на обеспечение мероприятий по оборудованию спортивных площадок в общеобразовательных организациях</t>
  </si>
  <si>
    <t>Межбюджетные трансферты, передаваемые бюджетам городских округов  на обеспечение оплаты труда работников муниципальных учреждений в размере не ниже минимального размера оплаты труда в 2018 году</t>
  </si>
  <si>
    <t>Налог, взимаемый в связи с применением патентной системы налогообложения, зачисляемый в бюджеты городских округов</t>
  </si>
  <si>
    <t>Земельный налог с физических лиц, обладающих земельным участком, расположенным в границах городских округов</t>
  </si>
  <si>
    <t>902  1  08  07150  01  0000  110</t>
  </si>
  <si>
    <t>Государственная пошлина за выдачу разрешения на установку рекламной конструкции</t>
  </si>
  <si>
    <t xml:space="preserve">901 2 02  25127  04  0000  151
</t>
  </si>
  <si>
    <t xml:space="preserve">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
</t>
  </si>
  <si>
    <t>901  2  02  25497  04  0000  151</t>
  </si>
  <si>
    <t xml:space="preserve">Субсидии бюджетам городских округов на реализацию мероприятий по обеспечению жильем молодых семей
</t>
  </si>
  <si>
    <t>901  2  02  29999 04  0000  151</t>
  </si>
  <si>
    <t>Субсидии  из областного бюджета местному бюджету, на проведение работ по описанию местоположения границ территориальных зон и населенных пунктов, расположенных на территории Свердловской области, внесение в Единый государственный реестр недвижимости сведений о границах территориальных зон и населенных пунктов, расположенных на территории Свердловской области</t>
  </si>
  <si>
    <t>906  2  02  29999 04  0000  151</t>
  </si>
  <si>
    <t>Субсидии бюджетам  на создание современной образовательной среды для школьников в рамках программы "Содействие созданию в субъектах Российской Федерации (исходя из прогнозируемой потребности) новых мест в общеобразовательных организациях" на 2016 - 2025 годы</t>
  </si>
  <si>
    <t>906  2  02  49999  04  0000  151</t>
  </si>
  <si>
    <t>Межбюджетные трансферты, из резервного фонда Правительства Свердловской области на замену стояков, разводки  и розлива системы отопления в  МАДОУ детский сад №39 "Родничок"</t>
  </si>
  <si>
    <r>
      <t>Доходы от продажи</t>
    </r>
    <r>
      <rPr>
        <sz val="12"/>
        <rFont val="Times New Roman"/>
        <family val="1"/>
        <charset val="204"/>
      </rPr>
      <t xml:space="preserve"> квартир, </t>
    </r>
    <r>
      <rPr>
        <sz val="10"/>
        <rFont val="Times New Roman"/>
        <family val="1"/>
        <charset val="204"/>
      </rPr>
      <t xml:space="preserve">находящихся в </t>
    </r>
    <r>
      <rPr>
        <sz val="12"/>
        <rFont val="Times New Roman"/>
        <family val="1"/>
        <charset val="204"/>
      </rPr>
      <t>собственности</t>
    </r>
    <r>
      <rPr>
        <sz val="10"/>
        <rFont val="Times New Roman"/>
        <family val="1"/>
        <charset val="204"/>
      </rPr>
      <t xml:space="preserve"> городских округов</t>
    </r>
  </si>
  <si>
    <t>318  1  16  90040  04  6000  140</t>
  </si>
  <si>
    <t>919  1  17  01040  04  0000  180</t>
  </si>
  <si>
    <t>901  1  17  05040  04  0000  180</t>
  </si>
  <si>
    <t>908  2 02   25519  04  0000   151</t>
  </si>
  <si>
    <t>Субсидия бюджетам городских округов на поддержку отрасли культуры</t>
  </si>
  <si>
    <t>Субсидии в рамках государственной программы Свердловской области "Повышение инвестиционной привлекательности Свердловской области до 2024 года", в 2017 году на развитие объектов, предназначенных для организации досуга жителей муниципальных образований, расположенных на территории Свердловской области</t>
  </si>
  <si>
    <t xml:space="preserve"> по состоянию на 01.10.2018 года</t>
  </si>
  <si>
    <t>Исполнено    на 01.10.2018г., в тыс. руб.</t>
  </si>
  <si>
    <t>на 01.10.2018г.</t>
  </si>
  <si>
    <t>Исполнение на 01.10.2018г., в тысячах рублей</t>
  </si>
  <si>
    <t>на  01.10.2018г.</t>
  </si>
  <si>
    <t>Исполнение бюджета Невьянского городского округа по состоянию на 01.10.2018 г.</t>
  </si>
  <si>
    <t>Сумма фактического поступления на 01.10.2018 г. (в тыс.руб.)</t>
  </si>
  <si>
    <t>Отклонения от плана +/-</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</si>
  <si>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</si>
  <si>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</si>
  <si>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b/>
        <sz val="10"/>
        <color indexed="12"/>
        <rFont val="Times New Roman"/>
        <family val="1"/>
        <charset val="204"/>
      </rPr>
      <t>(доходы, получаемые в виде арендной платы за указанные земельные участки)</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</si>
  <si>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</si>
  <si>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</si>
  <si>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</si>
  <si>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</si>
  <si>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r>
      <t xml:space="preserve">Прочие доходы от компенсации затрат бюджетов городских округов </t>
    </r>
    <r>
      <rPr>
        <b/>
        <sz val="9"/>
        <color indexed="12"/>
        <rFont val="Times New Roman"/>
        <family val="1"/>
        <charset val="204"/>
      </rPr>
      <t>(прочие доходы)</t>
    </r>
  </si>
  <si>
    <r>
      <t xml:space="preserve">Прочие доходы от компенсации затрат бюджетов городских округов </t>
    </r>
    <r>
      <rPr>
        <sz val="9"/>
        <color indexed="12"/>
        <rFont val="Times New Roman"/>
        <family val="1"/>
        <charset val="204"/>
      </rPr>
      <t>(прочие доходы)</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</si>
  <si>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</si>
  <si>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8"/>
        <color indexed="12"/>
        <rFont val="Times New Roman"/>
        <family val="1"/>
        <charset val="204"/>
      </rPr>
      <t xml:space="preserve"> (прочие доходы от реализации иного имущества,)</t>
    </r>
  </si>
  <si>
    <t>188  1  16  25073  04  0000  140</t>
  </si>
  <si>
    <t>901  2  02  20077  04  0000  151</t>
  </si>
  <si>
    <t>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t>
  </si>
  <si>
    <t>Субсидии на подготовку молодых граждан к военной службе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</si>
  <si>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908  2  02  29999 04  0000  151</t>
  </si>
  <si>
    <t>Субсидии из областного бюджета на реализацию мер по обеспечению целевых показателей, установленных указами Президента РФ по повышению оплаты труда работников бюджетной сферы, в муниципальных учреждениях культуры в 2018 году</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</si>
  <si>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</si>
  <si>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</si>
  <si>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</si>
  <si>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13 256,62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</si>
</sst>
</file>

<file path=xl/styles.xml><?xml version="1.0" encoding="utf-8"?>
<styleSheet xmlns="http://schemas.openxmlformats.org/spreadsheetml/2006/main">
  <numFmts count="5">
    <numFmt numFmtId="164" formatCode="0.0"/>
    <numFmt numFmtId="165" formatCode="0000"/>
    <numFmt numFmtId="166" formatCode="#,##0.0"/>
    <numFmt numFmtId="167" formatCode="0.0%"/>
    <numFmt numFmtId="168" formatCode="#,##0.00000"/>
  </numFmts>
  <fonts count="51">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1"/>
      <color theme="1"/>
      <name val="Calibri"/>
      <family val="2"/>
      <charset val="204"/>
      <scheme val="minor"/>
    </font>
    <font>
      <b/>
      <sz val="10"/>
      <color theme="1"/>
      <name val="Times New Roman"/>
      <family val="1"/>
      <charset val="204"/>
    </font>
    <font>
      <sz val="10"/>
      <color rgb="FF000000"/>
      <name val="Times New Roman"/>
      <family val="1"/>
      <charset val="204"/>
    </font>
    <font>
      <b/>
      <sz val="10"/>
      <color rgb="FF000000"/>
      <name val="Times New Roman"/>
      <family val="1"/>
      <charset val="204"/>
    </font>
    <font>
      <b/>
      <sz val="9"/>
      <name val="Times New Roman"/>
      <family val="1"/>
      <charset val="204"/>
    </font>
    <font>
      <sz val="9"/>
      <color theme="1"/>
      <name val="Times New Roman"/>
      <family val="1"/>
      <charset val="204"/>
    </font>
    <font>
      <b/>
      <sz val="9"/>
      <color theme="1"/>
      <name val="Times New Roman"/>
      <family val="1"/>
      <charset val="204"/>
    </font>
    <font>
      <b/>
      <sz val="8"/>
      <name val="Times New Roman"/>
      <family val="1"/>
      <charset val="204"/>
    </font>
    <font>
      <sz val="8"/>
      <name val="Times New Roman"/>
      <family val="1"/>
      <charset val="204"/>
    </font>
    <font>
      <b/>
      <sz val="8"/>
      <color rgb="FF000000"/>
      <name val="Times New Roman"/>
      <family val="1"/>
      <charset val="204"/>
    </font>
    <font>
      <vertAlign val="superscript"/>
      <sz val="12"/>
      <name val="Times New Roman"/>
      <family val="1"/>
      <charset val="204"/>
    </font>
    <font>
      <b/>
      <sz val="11"/>
      <color theme="1"/>
      <name val="Calibri"/>
      <family val="2"/>
      <charset val="204"/>
      <scheme val="minor"/>
    </font>
    <font>
      <sz val="10"/>
      <color indexed="12"/>
      <name val="Times New Roman"/>
      <family val="1"/>
      <charset val="204"/>
    </font>
    <font>
      <b/>
      <sz val="10"/>
      <color indexed="12"/>
      <name val="Times New Roman"/>
      <family val="1"/>
      <charset val="204"/>
    </font>
    <font>
      <b/>
      <sz val="9"/>
      <color indexed="12"/>
      <name val="Times New Roman"/>
      <family val="1"/>
      <charset val="204"/>
    </font>
    <font>
      <sz val="9"/>
      <color indexed="12"/>
      <name val="Times New Roman"/>
      <family val="1"/>
      <charset val="204"/>
    </font>
    <font>
      <sz val="8"/>
      <color indexed="12"/>
      <name val="Times New Roman"/>
      <family val="1"/>
      <charset val="204"/>
    </font>
    <font>
      <i/>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cellStyleXfs>
  <cellXfs count="223">
    <xf numFmtId="0" fontId="0" fillId="0" borderId="0" xfId="0"/>
    <xf numFmtId="0" fontId="0" fillId="0" borderId="0" xfId="0"/>
    <xf numFmtId="0" fontId="3" fillId="0" borderId="0" xfId="0" applyFont="1"/>
    <xf numFmtId="0" fontId="13" fillId="0" borderId="0" xfId="0" applyFont="1"/>
    <xf numFmtId="165" fontId="11" fillId="0" borderId="1" xfId="0" applyNumberFormat="1" applyFont="1" applyBorder="1" applyAlignment="1">
      <alignment horizontal="center" vertical="center"/>
    </xf>
    <xf numFmtId="0" fontId="11" fillId="0" borderId="1" xfId="0" applyFont="1" applyBorder="1" applyAlignment="1">
      <alignment vertical="justify"/>
    </xf>
    <xf numFmtId="0" fontId="11" fillId="0" borderId="1" xfId="0" applyFont="1" applyBorder="1"/>
    <xf numFmtId="164" fontId="11" fillId="0" borderId="1" xfId="0" applyNumberFormat="1" applyFont="1" applyBorder="1"/>
    <xf numFmtId="165" fontId="14" fillId="0" borderId="1" xfId="0" applyNumberFormat="1" applyFont="1" applyBorder="1" applyAlignment="1">
      <alignment horizontal="center" wrapText="1"/>
    </xf>
    <xf numFmtId="0" fontId="14" fillId="0" borderId="1" xfId="0" applyFont="1" applyBorder="1" applyAlignment="1">
      <alignment vertical="justify" wrapText="1"/>
    </xf>
    <xf numFmtId="0" fontId="14" fillId="0" borderId="1" xfId="0" applyFont="1" applyBorder="1" applyAlignment="1">
      <alignment wrapText="1"/>
    </xf>
    <xf numFmtId="164" fontId="14" fillId="0" borderId="1" xfId="0" applyNumberFormat="1" applyFont="1" applyBorder="1"/>
    <xf numFmtId="0" fontId="0" fillId="0" borderId="0" xfId="0" applyAlignment="1">
      <alignment wrapText="1"/>
    </xf>
    <xf numFmtId="165" fontId="14" fillId="0" borderId="1" xfId="0" applyNumberFormat="1" applyFont="1" applyBorder="1" applyAlignment="1">
      <alignment horizontal="center"/>
    </xf>
    <xf numFmtId="0" fontId="14" fillId="0" borderId="1" xfId="0" applyFont="1" applyBorder="1"/>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0" fontId="11" fillId="0" borderId="0" xfId="0" applyFont="1" applyBorder="1" applyAlignment="1">
      <alignment vertical="justify"/>
    </xf>
    <xf numFmtId="164" fontId="11" fillId="0" borderId="0" xfId="0" applyNumberFormat="1" applyFont="1" applyFill="1" applyBorder="1"/>
    <xf numFmtId="0" fontId="11" fillId="0" borderId="0" xfId="0" applyFont="1" applyBorder="1"/>
    <xf numFmtId="164" fontId="11" fillId="0" borderId="0" xfId="0" applyNumberFormat="1" applyFont="1" applyBorder="1"/>
    <xf numFmtId="165" fontId="14" fillId="0" borderId="0" xfId="0" applyNumberFormat="1" applyFont="1" applyBorder="1" applyAlignment="1">
      <alignment horizontal="center" wrapText="1"/>
    </xf>
    <xf numFmtId="0" fontId="14" fillId="0" borderId="0" xfId="0" applyFont="1" applyBorder="1" applyAlignment="1">
      <alignment vertical="justify" wrapText="1"/>
    </xf>
    <xf numFmtId="0" fontId="14" fillId="0" borderId="0" xfId="0" applyFont="1" applyFill="1" applyBorder="1" applyAlignment="1">
      <alignment wrapText="1"/>
    </xf>
    <xf numFmtId="0" fontId="14" fillId="0" borderId="0" xfId="0" applyFont="1" applyBorder="1" applyAlignment="1">
      <alignment wrapText="1"/>
    </xf>
    <xf numFmtId="164" fontId="14" fillId="0" borderId="0" xfId="0" applyNumberFormat="1" applyFont="1" applyBorder="1"/>
    <xf numFmtId="165" fontId="14" fillId="0" borderId="0" xfId="0" applyNumberFormat="1" applyFont="1" applyBorder="1" applyAlignment="1">
      <alignment horizontal="center"/>
    </xf>
    <xf numFmtId="164" fontId="14" fillId="0" borderId="0" xfId="0" applyNumberFormat="1" applyFont="1" applyFill="1" applyBorder="1"/>
    <xf numFmtId="0" fontId="14" fillId="0" borderId="0" xfId="0" applyFont="1" applyBorder="1"/>
    <xf numFmtId="0" fontId="14" fillId="2" borderId="1" xfId="0" applyFont="1" applyFill="1" applyBorder="1"/>
    <xf numFmtId="165" fontId="11" fillId="0" borderId="1" xfId="0" applyNumberFormat="1" applyFont="1" applyBorder="1" applyAlignment="1">
      <alignment horizontal="center" vertical="top"/>
    </xf>
    <xf numFmtId="0" fontId="11" fillId="0" borderId="1" xfId="0" applyFont="1" applyBorder="1" applyAlignment="1">
      <alignment vertical="justify" wrapText="1"/>
    </xf>
    <xf numFmtId="0" fontId="11" fillId="0" borderId="1" xfId="0" applyFont="1" applyBorder="1" applyAlignment="1">
      <alignment vertical="top"/>
    </xf>
    <xf numFmtId="165" fontId="11" fillId="0" borderId="0" xfId="0" applyNumberFormat="1" applyFont="1" applyBorder="1" applyAlignment="1">
      <alignment horizontal="center" vertical="top"/>
    </xf>
    <xf numFmtId="0" fontId="11" fillId="0" borderId="0" xfId="0" applyFont="1" applyBorder="1" applyAlignment="1">
      <alignment vertical="justify" wrapText="1"/>
    </xf>
    <xf numFmtId="0" fontId="11" fillId="0" borderId="0" xfId="0" applyFont="1" applyFill="1" applyBorder="1" applyAlignment="1">
      <alignment vertical="top"/>
    </xf>
    <xf numFmtId="0" fontId="11" fillId="0" borderId="0" xfId="0" applyFont="1" applyBorder="1" applyAlignment="1">
      <alignment vertical="top"/>
    </xf>
    <xf numFmtId="0" fontId="14" fillId="0" borderId="0" xfId="0" applyFont="1" applyFill="1" applyBorder="1"/>
    <xf numFmtId="165" fontId="11" fillId="0" borderId="1" xfId="0" applyNumberFormat="1" applyFont="1" applyBorder="1" applyAlignment="1">
      <alignment horizontal="center"/>
    </xf>
    <xf numFmtId="0" fontId="14" fillId="0" borderId="1" xfId="0" applyFont="1" applyBorder="1" applyAlignment="1">
      <alignment vertical="justify"/>
    </xf>
    <xf numFmtId="165" fontId="11" fillId="0" borderId="0" xfId="0" applyNumberFormat="1" applyFont="1" applyBorder="1" applyAlignment="1">
      <alignment horizontal="center"/>
    </xf>
    <xf numFmtId="0" fontId="11" fillId="0" borderId="0" xfId="0" applyFont="1" applyFill="1" applyBorder="1"/>
    <xf numFmtId="0" fontId="14" fillId="0" borderId="1" xfId="0" applyFont="1" applyFill="1" applyBorder="1" applyAlignment="1">
      <alignment vertical="justify" wrapText="1"/>
    </xf>
    <xf numFmtId="0" fontId="14" fillId="0" borderId="0" xfId="0" applyFont="1" applyBorder="1" applyAlignment="1">
      <alignment vertical="justify"/>
    </xf>
    <xf numFmtId="0" fontId="16" fillId="0" borderId="0" xfId="0" applyFont="1"/>
    <xf numFmtId="0" fontId="14" fillId="0" borderId="0" xfId="0" applyFont="1" applyFill="1" applyBorder="1" applyAlignment="1">
      <alignment vertical="justify" wrapText="1"/>
    </xf>
    <xf numFmtId="0" fontId="16" fillId="0" borderId="0" xfId="0" applyFont="1" applyBorder="1"/>
    <xf numFmtId="165" fontId="14" fillId="0" borderId="1" xfId="0" applyNumberFormat="1" applyFont="1" applyBorder="1" applyAlignment="1">
      <alignment horizontal="center" vertical="center"/>
    </xf>
    <xf numFmtId="165" fontId="14" fillId="0" borderId="1" xfId="0" applyNumberFormat="1" applyFont="1" applyFill="1" applyBorder="1" applyAlignment="1">
      <alignment horizontal="center"/>
    </xf>
    <xf numFmtId="165" fontId="14" fillId="0" borderId="0" xfId="0" applyNumberFormat="1" applyFont="1" applyBorder="1" applyAlignment="1">
      <alignment horizontal="center" vertical="center"/>
    </xf>
    <xf numFmtId="165" fontId="14" fillId="0" borderId="0" xfId="0" applyNumberFormat="1" applyFont="1" applyFill="1" applyBorder="1" applyAlignment="1">
      <alignment horizontal="center"/>
    </xf>
    <xf numFmtId="165" fontId="11" fillId="0" borderId="1" xfId="0" applyNumberFormat="1" applyFont="1" applyFill="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xf>
    <xf numFmtId="165" fontId="11" fillId="0" borderId="0" xfId="0" applyNumberFormat="1" applyFont="1" applyFill="1" applyBorder="1" applyAlignment="1">
      <alignment horizontal="center"/>
    </xf>
    <xf numFmtId="0" fontId="17" fillId="0" borderId="0" xfId="0" applyFont="1"/>
    <xf numFmtId="0" fontId="11" fillId="0" borderId="0" xfId="0" applyFont="1" applyBorder="1" applyAlignment="1">
      <alignment horizontal="center"/>
    </xf>
    <xf numFmtId="0" fontId="17" fillId="0" borderId="0" xfId="0" applyFont="1" applyBorder="1"/>
    <xf numFmtId="0" fontId="14" fillId="0" borderId="0" xfId="0" applyFont="1" applyBorder="1" applyAlignment="1">
      <alignment horizontal="center"/>
    </xf>
    <xf numFmtId="0" fontId="14" fillId="0" borderId="1" xfId="0" applyFont="1" applyFill="1" applyBorder="1"/>
    <xf numFmtId="0" fontId="18" fillId="0" borderId="1" xfId="0" applyFont="1" applyFill="1" applyBorder="1" applyAlignment="1">
      <alignment vertical="justify"/>
    </xf>
    <xf numFmtId="0" fontId="11" fillId="0" borderId="1" xfId="0" applyFont="1" applyFill="1" applyBorder="1"/>
    <xf numFmtId="0" fontId="3" fillId="0" borderId="0" xfId="0" applyFont="1" applyFill="1"/>
    <xf numFmtId="0" fontId="0" fillId="0" borderId="0" xfId="0" applyFill="1"/>
    <xf numFmtId="0" fontId="3" fillId="0" borderId="0" xfId="0" applyFont="1" applyBorder="1"/>
    <xf numFmtId="0" fontId="11" fillId="0" borderId="0" xfId="0" applyFont="1" applyFill="1" applyBorder="1" applyAlignment="1"/>
    <xf numFmtId="0" fontId="19" fillId="0" borderId="0" xfId="1" applyNumberFormat="1" applyFont="1" applyFill="1" applyBorder="1" applyAlignment="1">
      <alignmen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0" fontId="20"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8"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wrapText="1"/>
    </xf>
    <xf numFmtId="0" fontId="30" fillId="0" borderId="1" xfId="0" applyFont="1" applyBorder="1" applyAlignment="1">
      <alignment horizontal="left" vertical="top" wrapText="1" indent="2"/>
    </xf>
    <xf numFmtId="0" fontId="28" fillId="0" borderId="1" xfId="0" applyFont="1" applyBorder="1" applyAlignment="1">
      <alignment wrapText="1"/>
    </xf>
    <xf numFmtId="0" fontId="28" fillId="0" borderId="1" xfId="0" applyFont="1" applyBorder="1" applyAlignment="1">
      <alignment horizontal="center" vertical="top"/>
    </xf>
    <xf numFmtId="0" fontId="32"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27" fillId="0" borderId="1" xfId="0" applyFont="1" applyBorder="1" applyAlignment="1">
      <alignment vertical="top"/>
    </xf>
    <xf numFmtId="0" fontId="27" fillId="0" borderId="1" xfId="0" applyFont="1" applyBorder="1" applyAlignment="1">
      <alignment vertical="top" wrapText="1"/>
    </xf>
    <xf numFmtId="167" fontId="27" fillId="0" borderId="2" xfId="0" applyNumberFormat="1" applyFont="1" applyBorder="1" applyAlignment="1">
      <alignment horizontal="center" vertical="top"/>
    </xf>
    <xf numFmtId="167" fontId="27"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1" fillId="0" borderId="1" xfId="0" applyNumberFormat="1" applyFont="1" applyBorder="1" applyAlignment="1">
      <alignment vertical="top"/>
    </xf>
    <xf numFmtId="166" fontId="19"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Border="1"/>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xf numFmtId="4" fontId="14" fillId="0" borderId="1" xfId="0" applyNumberFormat="1" applyFont="1" applyBorder="1"/>
    <xf numFmtId="4" fontId="14" fillId="2" borderId="1" xfId="0" applyNumberFormat="1" applyFont="1" applyFill="1" applyBorder="1"/>
    <xf numFmtId="4" fontId="11" fillId="0" borderId="1" xfId="0" applyNumberFormat="1" applyFont="1" applyFill="1" applyBorder="1" applyAlignment="1">
      <alignment vertical="top"/>
    </xf>
    <xf numFmtId="4" fontId="11" fillId="0" borderId="1" xfId="0" applyNumberFormat="1" applyFont="1" applyBorder="1" applyAlignment="1">
      <alignment vertical="top"/>
    </xf>
    <xf numFmtId="4" fontId="31" fillId="0" borderId="1" xfId="0" applyNumberFormat="1" applyFont="1" applyBorder="1" applyAlignment="1">
      <alignment horizontal="right" vertical="top" wrapText="1"/>
    </xf>
    <xf numFmtId="4" fontId="27" fillId="0" borderId="1" xfId="0" applyNumberFormat="1" applyFont="1" applyBorder="1" applyAlignment="1">
      <alignment horizontal="right" vertical="top" wrapText="1"/>
    </xf>
    <xf numFmtId="4" fontId="27" fillId="0" borderId="1" xfId="0" applyNumberFormat="1" applyFont="1" applyBorder="1" applyAlignment="1">
      <alignment vertical="top"/>
    </xf>
    <xf numFmtId="4" fontId="27" fillId="0" borderId="2" xfId="0" applyNumberFormat="1" applyFont="1" applyBorder="1" applyAlignment="1">
      <alignment horizontal="right" vertical="top"/>
    </xf>
    <xf numFmtId="4" fontId="27" fillId="0" borderId="1" xfId="0" applyNumberFormat="1" applyFont="1" applyFill="1" applyBorder="1" applyAlignment="1">
      <alignment vertical="top"/>
    </xf>
    <xf numFmtId="164" fontId="14" fillId="0" borderId="1" xfId="0" applyNumberFormat="1" applyFont="1" applyFill="1" applyBorder="1"/>
    <xf numFmtId="0" fontId="4" fillId="0" borderId="1" xfId="3" applyFont="1" applyFill="1" applyBorder="1" applyAlignment="1">
      <alignment horizontal="justify" vertical="top"/>
    </xf>
    <xf numFmtId="0" fontId="3" fillId="0" borderId="1" xfId="3" applyFont="1" applyFill="1" applyBorder="1" applyAlignment="1">
      <alignment horizontal="justify" vertical="top"/>
    </xf>
    <xf numFmtId="0" fontId="3" fillId="0" borderId="1" xfId="3" applyFont="1" applyFill="1" applyBorder="1" applyAlignment="1">
      <alignment horizontal="justify" vertical="top" wrapText="1"/>
    </xf>
    <xf numFmtId="0" fontId="4" fillId="0" borderId="1" xfId="3" applyFont="1" applyFill="1" applyBorder="1" applyAlignment="1">
      <alignment horizontal="justify" vertical="top" wrapText="1"/>
    </xf>
    <xf numFmtId="0" fontId="3" fillId="0" borderId="1" xfId="1" applyFont="1" applyFill="1" applyBorder="1" applyAlignment="1">
      <alignment horizontal="justify" vertical="top"/>
    </xf>
    <xf numFmtId="0" fontId="34" fillId="0" borderId="1" xfId="0" applyFont="1" applyFill="1" applyBorder="1" applyAlignment="1">
      <alignment horizontal="justify" vertical="top" wrapText="1"/>
    </xf>
    <xf numFmtId="0" fontId="4" fillId="0" borderId="1" xfId="3" applyNumberFormat="1" applyFont="1" applyFill="1" applyBorder="1" applyAlignment="1">
      <alignment horizontal="justify" vertical="top" wrapText="1"/>
    </xf>
    <xf numFmtId="0" fontId="6" fillId="0" borderId="1" xfId="3" applyFont="1" applyFill="1" applyBorder="1" applyAlignment="1">
      <alignment horizontal="justify" vertical="top"/>
    </xf>
    <xf numFmtId="0" fontId="5" fillId="0" borderId="1" xfId="0" applyNumberFormat="1" applyFont="1" applyFill="1" applyBorder="1" applyAlignment="1">
      <alignment horizontal="justify" vertical="top"/>
    </xf>
    <xf numFmtId="2" fontId="4" fillId="0" borderId="1" xfId="3" applyNumberFormat="1" applyFont="1" applyFill="1" applyBorder="1" applyAlignment="1">
      <alignment horizontal="center"/>
    </xf>
    <xf numFmtId="2" fontId="3" fillId="0" borderId="1" xfId="3" applyNumberFormat="1" applyFont="1" applyFill="1" applyBorder="1" applyAlignment="1">
      <alignment horizontal="center"/>
    </xf>
    <xf numFmtId="2" fontId="4" fillId="0" borderId="1" xfId="3" applyNumberFormat="1" applyFont="1" applyFill="1" applyBorder="1" applyAlignment="1">
      <alignment horizontal="center" wrapText="1"/>
    </xf>
    <xf numFmtId="2" fontId="3" fillId="0" borderId="1" xfId="3" applyNumberFormat="1" applyFont="1" applyFill="1" applyBorder="1" applyAlignment="1">
      <alignment horizontal="center" wrapText="1"/>
    </xf>
    <xf numFmtId="166" fontId="14" fillId="0" borderId="1" xfId="0" applyNumberFormat="1" applyFont="1" applyFill="1" applyBorder="1" applyAlignment="1">
      <alignment horizontal="right" vertical="top"/>
    </xf>
    <xf numFmtId="0" fontId="40" fillId="0" borderId="1" xfId="3" applyFont="1" applyFill="1" applyBorder="1" applyAlignment="1">
      <alignment horizontal="justify" vertical="top" wrapText="1"/>
    </xf>
    <xf numFmtId="0" fontId="41" fillId="0" borderId="1" xfId="3" applyFont="1" applyFill="1" applyBorder="1" applyAlignment="1">
      <alignment horizontal="justify" vertical="top"/>
    </xf>
    <xf numFmtId="0" fontId="3" fillId="0" borderId="1" xfId="3" applyNumberFormat="1" applyFont="1" applyFill="1" applyBorder="1" applyAlignment="1">
      <alignment horizontal="justify" vertical="top"/>
    </xf>
    <xf numFmtId="2" fontId="4" fillId="0" borderId="1" xfId="3" applyNumberFormat="1" applyFont="1" applyFill="1" applyBorder="1" applyAlignment="1">
      <alignment horizontal="right"/>
    </xf>
    <xf numFmtId="2" fontId="34" fillId="0" borderId="1" xfId="0" applyNumberFormat="1" applyFont="1" applyFill="1" applyBorder="1" applyAlignment="1">
      <alignment horizontal="right"/>
    </xf>
    <xf numFmtId="2" fontId="3" fillId="0" borderId="1" xfId="3" applyNumberFormat="1" applyFont="1" applyFill="1" applyBorder="1" applyAlignment="1">
      <alignment horizontal="right"/>
    </xf>
    <xf numFmtId="4" fontId="35" fillId="0" borderId="1" xfId="0" applyNumberFormat="1" applyFont="1" applyFill="1" applyBorder="1" applyAlignment="1">
      <alignment horizontal="right" shrinkToFit="1"/>
    </xf>
    <xf numFmtId="2" fontId="5" fillId="0" borderId="1" xfId="0" applyNumberFormat="1" applyFont="1" applyFill="1" applyBorder="1" applyAlignment="1">
      <alignment horizontal="right"/>
    </xf>
    <xf numFmtId="2" fontId="4" fillId="0" borderId="1" xfId="3" applyNumberFormat="1" applyFont="1" applyFill="1" applyBorder="1" applyAlignment="1">
      <alignment horizontal="right" wrapText="1"/>
    </xf>
    <xf numFmtId="0" fontId="5" fillId="0" borderId="1" xfId="0" applyFont="1" applyFill="1" applyBorder="1" applyAlignment="1">
      <alignment horizontal="right"/>
    </xf>
    <xf numFmtId="0" fontId="34" fillId="0" borderId="1" xfId="0" applyFont="1" applyFill="1" applyBorder="1" applyAlignment="1">
      <alignment horizontal="right"/>
    </xf>
    <xf numFmtId="4" fontId="3" fillId="0" borderId="1" xfId="3" applyNumberFormat="1" applyFont="1" applyFill="1" applyBorder="1" applyAlignment="1">
      <alignment horizontal="right"/>
    </xf>
    <xf numFmtId="164" fontId="5" fillId="0" borderId="1" xfId="0" applyNumberFormat="1" applyFont="1" applyFill="1" applyBorder="1" applyAlignment="1">
      <alignment horizontal="right"/>
    </xf>
    <xf numFmtId="4" fontId="4" fillId="0" borderId="1" xfId="3" applyNumberFormat="1" applyFont="1" applyFill="1" applyBorder="1" applyAlignment="1">
      <alignment horizontal="right"/>
    </xf>
    <xf numFmtId="2" fontId="4" fillId="0" borderId="1" xfId="3" applyNumberFormat="1" applyFont="1" applyFill="1" applyBorder="1" applyAlignment="1"/>
    <xf numFmtId="2" fontId="5" fillId="0" borderId="1" xfId="0" applyNumberFormat="1" applyFont="1" applyFill="1" applyBorder="1" applyAlignment="1"/>
    <xf numFmtId="2" fontId="3" fillId="0" borderId="1" xfId="0" applyNumberFormat="1" applyFont="1" applyFill="1" applyBorder="1" applyAlignment="1"/>
    <xf numFmtId="2" fontId="6" fillId="0" borderId="1" xfId="3" applyNumberFormat="1" applyFont="1" applyFill="1" applyBorder="1" applyAlignment="1">
      <alignment horizontal="right" wrapText="1"/>
    </xf>
    <xf numFmtId="2" fontId="3" fillId="0" borderId="1" xfId="3" applyNumberFormat="1" applyFont="1" applyFill="1" applyBorder="1" applyAlignment="1">
      <alignment wrapText="1"/>
    </xf>
    <xf numFmtId="2" fontId="4" fillId="0" borderId="1" xfId="3" applyNumberFormat="1" applyFont="1" applyFill="1" applyBorder="1" applyAlignment="1">
      <alignment wrapText="1"/>
    </xf>
    <xf numFmtId="164" fontId="3" fillId="0" borderId="1" xfId="3" applyNumberFormat="1" applyFont="1" applyFill="1" applyBorder="1" applyAlignment="1">
      <alignment wrapText="1"/>
    </xf>
    <xf numFmtId="0" fontId="4" fillId="0" borderId="1" xfId="3" applyFont="1" applyFill="1" applyBorder="1" applyAlignment="1">
      <alignment vertical="top" wrapText="1"/>
    </xf>
    <xf numFmtId="0" fontId="42"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4" fillId="0" borderId="1" xfId="0" applyNumberFormat="1" applyFont="1" applyFill="1" applyBorder="1" applyAlignment="1">
      <alignment vertical="top" wrapText="1"/>
    </xf>
    <xf numFmtId="0" fontId="36" fillId="0" borderId="1" xfId="0" applyFont="1" applyFill="1" applyBorder="1" applyAlignment="1">
      <alignment vertical="top" wrapText="1"/>
    </xf>
    <xf numFmtId="49" fontId="3" fillId="0" borderId="1" xfId="0" applyNumberFormat="1" applyFont="1" applyFill="1" applyBorder="1" applyAlignment="1">
      <alignment vertical="top" wrapText="1"/>
    </xf>
    <xf numFmtId="0" fontId="34" fillId="0" borderId="1" xfId="0" applyFont="1" applyFill="1" applyBorder="1" applyAlignment="1">
      <alignment wrapText="1"/>
    </xf>
    <xf numFmtId="0" fontId="5" fillId="0" borderId="1" xfId="0" applyFont="1" applyFill="1" applyBorder="1" applyAlignment="1">
      <alignment wrapText="1"/>
    </xf>
    <xf numFmtId="0" fontId="4" fillId="0" borderId="1" xfId="3" applyFont="1" applyFill="1" applyBorder="1" applyAlignment="1">
      <alignment horizontal="justify"/>
    </xf>
    <xf numFmtId="0" fontId="3" fillId="0" borderId="1" xfId="3" applyFont="1" applyFill="1" applyBorder="1" applyAlignment="1">
      <alignment vertical="top" wrapText="1"/>
    </xf>
    <xf numFmtId="0" fontId="20" fillId="0" borderId="1" xfId="0" applyFont="1" applyFill="1" applyBorder="1" applyAlignment="1">
      <alignment horizontal="justify" vertical="top"/>
    </xf>
    <xf numFmtId="0" fontId="33" fillId="0" borderId="0" xfId="0" applyFont="1" applyFill="1"/>
    <xf numFmtId="2" fontId="34" fillId="0" borderId="1" xfId="0" applyNumberFormat="1" applyFont="1" applyFill="1" applyBorder="1" applyAlignment="1"/>
    <xf numFmtId="0" fontId="37" fillId="0" borderId="4" xfId="3" applyFont="1" applyFill="1" applyBorder="1" applyAlignment="1">
      <alignment horizontal="justify" vertical="top"/>
    </xf>
    <xf numFmtId="2" fontId="4" fillId="0" borderId="5" xfId="3" applyNumberFormat="1" applyFont="1" applyFill="1" applyBorder="1" applyAlignment="1">
      <alignment horizontal="right"/>
    </xf>
    <xf numFmtId="0" fontId="0" fillId="3" borderId="0" xfId="0" applyFill="1"/>
    <xf numFmtId="0" fontId="37" fillId="0" borderId="4" xfId="3" applyFont="1" applyFill="1" applyBorder="1" applyAlignment="1">
      <alignment horizontal="justify"/>
    </xf>
    <xf numFmtId="0" fontId="8" fillId="0" borderId="4" xfId="3" applyFont="1" applyFill="1" applyBorder="1" applyAlignment="1">
      <alignment horizontal="justify" vertical="top"/>
    </xf>
    <xf numFmtId="2" fontId="3" fillId="0" borderId="5" xfId="3" applyNumberFormat="1" applyFont="1" applyFill="1" applyBorder="1" applyAlignment="1">
      <alignment horizontal="right"/>
    </xf>
    <xf numFmtId="0" fontId="8" fillId="0" borderId="4" xfId="1" applyFont="1" applyFill="1" applyBorder="1" applyAlignment="1">
      <alignment horizontal="justify" vertical="top"/>
    </xf>
    <xf numFmtId="0" fontId="38" fillId="0" borderId="4" xfId="0" applyFont="1" applyFill="1" applyBorder="1" applyAlignment="1">
      <alignment vertical="top" wrapText="1"/>
    </xf>
    <xf numFmtId="0" fontId="37" fillId="0" borderId="4" xfId="3" applyFont="1" applyFill="1" applyBorder="1" applyAlignment="1">
      <alignment horizontal="justify" vertical="top" wrapText="1"/>
    </xf>
    <xf numFmtId="0" fontId="8" fillId="0" borderId="4" xfId="3" applyFont="1" applyFill="1" applyBorder="1" applyAlignment="1">
      <alignment horizontal="justify" vertical="top" wrapText="1"/>
    </xf>
    <xf numFmtId="0" fontId="39" fillId="0" borderId="4" xfId="0" applyFont="1" applyFill="1" applyBorder="1" applyAlignment="1">
      <alignment horizontal="left" vertical="top" wrapText="1"/>
    </xf>
    <xf numFmtId="0" fontId="37" fillId="0" borderId="4" xfId="3" applyFont="1" applyFill="1" applyBorder="1" applyAlignment="1">
      <alignment horizontal="center" vertical="center"/>
    </xf>
    <xf numFmtId="49" fontId="37" fillId="0" borderId="1" xfId="0" applyNumberFormat="1" applyFont="1" applyFill="1" applyBorder="1" applyAlignment="1">
      <alignment vertical="top" wrapText="1"/>
    </xf>
    <xf numFmtId="0" fontId="8" fillId="0" borderId="4" xfId="3" applyFont="1" applyFill="1" applyBorder="1" applyAlignment="1">
      <alignment horizontal="center" vertical="center"/>
    </xf>
    <xf numFmtId="49" fontId="8" fillId="0" borderId="1" xfId="0" applyNumberFormat="1" applyFont="1" applyFill="1" applyBorder="1" applyAlignment="1">
      <alignment vertical="top" wrapText="1"/>
    </xf>
    <xf numFmtId="0" fontId="40" fillId="0" borderId="1" xfId="3" applyNumberFormat="1" applyFont="1" applyFill="1" applyBorder="1" applyAlignment="1">
      <alignment horizontal="justify" vertical="top" wrapText="1"/>
    </xf>
    <xf numFmtId="0" fontId="41" fillId="0" borderId="1" xfId="0" applyNumberFormat="1" applyFont="1" applyFill="1" applyBorder="1" applyAlignment="1">
      <alignment vertical="top" wrapText="1"/>
    </xf>
    <xf numFmtId="0" fontId="50" fillId="3" borderId="0" xfId="0" applyFont="1" applyFill="1"/>
    <xf numFmtId="0" fontId="44" fillId="3" borderId="0" xfId="0" applyFont="1" applyFill="1"/>
    <xf numFmtId="0" fontId="37" fillId="0" borderId="4" xfId="3" applyFont="1" applyFill="1" applyBorder="1" applyAlignment="1"/>
    <xf numFmtId="0" fontId="8" fillId="0" borderId="4" xfId="3" applyFont="1" applyFill="1" applyBorder="1" applyAlignment="1">
      <alignment vertical="top"/>
    </xf>
    <xf numFmtId="0" fontId="37" fillId="0" borderId="4" xfId="3" applyFont="1" applyFill="1" applyBorder="1" applyAlignment="1">
      <alignment vertical="top"/>
    </xf>
    <xf numFmtId="0" fontId="3" fillId="0" borderId="4" xfId="3" applyFont="1" applyFill="1" applyBorder="1" applyAlignment="1">
      <alignment vertical="top"/>
    </xf>
    <xf numFmtId="0" fontId="3" fillId="3" borderId="4" xfId="3" applyFont="1" applyFill="1" applyBorder="1" applyAlignment="1">
      <alignment vertical="top"/>
    </xf>
    <xf numFmtId="0" fontId="3" fillId="3" borderId="1" xfId="3" applyFont="1" applyFill="1" applyBorder="1" applyAlignment="1">
      <alignment horizontal="justify" vertical="top"/>
    </xf>
    <xf numFmtId="0" fontId="3" fillId="3" borderId="1" xfId="3" applyFont="1" applyFill="1" applyBorder="1" applyAlignment="1">
      <alignment vertical="top"/>
    </xf>
    <xf numFmtId="0" fontId="3" fillId="0" borderId="4" xfId="3" applyFont="1" applyFill="1" applyBorder="1" applyAlignment="1">
      <alignment horizontal="left" vertical="center" wrapText="1"/>
    </xf>
    <xf numFmtId="0" fontId="3" fillId="0" borderId="4" xfId="3" applyFont="1" applyFill="1" applyBorder="1" applyAlignment="1">
      <alignment horizontal="left" vertical="center"/>
    </xf>
    <xf numFmtId="0" fontId="20" fillId="0" borderId="1" xfId="0" applyFont="1" applyFill="1" applyBorder="1" applyAlignment="1">
      <alignment vertical="top" wrapText="1"/>
    </xf>
    <xf numFmtId="0" fontId="37" fillId="0" borderId="6" xfId="3" applyFont="1" applyFill="1" applyBorder="1" applyAlignment="1">
      <alignment vertical="top"/>
    </xf>
    <xf numFmtId="0" fontId="4" fillId="0" borderId="7" xfId="3" applyFont="1" applyFill="1" applyBorder="1" applyAlignment="1">
      <alignment horizontal="justify" vertical="top"/>
    </xf>
    <xf numFmtId="2" fontId="4" fillId="0" borderId="7" xfId="3" applyNumberFormat="1" applyFont="1" applyFill="1" applyBorder="1" applyAlignment="1">
      <alignment wrapText="1"/>
    </xf>
    <xf numFmtId="2" fontId="4" fillId="0" borderId="7" xfId="3" applyNumberFormat="1" applyFont="1" applyFill="1" applyBorder="1" applyAlignment="1">
      <alignment horizontal="right"/>
    </xf>
    <xf numFmtId="2" fontId="4" fillId="0" borderId="8" xfId="3" applyNumberFormat="1" applyFont="1" applyFill="1" applyBorder="1" applyAlignment="1">
      <alignment horizontal="right"/>
    </xf>
    <xf numFmtId="0" fontId="37" fillId="0" borderId="9" xfId="3" applyFont="1" applyFill="1" applyBorder="1" applyAlignment="1">
      <alignment horizontal="justify" vertical="top"/>
    </xf>
    <xf numFmtId="0" fontId="4" fillId="0" borderId="10" xfId="3" applyFont="1" applyFill="1" applyBorder="1" applyAlignment="1">
      <alignment vertical="top" wrapText="1"/>
    </xf>
    <xf numFmtId="2" fontId="4" fillId="0" borderId="10" xfId="3" applyNumberFormat="1" applyFont="1" applyFill="1" applyBorder="1" applyAlignment="1">
      <alignment horizontal="right"/>
    </xf>
    <xf numFmtId="2" fontId="4" fillId="0" borderId="11" xfId="3" applyNumberFormat="1" applyFont="1" applyFill="1" applyBorder="1" applyAlignment="1">
      <alignment horizontal="right"/>
    </xf>
    <xf numFmtId="0" fontId="8" fillId="0" borderId="12" xfId="1" applyFont="1" applyBorder="1" applyAlignment="1">
      <alignment vertical="top" wrapText="1"/>
    </xf>
    <xf numFmtId="0" fontId="8" fillId="0" borderId="13" xfId="1" applyFont="1" applyBorder="1" applyAlignment="1">
      <alignment vertical="top"/>
    </xf>
    <xf numFmtId="0" fontId="41" fillId="0" borderId="13" xfId="1" applyFont="1" applyBorder="1" applyAlignment="1">
      <alignment horizontal="center" vertical="top" wrapText="1"/>
    </xf>
    <xf numFmtId="168" fontId="41" fillId="0" borderId="13" xfId="1" applyNumberFormat="1" applyFont="1" applyFill="1" applyBorder="1" applyAlignment="1">
      <alignment horizontal="center" vertical="top" wrapText="1"/>
    </xf>
    <xf numFmtId="0" fontId="41" fillId="0" borderId="13" xfId="1" applyFont="1" applyFill="1" applyBorder="1" applyAlignment="1">
      <alignment horizontal="center" vertical="top" wrapText="1"/>
    </xf>
    <xf numFmtId="0" fontId="41" fillId="0" borderId="14" xfId="1" applyFont="1" applyFill="1" applyBorder="1" applyAlignment="1">
      <alignment horizontal="center" vertical="top" wrapText="1"/>
    </xf>
    <xf numFmtId="0" fontId="4" fillId="0" borderId="15" xfId="1" applyFont="1" applyBorder="1" applyAlignment="1">
      <alignment horizontal="center" vertical="top"/>
    </xf>
    <xf numFmtId="0" fontId="4" fillId="0" borderId="16" xfId="1" applyFont="1" applyBorder="1" applyAlignment="1">
      <alignment horizontal="center" vertical="top"/>
    </xf>
    <xf numFmtId="0" fontId="4" fillId="0" borderId="16" xfId="1" applyNumberFormat="1" applyFont="1" applyBorder="1" applyAlignment="1">
      <alignment horizontal="center"/>
    </xf>
    <xf numFmtId="0" fontId="4" fillId="0" borderId="16" xfId="1" applyFont="1" applyBorder="1" applyAlignment="1">
      <alignment horizontal="center"/>
    </xf>
    <xf numFmtId="0" fontId="29" fillId="0" borderId="16" xfId="0" applyFont="1" applyBorder="1" applyAlignment="1">
      <alignment horizontal="center"/>
    </xf>
    <xf numFmtId="0" fontId="29" fillId="0" borderId="17" xfId="0" applyFont="1" applyBorder="1" applyAlignment="1">
      <alignment horizontal="center"/>
    </xf>
    <xf numFmtId="0" fontId="29" fillId="0" borderId="1" xfId="0" applyFont="1" applyFill="1" applyBorder="1" applyAlignment="1">
      <alignment horizontal="center" vertical="top" wrapText="1"/>
    </xf>
    <xf numFmtId="4" fontId="31" fillId="0" borderId="1" xfId="0" applyNumberFormat="1" applyFont="1" applyFill="1" applyBorder="1" applyAlignment="1">
      <alignment horizontal="right" vertical="top" wrapText="1"/>
    </xf>
    <xf numFmtId="4" fontId="27" fillId="0" borderId="1" xfId="0" applyNumberFormat="1" applyFont="1" applyFill="1" applyBorder="1" applyAlignment="1">
      <alignment horizontal="right" vertical="top" wrapText="1"/>
    </xf>
    <xf numFmtId="0" fontId="9" fillId="0" borderId="0" xfId="0" applyFont="1" applyAlignment="1">
      <alignment horizontal="center"/>
    </xf>
    <xf numFmtId="0" fontId="9" fillId="0" borderId="0" xfId="0" applyFont="1" applyFill="1" applyAlignment="1">
      <alignment horizontal="center"/>
    </xf>
    <xf numFmtId="0" fontId="10" fillId="0" borderId="0" xfId="0" applyFont="1" applyBorder="1" applyAlignment="1">
      <alignment horizontal="center"/>
    </xf>
    <xf numFmtId="0" fontId="14" fillId="0" borderId="0" xfId="1" applyNumberFormat="1" applyFont="1" applyFill="1" applyBorder="1" applyAlignment="1">
      <alignment horizontal="left" vertical="top" wrapText="1"/>
    </xf>
    <xf numFmtId="0" fontId="28" fillId="0" borderId="0" xfId="0" applyFont="1" applyAlignment="1">
      <alignment horizontal="center" wrapText="1"/>
    </xf>
    <xf numFmtId="0" fontId="28" fillId="0" borderId="0" xfId="0" applyFont="1" applyAlignment="1">
      <alignment horizontal="center"/>
    </xf>
    <xf numFmtId="0" fontId="21" fillId="0" borderId="0" xfId="0" applyFont="1" applyFill="1" applyBorder="1" applyAlignment="1">
      <alignment horizontal="center" vertical="top" wrapText="1"/>
    </xf>
    <xf numFmtId="0" fontId="21" fillId="0" borderId="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 fillId="0" borderId="3" xfId="1" applyFont="1" applyFill="1" applyBorder="1" applyAlignment="1">
      <alignment horizontal="center" wrapText="1"/>
    </xf>
    <xf numFmtId="0" fontId="0" fillId="0" borderId="3" xfId="0" applyFill="1" applyBorder="1" applyAlignment="1">
      <alignment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6"/>
  <sheetViews>
    <sheetView workbookViewId="0">
      <selection activeCell="B6" sqref="B6"/>
    </sheetView>
  </sheetViews>
  <sheetFormatPr defaultRowHeight="15"/>
  <cols>
    <col min="1" max="1" width="24.42578125" style="65" customWidth="1"/>
    <col min="2" max="2" width="47" style="65" customWidth="1"/>
    <col min="3" max="3" width="11.140625" style="157" customWidth="1"/>
    <col min="4" max="4" width="13.5703125" style="157" bestFit="1" customWidth="1"/>
    <col min="5" max="5" width="11.7109375" style="65" customWidth="1"/>
    <col min="6" max="6" width="12" style="65" customWidth="1"/>
    <col min="7" max="16384" width="9.140625" style="1"/>
  </cols>
  <sheetData>
    <row r="1" spans="1:6" ht="18" customHeight="1" thickBot="1">
      <c r="A1" s="221" t="s">
        <v>451</v>
      </c>
      <c r="B1" s="221"/>
      <c r="C1" s="221"/>
      <c r="D1" s="221"/>
      <c r="E1" s="221"/>
      <c r="F1" s="222"/>
    </row>
    <row r="2" spans="1:6" ht="60" customHeight="1" thickBot="1">
      <c r="A2" s="197" t="s">
        <v>0</v>
      </c>
      <c r="B2" s="198" t="s">
        <v>1</v>
      </c>
      <c r="C2" s="199" t="s">
        <v>400</v>
      </c>
      <c r="D2" s="200" t="s">
        <v>452</v>
      </c>
      <c r="E2" s="201" t="s">
        <v>2</v>
      </c>
      <c r="F2" s="202" t="s">
        <v>453</v>
      </c>
    </row>
    <row r="3" spans="1:6" ht="15.75" thickBot="1">
      <c r="A3" s="203">
        <v>1</v>
      </c>
      <c r="B3" s="204">
        <v>2</v>
      </c>
      <c r="C3" s="205">
        <v>3</v>
      </c>
      <c r="D3" s="206">
        <v>4</v>
      </c>
      <c r="E3" s="207">
        <v>5</v>
      </c>
      <c r="F3" s="208">
        <v>6</v>
      </c>
    </row>
    <row r="4" spans="1:6" s="161" customFormat="1">
      <c r="A4" s="193" t="s">
        <v>3</v>
      </c>
      <c r="B4" s="194" t="s">
        <v>4</v>
      </c>
      <c r="C4" s="195">
        <f>SUM(C5+C11+C17+C30+C36+C39+C41+C53+C59+C72+C82+C132)</f>
        <v>474311.35000000003</v>
      </c>
      <c r="D4" s="195">
        <f>SUM(D5+D11+D17+D30+D36+D39+D41+D53+D59+D72+D82+D132)</f>
        <v>355049.1</v>
      </c>
      <c r="E4" s="195">
        <f>SUM(D4*100/C4)</f>
        <v>74.855703959013411</v>
      </c>
      <c r="F4" s="196">
        <f>D4-C4</f>
        <v>-119262.25000000006</v>
      </c>
    </row>
    <row r="5" spans="1:6" s="161" customFormat="1" ht="19.5" customHeight="1">
      <c r="A5" s="162" t="s">
        <v>5</v>
      </c>
      <c r="B5" s="146" t="s">
        <v>6</v>
      </c>
      <c r="C5" s="128">
        <f>SUM(C6)</f>
        <v>360113</v>
      </c>
      <c r="D5" s="128">
        <f>SUM(D6)</f>
        <v>265767.93</v>
      </c>
      <c r="E5" s="128">
        <f t="shared" ref="E5:E67" si="0">SUM(D5*100/C5)</f>
        <v>73.801259604624107</v>
      </c>
      <c r="F5" s="160">
        <f t="shared" ref="F5:F67" si="1">D5-C5</f>
        <v>-94345.07</v>
      </c>
    </row>
    <row r="6" spans="1:6" s="161" customFormat="1" ht="20.25" customHeight="1">
      <c r="A6" s="162" t="s">
        <v>7</v>
      </c>
      <c r="B6" s="146" t="s">
        <v>8</v>
      </c>
      <c r="C6" s="128">
        <f>SUM(C7:C10)</f>
        <v>360113</v>
      </c>
      <c r="D6" s="128">
        <f>SUM(D7:D10)</f>
        <v>265767.93</v>
      </c>
      <c r="E6" s="128">
        <f t="shared" si="0"/>
        <v>73.801259604624107</v>
      </c>
      <c r="F6" s="160">
        <f t="shared" si="1"/>
        <v>-94345.07</v>
      </c>
    </row>
    <row r="7" spans="1:6" s="161" customFormat="1" ht="67.5" customHeight="1">
      <c r="A7" s="163" t="s">
        <v>9</v>
      </c>
      <c r="B7" s="113" t="s">
        <v>10</v>
      </c>
      <c r="C7" s="130">
        <v>352717</v>
      </c>
      <c r="D7" s="131">
        <v>257742.97</v>
      </c>
      <c r="E7" s="130">
        <f t="shared" si="0"/>
        <v>73.073588741115401</v>
      </c>
      <c r="F7" s="164">
        <f t="shared" si="1"/>
        <v>-94974.03</v>
      </c>
    </row>
    <row r="8" spans="1:6" s="161" customFormat="1" ht="108" customHeight="1">
      <c r="A8" s="163" t="s">
        <v>11</v>
      </c>
      <c r="B8" s="113" t="s">
        <v>12</v>
      </c>
      <c r="C8" s="130">
        <v>1330</v>
      </c>
      <c r="D8" s="131">
        <v>816.66</v>
      </c>
      <c r="E8" s="130">
        <f t="shared" si="0"/>
        <v>61.40300751879699</v>
      </c>
      <c r="F8" s="164">
        <f t="shared" si="1"/>
        <v>-513.34</v>
      </c>
    </row>
    <row r="9" spans="1:6" s="161" customFormat="1" ht="43.5" customHeight="1">
      <c r="A9" s="163" t="s">
        <v>13</v>
      </c>
      <c r="B9" s="113" t="s">
        <v>14</v>
      </c>
      <c r="C9" s="130">
        <v>1317</v>
      </c>
      <c r="D9" s="131">
        <v>2097.5</v>
      </c>
      <c r="E9" s="130">
        <f t="shared" si="0"/>
        <v>159.26347760060744</v>
      </c>
      <c r="F9" s="164">
        <f t="shared" si="1"/>
        <v>780.5</v>
      </c>
    </row>
    <row r="10" spans="1:6" s="161" customFormat="1" ht="85.5" customHeight="1">
      <c r="A10" s="163" t="s">
        <v>15</v>
      </c>
      <c r="B10" s="113" t="s">
        <v>16</v>
      </c>
      <c r="C10" s="130">
        <v>4749</v>
      </c>
      <c r="D10" s="131">
        <v>5110.8</v>
      </c>
      <c r="E10" s="130">
        <f t="shared" si="0"/>
        <v>107.61844598862919</v>
      </c>
      <c r="F10" s="164">
        <f t="shared" si="1"/>
        <v>361.80000000000018</v>
      </c>
    </row>
    <row r="11" spans="1:6" s="161" customFormat="1" ht="43.5" customHeight="1">
      <c r="A11" s="159" t="s">
        <v>17</v>
      </c>
      <c r="B11" s="114" t="s">
        <v>18</v>
      </c>
      <c r="C11" s="128">
        <f>SUM(C12)</f>
        <v>16558.53</v>
      </c>
      <c r="D11" s="128">
        <f>SUM(D12)</f>
        <v>13094.039999999999</v>
      </c>
      <c r="E11" s="128">
        <f t="shared" si="0"/>
        <v>79.077309398841564</v>
      </c>
      <c r="F11" s="160">
        <f t="shared" si="1"/>
        <v>-3464.49</v>
      </c>
    </row>
    <row r="12" spans="1:6" s="161" customFormat="1" ht="30.75" customHeight="1">
      <c r="A12" s="159" t="s">
        <v>412</v>
      </c>
      <c r="B12" s="114" t="s">
        <v>19</v>
      </c>
      <c r="C12" s="128">
        <f>SUM(C13:C16)</f>
        <v>16558.53</v>
      </c>
      <c r="D12" s="128">
        <f>SUM(D13:D16)</f>
        <v>13094.039999999999</v>
      </c>
      <c r="E12" s="128">
        <f t="shared" si="0"/>
        <v>79.077309398841564</v>
      </c>
      <c r="F12" s="160">
        <f t="shared" si="1"/>
        <v>-3464.49</v>
      </c>
    </row>
    <row r="13" spans="1:6" s="161" customFormat="1" ht="76.5">
      <c r="A13" s="165" t="s">
        <v>413</v>
      </c>
      <c r="B13" s="115" t="s">
        <v>20</v>
      </c>
      <c r="C13" s="130">
        <v>6176.55</v>
      </c>
      <c r="D13" s="131">
        <v>5702.2</v>
      </c>
      <c r="E13" s="130">
        <f t="shared" si="0"/>
        <v>92.320146360022989</v>
      </c>
      <c r="F13" s="164">
        <f t="shared" si="1"/>
        <v>-474.35000000000036</v>
      </c>
    </row>
    <row r="14" spans="1:6" s="161" customFormat="1" ht="89.25">
      <c r="A14" s="165" t="s">
        <v>414</v>
      </c>
      <c r="B14" s="115" t="s">
        <v>21</v>
      </c>
      <c r="C14" s="130">
        <v>47.4</v>
      </c>
      <c r="D14" s="131">
        <v>51.72</v>
      </c>
      <c r="E14" s="130">
        <f t="shared" si="0"/>
        <v>109.11392405063292</v>
      </c>
      <c r="F14" s="164">
        <f t="shared" si="1"/>
        <v>4.32</v>
      </c>
    </row>
    <row r="15" spans="1:6" s="161" customFormat="1" ht="76.5">
      <c r="A15" s="166" t="s">
        <v>415</v>
      </c>
      <c r="B15" s="115" t="s">
        <v>22</v>
      </c>
      <c r="C15" s="130">
        <v>11289.73</v>
      </c>
      <c r="D15" s="131">
        <v>8617.39</v>
      </c>
      <c r="E15" s="130">
        <f t="shared" si="0"/>
        <v>76.329460491969257</v>
      </c>
      <c r="F15" s="164">
        <f t="shared" si="1"/>
        <v>-2672.34</v>
      </c>
    </row>
    <row r="16" spans="1:6" s="161" customFormat="1" ht="76.5">
      <c r="A16" s="165" t="s">
        <v>416</v>
      </c>
      <c r="B16" s="115" t="s">
        <v>23</v>
      </c>
      <c r="C16" s="130">
        <v>-955.15</v>
      </c>
      <c r="D16" s="131">
        <v>-1277.27</v>
      </c>
      <c r="E16" s="130">
        <f t="shared" si="0"/>
        <v>133.72454588284563</v>
      </c>
      <c r="F16" s="164">
        <f t="shared" si="1"/>
        <v>-322.12</v>
      </c>
    </row>
    <row r="17" spans="1:9" s="161" customFormat="1" ht="24" customHeight="1">
      <c r="A17" s="159" t="s">
        <v>150</v>
      </c>
      <c r="B17" s="114" t="s">
        <v>151</v>
      </c>
      <c r="C17" s="128">
        <f>SUM(C22+C25+C28+C18)</f>
        <v>24535.18</v>
      </c>
      <c r="D17" s="128">
        <f>SUM(D22+D25+D28+D18)</f>
        <v>16913.04</v>
      </c>
      <c r="E17" s="128">
        <f t="shared" si="0"/>
        <v>68.933832969637876</v>
      </c>
      <c r="F17" s="160">
        <f t="shared" si="1"/>
        <v>-7622.1399999999994</v>
      </c>
    </row>
    <row r="18" spans="1:9" s="161" customFormat="1" ht="31.5" customHeight="1">
      <c r="A18" s="159" t="s">
        <v>368</v>
      </c>
      <c r="B18" s="114" t="s">
        <v>166</v>
      </c>
      <c r="C18" s="128">
        <f>SUM(C19:C21)</f>
        <v>5533</v>
      </c>
      <c r="D18" s="128">
        <f>SUM(D19:D21)</f>
        <v>4859.6000000000004</v>
      </c>
      <c r="E18" s="128">
        <f t="shared" si="0"/>
        <v>87.82938731248872</v>
      </c>
      <c r="F18" s="160">
        <f t="shared" si="1"/>
        <v>-673.39999999999964</v>
      </c>
    </row>
    <row r="19" spans="1:9" s="161" customFormat="1" ht="25.5">
      <c r="A19" s="163" t="s">
        <v>369</v>
      </c>
      <c r="B19" s="113" t="s">
        <v>472</v>
      </c>
      <c r="C19" s="130">
        <v>2332</v>
      </c>
      <c r="D19" s="131">
        <v>1967.19</v>
      </c>
      <c r="E19" s="130">
        <f t="shared" si="0"/>
        <v>84.356346483704968</v>
      </c>
      <c r="F19" s="164">
        <f t="shared" si="1"/>
        <v>-364.80999999999995</v>
      </c>
    </row>
    <row r="20" spans="1:9" s="161" customFormat="1" ht="38.25">
      <c r="A20" s="163" t="s">
        <v>370</v>
      </c>
      <c r="B20" s="113" t="s">
        <v>471</v>
      </c>
      <c r="C20" s="130">
        <v>3201</v>
      </c>
      <c r="D20" s="131">
        <v>2892.67</v>
      </c>
      <c r="E20" s="130">
        <f t="shared" si="0"/>
        <v>90.36769759450172</v>
      </c>
      <c r="F20" s="164">
        <f t="shared" si="1"/>
        <v>-308.32999999999993</v>
      </c>
    </row>
    <row r="21" spans="1:9" s="161" customFormat="1" ht="38.25">
      <c r="A21" s="163" t="s">
        <v>371</v>
      </c>
      <c r="B21" s="113" t="s">
        <v>297</v>
      </c>
      <c r="C21" s="130">
        <v>0</v>
      </c>
      <c r="D21" s="131">
        <v>-0.26</v>
      </c>
      <c r="E21" s="130"/>
      <c r="F21" s="164">
        <f t="shared" si="1"/>
        <v>-0.26</v>
      </c>
    </row>
    <row r="22" spans="1:9" s="161" customFormat="1" ht="25.5">
      <c r="A22" s="159" t="s">
        <v>24</v>
      </c>
      <c r="B22" s="114" t="s">
        <v>26</v>
      </c>
      <c r="C22" s="133">
        <f>SUM(C23:C24)</f>
        <v>15267.18</v>
      </c>
      <c r="D22" s="133">
        <f>SUM(D23:D24)</f>
        <v>10006.609999999999</v>
      </c>
      <c r="E22" s="128">
        <f t="shared" si="0"/>
        <v>65.543276492449806</v>
      </c>
      <c r="F22" s="160">
        <f t="shared" si="1"/>
        <v>-5260.5700000000015</v>
      </c>
    </row>
    <row r="23" spans="1:9" s="161" customFormat="1" ht="30.75" customHeight="1">
      <c r="A23" s="163" t="s">
        <v>25</v>
      </c>
      <c r="B23" s="113" t="s">
        <v>26</v>
      </c>
      <c r="C23" s="130">
        <v>15267.18</v>
      </c>
      <c r="D23" s="131">
        <v>9985.56</v>
      </c>
      <c r="E23" s="130">
        <f t="shared" si="0"/>
        <v>65.405399032434275</v>
      </c>
      <c r="F23" s="164">
        <f t="shared" si="1"/>
        <v>-5281.6200000000008</v>
      </c>
    </row>
    <row r="24" spans="1:9" s="161" customFormat="1" ht="38.25">
      <c r="A24" s="163" t="s">
        <v>337</v>
      </c>
      <c r="B24" s="113" t="s">
        <v>338</v>
      </c>
      <c r="C24" s="130">
        <v>0</v>
      </c>
      <c r="D24" s="134">
        <v>21.05</v>
      </c>
      <c r="E24" s="130"/>
      <c r="F24" s="164">
        <f t="shared" si="1"/>
        <v>21.05</v>
      </c>
    </row>
    <row r="25" spans="1:9" s="161" customFormat="1" ht="19.5" customHeight="1">
      <c r="A25" s="159" t="s">
        <v>27</v>
      </c>
      <c r="B25" s="114" t="s">
        <v>28</v>
      </c>
      <c r="C25" s="133">
        <f>SUM(C26:C27)</f>
        <v>75</v>
      </c>
      <c r="D25" s="133">
        <f t="shared" ref="D25" si="2">SUM(D26:D27)</f>
        <v>108.29</v>
      </c>
      <c r="E25" s="128">
        <f t="shared" si="0"/>
        <v>144.38666666666666</v>
      </c>
      <c r="F25" s="160">
        <f t="shared" si="1"/>
        <v>33.290000000000006</v>
      </c>
    </row>
    <row r="26" spans="1:9" s="161" customFormat="1" ht="22.5" customHeight="1">
      <c r="A26" s="163" t="s">
        <v>29</v>
      </c>
      <c r="B26" s="113" t="s">
        <v>28</v>
      </c>
      <c r="C26" s="130">
        <v>75</v>
      </c>
      <c r="D26" s="131">
        <v>108.29</v>
      </c>
      <c r="E26" s="130">
        <f t="shared" si="0"/>
        <v>144.38666666666666</v>
      </c>
      <c r="F26" s="164">
        <f t="shared" si="1"/>
        <v>33.290000000000006</v>
      </c>
    </row>
    <row r="27" spans="1:9" s="161" customFormat="1" ht="27.75" customHeight="1">
      <c r="A27" s="163" t="s">
        <v>298</v>
      </c>
      <c r="B27" s="113" t="s">
        <v>299</v>
      </c>
      <c r="C27" s="130">
        <v>0</v>
      </c>
      <c r="D27" s="132">
        <v>0</v>
      </c>
      <c r="E27" s="130"/>
      <c r="F27" s="164">
        <f t="shared" si="1"/>
        <v>0</v>
      </c>
    </row>
    <row r="28" spans="1:9" s="161" customFormat="1" ht="26.25" customHeight="1">
      <c r="A28" s="159" t="s">
        <v>30</v>
      </c>
      <c r="B28" s="114" t="s">
        <v>31</v>
      </c>
      <c r="C28" s="128">
        <f>SUM(C29)</f>
        <v>3660</v>
      </c>
      <c r="D28" s="128">
        <f>SUM(D29)</f>
        <v>1938.54</v>
      </c>
      <c r="E28" s="128">
        <f t="shared" si="0"/>
        <v>52.965573770491801</v>
      </c>
      <c r="F28" s="160">
        <f t="shared" si="1"/>
        <v>-1721.46</v>
      </c>
    </row>
    <row r="29" spans="1:9" s="161" customFormat="1" ht="41.25" customHeight="1">
      <c r="A29" s="163" t="s">
        <v>32</v>
      </c>
      <c r="B29" s="113" t="s">
        <v>425</v>
      </c>
      <c r="C29" s="130">
        <v>3660</v>
      </c>
      <c r="D29" s="131">
        <v>1938.54</v>
      </c>
      <c r="E29" s="130">
        <f t="shared" si="0"/>
        <v>52.965573770491801</v>
      </c>
      <c r="F29" s="164">
        <f t="shared" si="1"/>
        <v>-1721.46</v>
      </c>
    </row>
    <row r="30" spans="1:9" s="161" customFormat="1" ht="23.25" customHeight="1">
      <c r="A30" s="162" t="s">
        <v>33</v>
      </c>
      <c r="B30" s="114" t="s">
        <v>34</v>
      </c>
      <c r="C30" s="128">
        <f>SUM(C31+C33)</f>
        <v>35335</v>
      </c>
      <c r="D30" s="128">
        <f t="shared" ref="D30" si="3">SUM(D31+D33)</f>
        <v>20424.86</v>
      </c>
      <c r="E30" s="128">
        <f t="shared" si="0"/>
        <v>57.803480967878876</v>
      </c>
      <c r="F30" s="160">
        <f t="shared" si="1"/>
        <v>-14910.14</v>
      </c>
      <c r="I30" s="161" t="s">
        <v>138</v>
      </c>
    </row>
    <row r="31" spans="1:9" s="161" customFormat="1" ht="21" customHeight="1">
      <c r="A31" s="159" t="s">
        <v>35</v>
      </c>
      <c r="B31" s="114" t="s">
        <v>36</v>
      </c>
      <c r="C31" s="128">
        <f>SUM(C32)</f>
        <v>13009</v>
      </c>
      <c r="D31" s="128">
        <f>SUM(D32)</f>
        <v>6845.41</v>
      </c>
      <c r="E31" s="128">
        <f t="shared" si="0"/>
        <v>52.620570374356213</v>
      </c>
      <c r="F31" s="160">
        <f t="shared" si="1"/>
        <v>-6163.59</v>
      </c>
    </row>
    <row r="32" spans="1:9" s="161" customFormat="1" ht="44.25" customHeight="1">
      <c r="A32" s="163" t="s">
        <v>37</v>
      </c>
      <c r="B32" s="113" t="s">
        <v>38</v>
      </c>
      <c r="C32" s="130">
        <v>13009</v>
      </c>
      <c r="D32" s="131">
        <v>6845.41</v>
      </c>
      <c r="E32" s="130">
        <f t="shared" si="0"/>
        <v>52.620570374356213</v>
      </c>
      <c r="F32" s="164">
        <f t="shared" si="1"/>
        <v>-6163.59</v>
      </c>
    </row>
    <row r="33" spans="1:6" s="161" customFormat="1" ht="18" customHeight="1">
      <c r="A33" s="162" t="s">
        <v>39</v>
      </c>
      <c r="B33" s="114" t="s">
        <v>40</v>
      </c>
      <c r="C33" s="133">
        <f>SUM(C34:C35)</f>
        <v>22326</v>
      </c>
      <c r="D33" s="133">
        <f>SUM(D34:D35)</f>
        <v>13579.45</v>
      </c>
      <c r="E33" s="128">
        <f t="shared" si="0"/>
        <v>60.82347935142883</v>
      </c>
      <c r="F33" s="160">
        <f t="shared" si="1"/>
        <v>-8746.5499999999993</v>
      </c>
    </row>
    <row r="34" spans="1:6" s="161" customFormat="1" ht="33.75" customHeight="1">
      <c r="A34" s="163" t="s">
        <v>139</v>
      </c>
      <c r="B34" s="113" t="s">
        <v>417</v>
      </c>
      <c r="C34" s="130">
        <v>14260</v>
      </c>
      <c r="D34" s="131">
        <v>10234.1</v>
      </c>
      <c r="E34" s="130">
        <f t="shared" si="0"/>
        <v>71.767882187938284</v>
      </c>
      <c r="F34" s="164">
        <f t="shared" si="1"/>
        <v>-4025.8999999999996</v>
      </c>
    </row>
    <row r="35" spans="1:6" s="161" customFormat="1" ht="42.75" customHeight="1">
      <c r="A35" s="163" t="s">
        <v>140</v>
      </c>
      <c r="B35" s="113" t="s">
        <v>426</v>
      </c>
      <c r="C35" s="130">
        <v>8066</v>
      </c>
      <c r="D35" s="131">
        <v>3345.35</v>
      </c>
      <c r="E35" s="130">
        <f t="shared" si="0"/>
        <v>41.474708653607735</v>
      </c>
      <c r="F35" s="164">
        <f t="shared" si="1"/>
        <v>-4720.6499999999996</v>
      </c>
    </row>
    <row r="36" spans="1:6" s="161" customFormat="1">
      <c r="A36" s="159" t="s">
        <v>41</v>
      </c>
      <c r="B36" s="114" t="s">
        <v>42</v>
      </c>
      <c r="C36" s="128">
        <f>SUM(C37:C37)</f>
        <v>5825</v>
      </c>
      <c r="D36" s="128">
        <f>SUM(D37:D38)</f>
        <v>4374.45</v>
      </c>
      <c r="E36" s="128">
        <f t="shared" si="0"/>
        <v>75.097854077253217</v>
      </c>
      <c r="F36" s="160">
        <f t="shared" si="1"/>
        <v>-1450.5500000000002</v>
      </c>
    </row>
    <row r="37" spans="1:6" s="161" customFormat="1" ht="45.75" customHeight="1">
      <c r="A37" s="163" t="s">
        <v>43</v>
      </c>
      <c r="B37" s="113" t="s">
        <v>44</v>
      </c>
      <c r="C37" s="130">
        <v>5825</v>
      </c>
      <c r="D37" s="131">
        <v>4359.45</v>
      </c>
      <c r="E37" s="130">
        <f t="shared" si="0"/>
        <v>74.840343347639489</v>
      </c>
      <c r="F37" s="164">
        <f t="shared" si="1"/>
        <v>-1465.5500000000002</v>
      </c>
    </row>
    <row r="38" spans="1:6" s="161" customFormat="1" ht="31.5" customHeight="1">
      <c r="A38" s="163" t="s">
        <v>427</v>
      </c>
      <c r="B38" s="113" t="s">
        <v>428</v>
      </c>
      <c r="C38" s="130">
        <v>0</v>
      </c>
      <c r="D38" s="131">
        <v>15</v>
      </c>
      <c r="E38" s="130"/>
      <c r="F38" s="164">
        <f t="shared" si="1"/>
        <v>15</v>
      </c>
    </row>
    <row r="39" spans="1:6" s="161" customFormat="1" ht="36.75" customHeight="1">
      <c r="A39" s="167" t="s">
        <v>300</v>
      </c>
      <c r="B39" s="125" t="s">
        <v>301</v>
      </c>
      <c r="C39" s="128">
        <f>SUM(C40)</f>
        <v>0</v>
      </c>
      <c r="D39" s="128">
        <f>SUM(D40)</f>
        <v>0</v>
      </c>
      <c r="E39" s="130"/>
      <c r="F39" s="160">
        <f t="shared" si="1"/>
        <v>0</v>
      </c>
    </row>
    <row r="40" spans="1:6" s="161" customFormat="1" ht="43.5" customHeight="1">
      <c r="A40" s="168" t="s">
        <v>302</v>
      </c>
      <c r="B40" s="113" t="s">
        <v>303</v>
      </c>
      <c r="C40" s="130">
        <v>0</v>
      </c>
      <c r="D40" s="134">
        <v>0</v>
      </c>
      <c r="E40" s="130"/>
      <c r="F40" s="164">
        <f t="shared" si="1"/>
        <v>0</v>
      </c>
    </row>
    <row r="41" spans="1:6" s="161" customFormat="1" ht="39.75" customHeight="1">
      <c r="A41" s="159" t="s">
        <v>45</v>
      </c>
      <c r="B41" s="146" t="s">
        <v>46</v>
      </c>
      <c r="C41" s="128">
        <f>SUM(C42+C52)</f>
        <v>21068</v>
      </c>
      <c r="D41" s="128">
        <f>SUM(D42+D52)</f>
        <v>22478.34</v>
      </c>
      <c r="E41" s="128">
        <f t="shared" si="0"/>
        <v>106.69422821340422</v>
      </c>
      <c r="F41" s="160">
        <f t="shared" si="1"/>
        <v>1410.3400000000001</v>
      </c>
    </row>
    <row r="42" spans="1:6" s="161" customFormat="1" ht="67.5" customHeight="1">
      <c r="A42" s="159" t="s">
        <v>47</v>
      </c>
      <c r="B42" s="147" t="s">
        <v>48</v>
      </c>
      <c r="C42" s="128">
        <f>SUM(C43+C47+C46)</f>
        <v>21039</v>
      </c>
      <c r="D42" s="128">
        <f>SUM(D43+D47+D46)</f>
        <v>22458.9</v>
      </c>
      <c r="E42" s="128">
        <f t="shared" si="0"/>
        <v>106.74889490945387</v>
      </c>
      <c r="F42" s="160">
        <f t="shared" si="1"/>
        <v>1419.9000000000015</v>
      </c>
    </row>
    <row r="43" spans="1:6" s="161" customFormat="1" ht="79.5" customHeight="1">
      <c r="A43" s="159" t="s">
        <v>49</v>
      </c>
      <c r="B43" s="114" t="s">
        <v>50</v>
      </c>
      <c r="C43" s="129">
        <f>SUM(C44:C45)</f>
        <v>12000</v>
      </c>
      <c r="D43" s="129">
        <f>SUM(D44:D45)</f>
        <v>14099.56</v>
      </c>
      <c r="E43" s="128">
        <f t="shared" si="0"/>
        <v>117.49633333333334</v>
      </c>
      <c r="F43" s="160">
        <f t="shared" si="1"/>
        <v>2099.5599999999995</v>
      </c>
    </row>
    <row r="44" spans="1:6" s="161" customFormat="1" ht="92.25" customHeight="1">
      <c r="A44" s="163" t="s">
        <v>134</v>
      </c>
      <c r="B44" s="148" t="s">
        <v>454</v>
      </c>
      <c r="C44" s="130">
        <v>8600</v>
      </c>
      <c r="D44" s="131">
        <v>12011.99</v>
      </c>
      <c r="E44" s="130">
        <f t="shared" si="0"/>
        <v>139.67430232558141</v>
      </c>
      <c r="F44" s="164">
        <f t="shared" si="1"/>
        <v>3411.99</v>
      </c>
    </row>
    <row r="45" spans="1:6" s="161" customFormat="1" ht="108" customHeight="1">
      <c r="A45" s="163" t="s">
        <v>135</v>
      </c>
      <c r="B45" s="148" t="s">
        <v>455</v>
      </c>
      <c r="C45" s="130">
        <v>3400</v>
      </c>
      <c r="D45" s="132">
        <v>2087.5700000000002</v>
      </c>
      <c r="E45" s="130">
        <f t="shared" si="0"/>
        <v>61.39911764705883</v>
      </c>
      <c r="F45" s="164">
        <f t="shared" si="1"/>
        <v>-1312.4299999999998</v>
      </c>
    </row>
    <row r="46" spans="1:6" s="161" customFormat="1" ht="89.25">
      <c r="A46" s="159" t="s">
        <v>304</v>
      </c>
      <c r="B46" s="149" t="s">
        <v>456</v>
      </c>
      <c r="C46" s="128">
        <v>100</v>
      </c>
      <c r="D46" s="129">
        <v>0</v>
      </c>
      <c r="E46" s="128">
        <f t="shared" si="0"/>
        <v>0</v>
      </c>
      <c r="F46" s="160">
        <f t="shared" si="1"/>
        <v>-100</v>
      </c>
    </row>
    <row r="47" spans="1:6" s="161" customFormat="1" ht="38.25">
      <c r="A47" s="159" t="s">
        <v>372</v>
      </c>
      <c r="B47" s="150" t="s">
        <v>51</v>
      </c>
      <c r="C47" s="128">
        <f>SUM(C48:C51)</f>
        <v>8939</v>
      </c>
      <c r="D47" s="128">
        <f>SUM(D48:D51)</f>
        <v>8359.34</v>
      </c>
      <c r="E47" s="128">
        <f t="shared" si="0"/>
        <v>93.515382033784533</v>
      </c>
      <c r="F47" s="160">
        <f t="shared" si="1"/>
        <v>-579.65999999999985</v>
      </c>
    </row>
    <row r="48" spans="1:6" s="161" customFormat="1" ht="82.5" customHeight="1">
      <c r="A48" s="163" t="s">
        <v>52</v>
      </c>
      <c r="B48" s="148" t="s">
        <v>457</v>
      </c>
      <c r="C48" s="130">
        <v>4412</v>
      </c>
      <c r="D48" s="131">
        <v>5512.96</v>
      </c>
      <c r="E48" s="130">
        <f t="shared" si="0"/>
        <v>124.95376246600182</v>
      </c>
      <c r="F48" s="164">
        <f t="shared" si="1"/>
        <v>1100.96</v>
      </c>
    </row>
    <row r="49" spans="1:6" s="161" customFormat="1" ht="63.75">
      <c r="A49" s="163" t="s">
        <v>53</v>
      </c>
      <c r="B49" s="148" t="s">
        <v>458</v>
      </c>
      <c r="C49" s="130">
        <v>3530</v>
      </c>
      <c r="D49" s="132">
        <v>2390.12</v>
      </c>
      <c r="E49" s="130">
        <f t="shared" si="0"/>
        <v>67.70878186968838</v>
      </c>
      <c r="F49" s="164">
        <f t="shared" si="1"/>
        <v>-1139.8800000000001</v>
      </c>
    </row>
    <row r="50" spans="1:6" s="161" customFormat="1" ht="134.25" customHeight="1">
      <c r="A50" s="163" t="s">
        <v>339</v>
      </c>
      <c r="B50" s="148" t="s">
        <v>418</v>
      </c>
      <c r="C50" s="130">
        <v>0</v>
      </c>
      <c r="D50" s="132">
        <v>0</v>
      </c>
      <c r="E50" s="130"/>
      <c r="F50" s="164">
        <f t="shared" si="1"/>
        <v>0</v>
      </c>
    </row>
    <row r="51" spans="1:6" s="161" customFormat="1" ht="51">
      <c r="A51" s="163" t="s">
        <v>54</v>
      </c>
      <c r="B51" s="148" t="s">
        <v>473</v>
      </c>
      <c r="C51" s="130">
        <v>997</v>
      </c>
      <c r="D51" s="134">
        <v>456.26</v>
      </c>
      <c r="E51" s="130">
        <f t="shared" si="0"/>
        <v>45.763289869608826</v>
      </c>
      <c r="F51" s="164">
        <f t="shared" si="1"/>
        <v>-540.74</v>
      </c>
    </row>
    <row r="52" spans="1:6" s="161" customFormat="1" ht="83.25" customHeight="1">
      <c r="A52" s="159" t="s">
        <v>164</v>
      </c>
      <c r="B52" s="149" t="s">
        <v>165</v>
      </c>
      <c r="C52" s="129">
        <v>29</v>
      </c>
      <c r="D52" s="135">
        <v>19.440000000000001</v>
      </c>
      <c r="E52" s="128">
        <f t="shared" si="0"/>
        <v>67.034482758620697</v>
      </c>
      <c r="F52" s="160">
        <f t="shared" si="1"/>
        <v>-9.5599999999999987</v>
      </c>
    </row>
    <row r="53" spans="1:6" s="161" customFormat="1" ht="31.5" customHeight="1">
      <c r="A53" s="159" t="s">
        <v>55</v>
      </c>
      <c r="B53" s="146" t="s">
        <v>56</v>
      </c>
      <c r="C53" s="128">
        <f>SUM(C54)</f>
        <v>830</v>
      </c>
      <c r="D53" s="128">
        <f>SUM(D54)</f>
        <v>818.17000000000007</v>
      </c>
      <c r="E53" s="128">
        <f t="shared" si="0"/>
        <v>98.574698795180723</v>
      </c>
      <c r="F53" s="160">
        <f t="shared" si="1"/>
        <v>-11.829999999999927</v>
      </c>
    </row>
    <row r="54" spans="1:6" s="161" customFormat="1" ht="33.75" customHeight="1">
      <c r="A54" s="159" t="s">
        <v>57</v>
      </c>
      <c r="B54" s="114" t="s">
        <v>58</v>
      </c>
      <c r="C54" s="128">
        <f>SUM(C55:C58)</f>
        <v>830</v>
      </c>
      <c r="D54" s="128">
        <f>SUM(D55:D58)</f>
        <v>818.17000000000007</v>
      </c>
      <c r="E54" s="128">
        <f t="shared" si="0"/>
        <v>98.574698795180723</v>
      </c>
      <c r="F54" s="160">
        <f t="shared" si="1"/>
        <v>-11.829999999999927</v>
      </c>
    </row>
    <row r="55" spans="1:6" s="161" customFormat="1" ht="33.75" customHeight="1">
      <c r="A55" s="163" t="s">
        <v>59</v>
      </c>
      <c r="B55" s="113" t="s">
        <v>60</v>
      </c>
      <c r="C55" s="136">
        <v>350</v>
      </c>
      <c r="D55" s="134">
        <v>211.08</v>
      </c>
      <c r="E55" s="130">
        <f t="shared" si="0"/>
        <v>60.308571428571426</v>
      </c>
      <c r="F55" s="164">
        <f t="shared" si="1"/>
        <v>-138.91999999999999</v>
      </c>
    </row>
    <row r="56" spans="1:6" s="161" customFormat="1" ht="33" customHeight="1">
      <c r="A56" s="163" t="s">
        <v>61</v>
      </c>
      <c r="B56" s="113" t="s">
        <v>62</v>
      </c>
      <c r="C56" s="136">
        <v>0</v>
      </c>
      <c r="D56" s="137">
        <v>0</v>
      </c>
      <c r="E56" s="130"/>
      <c r="F56" s="164">
        <f t="shared" si="1"/>
        <v>0</v>
      </c>
    </row>
    <row r="57" spans="1:6" s="161" customFormat="1" ht="18.75" customHeight="1">
      <c r="A57" s="163" t="s">
        <v>63</v>
      </c>
      <c r="B57" s="113" t="s">
        <v>64</v>
      </c>
      <c r="C57" s="136">
        <v>120</v>
      </c>
      <c r="D57" s="132">
        <v>407.77</v>
      </c>
      <c r="E57" s="130">
        <f t="shared" si="0"/>
        <v>339.80833333333334</v>
      </c>
      <c r="F57" s="164">
        <f t="shared" si="1"/>
        <v>287.77</v>
      </c>
    </row>
    <row r="58" spans="1:6" s="161" customFormat="1" ht="32.25" customHeight="1">
      <c r="A58" s="163" t="s">
        <v>65</v>
      </c>
      <c r="B58" s="113" t="s">
        <v>66</v>
      </c>
      <c r="C58" s="136">
        <v>360</v>
      </c>
      <c r="D58" s="132">
        <v>199.32</v>
      </c>
      <c r="E58" s="130">
        <f t="shared" si="0"/>
        <v>55.366666666666667</v>
      </c>
      <c r="F58" s="164">
        <f t="shared" si="1"/>
        <v>-160.68</v>
      </c>
    </row>
    <row r="59" spans="1:6" s="161" customFormat="1" ht="32.25" customHeight="1">
      <c r="A59" s="159" t="s">
        <v>67</v>
      </c>
      <c r="B59" s="114" t="s">
        <v>68</v>
      </c>
      <c r="C59" s="128">
        <f>SUM(C60+C64)</f>
        <v>562.79999999999995</v>
      </c>
      <c r="D59" s="128">
        <f>SUM(D60+D64)</f>
        <v>896.77</v>
      </c>
      <c r="E59" s="128">
        <f t="shared" si="0"/>
        <v>159.34079601990052</v>
      </c>
      <c r="F59" s="160">
        <f t="shared" si="1"/>
        <v>333.97</v>
      </c>
    </row>
    <row r="60" spans="1:6" s="161" customFormat="1" ht="25.5" customHeight="1">
      <c r="A60" s="159" t="s">
        <v>69</v>
      </c>
      <c r="B60" s="114" t="s">
        <v>70</v>
      </c>
      <c r="C60" s="128">
        <f>SUM(C61)</f>
        <v>354.4</v>
      </c>
      <c r="D60" s="128">
        <f>SUM(D61)</f>
        <v>260.64999999999998</v>
      </c>
      <c r="E60" s="128">
        <f t="shared" si="0"/>
        <v>73.54683972911964</v>
      </c>
      <c r="F60" s="160">
        <f t="shared" si="1"/>
        <v>-93.75</v>
      </c>
    </row>
    <row r="61" spans="1:6" s="161" customFormat="1" ht="47.25" customHeight="1">
      <c r="A61" s="159" t="s">
        <v>71</v>
      </c>
      <c r="B61" s="114" t="s">
        <v>295</v>
      </c>
      <c r="C61" s="128">
        <f>SUM(C62:C63)</f>
        <v>354.4</v>
      </c>
      <c r="D61" s="128">
        <f>SUM(D62:D63)</f>
        <v>260.64999999999998</v>
      </c>
      <c r="E61" s="128">
        <f t="shared" si="0"/>
        <v>73.54683972911964</v>
      </c>
      <c r="F61" s="160">
        <f t="shared" si="1"/>
        <v>-93.75</v>
      </c>
    </row>
    <row r="62" spans="1:6" s="161" customFormat="1" ht="48" customHeight="1">
      <c r="A62" s="163" t="s">
        <v>72</v>
      </c>
      <c r="B62" s="148" t="s">
        <v>459</v>
      </c>
      <c r="C62" s="130">
        <v>354.4</v>
      </c>
      <c r="D62" s="132">
        <v>260.64999999999998</v>
      </c>
      <c r="E62" s="130">
        <f t="shared" si="0"/>
        <v>73.54683972911964</v>
      </c>
      <c r="F62" s="164">
        <f t="shared" si="1"/>
        <v>-93.75</v>
      </c>
    </row>
    <row r="63" spans="1:6" s="161" customFormat="1" ht="40.5" customHeight="1">
      <c r="A63" s="163" t="s">
        <v>340</v>
      </c>
      <c r="B63" s="148" t="s">
        <v>459</v>
      </c>
      <c r="C63" s="130">
        <v>0</v>
      </c>
      <c r="D63" s="134">
        <v>0</v>
      </c>
      <c r="E63" s="130"/>
      <c r="F63" s="164">
        <f t="shared" si="1"/>
        <v>0</v>
      </c>
    </row>
    <row r="64" spans="1:6" s="161" customFormat="1" ht="20.25" customHeight="1">
      <c r="A64" s="169" t="s">
        <v>341</v>
      </c>
      <c r="B64" s="116" t="s">
        <v>342</v>
      </c>
      <c r="C64" s="128">
        <f>SUM(C65+C66+C70)</f>
        <v>208.4</v>
      </c>
      <c r="D64" s="128">
        <f>SUM(D65+D66+D70)</f>
        <v>636.12</v>
      </c>
      <c r="E64" s="128">
        <f t="shared" si="0"/>
        <v>305.23992322456814</v>
      </c>
      <c r="F64" s="160">
        <f t="shared" si="1"/>
        <v>427.72</v>
      </c>
    </row>
    <row r="65" spans="1:6" s="161" customFormat="1" ht="42.75" customHeight="1">
      <c r="A65" s="163" t="s">
        <v>73</v>
      </c>
      <c r="B65" s="113" t="s">
        <v>155</v>
      </c>
      <c r="C65" s="130">
        <v>20</v>
      </c>
      <c r="D65" s="134">
        <v>10.24</v>
      </c>
      <c r="E65" s="130">
        <f t="shared" si="0"/>
        <v>51.2</v>
      </c>
      <c r="F65" s="164">
        <f t="shared" si="1"/>
        <v>-9.76</v>
      </c>
    </row>
    <row r="66" spans="1:6" s="161" customFormat="1" ht="41.25" customHeight="1">
      <c r="A66" s="159" t="s">
        <v>74</v>
      </c>
      <c r="B66" s="114" t="s">
        <v>75</v>
      </c>
      <c r="C66" s="128">
        <f>C67+C68</f>
        <v>114.4</v>
      </c>
      <c r="D66" s="128">
        <f>D67+D68</f>
        <v>546.38</v>
      </c>
      <c r="E66" s="128">
        <f t="shared" si="0"/>
        <v>477.60489510489509</v>
      </c>
      <c r="F66" s="160">
        <f t="shared" si="1"/>
        <v>431.98</v>
      </c>
    </row>
    <row r="67" spans="1:6" s="161" customFormat="1" ht="39.75" customHeight="1">
      <c r="A67" s="163" t="s">
        <v>76</v>
      </c>
      <c r="B67" s="151" t="s">
        <v>460</v>
      </c>
      <c r="C67" s="130">
        <v>114.4</v>
      </c>
      <c r="D67" s="130">
        <v>480.37</v>
      </c>
      <c r="E67" s="130">
        <f t="shared" si="0"/>
        <v>419.90384615384613</v>
      </c>
      <c r="F67" s="164">
        <f t="shared" si="1"/>
        <v>365.97</v>
      </c>
    </row>
    <row r="68" spans="1:6" s="161" customFormat="1" ht="46.5" customHeight="1">
      <c r="A68" s="163" t="s">
        <v>77</v>
      </c>
      <c r="B68" s="151" t="s">
        <v>460</v>
      </c>
      <c r="C68" s="130">
        <v>0</v>
      </c>
      <c r="D68" s="132">
        <v>66.010000000000005</v>
      </c>
      <c r="E68" s="130"/>
      <c r="F68" s="164">
        <f t="shared" ref="F68:F131" si="4">D68-C68</f>
        <v>66.010000000000005</v>
      </c>
    </row>
    <row r="69" spans="1:6" s="161" customFormat="1" ht="42.75" customHeight="1">
      <c r="A69" s="163" t="s">
        <v>380</v>
      </c>
      <c r="B69" s="151" t="s">
        <v>460</v>
      </c>
      <c r="C69" s="130"/>
      <c r="D69" s="132"/>
      <c r="E69" s="130"/>
      <c r="F69" s="164">
        <f t="shared" si="4"/>
        <v>0</v>
      </c>
    </row>
    <row r="70" spans="1:6" s="161" customFormat="1" ht="30.75" customHeight="1">
      <c r="A70" s="170" t="s">
        <v>381</v>
      </c>
      <c r="B70" s="171" t="s">
        <v>461</v>
      </c>
      <c r="C70" s="128">
        <f>SUM(C71)</f>
        <v>74</v>
      </c>
      <c r="D70" s="128">
        <f>SUM(D71)</f>
        <v>79.5</v>
      </c>
      <c r="E70" s="128">
        <f t="shared" ref="E70:E130" si="5">SUM(D70*100/C70)</f>
        <v>107.43243243243244</v>
      </c>
      <c r="F70" s="160">
        <f t="shared" si="4"/>
        <v>5.5</v>
      </c>
    </row>
    <row r="71" spans="1:6" s="161" customFormat="1" ht="30" customHeight="1">
      <c r="A71" s="172" t="s">
        <v>382</v>
      </c>
      <c r="B71" s="173" t="s">
        <v>462</v>
      </c>
      <c r="C71" s="130">
        <v>74</v>
      </c>
      <c r="D71" s="132">
        <v>79.5</v>
      </c>
      <c r="E71" s="130">
        <f t="shared" si="5"/>
        <v>107.43243243243244</v>
      </c>
      <c r="F71" s="164">
        <f t="shared" si="4"/>
        <v>5.5</v>
      </c>
    </row>
    <row r="72" spans="1:6" s="161" customFormat="1" ht="25.5">
      <c r="A72" s="159" t="s">
        <v>78</v>
      </c>
      <c r="B72" s="114" t="s">
        <v>79</v>
      </c>
      <c r="C72" s="128">
        <f>SUM(C73+C75+C80)</f>
        <v>3866</v>
      </c>
      <c r="D72" s="128">
        <f>SUM(D73+D75+D80)</f>
        <v>5143.3599999999997</v>
      </c>
      <c r="E72" s="128">
        <f t="shared" si="5"/>
        <v>133.0408691153647</v>
      </c>
      <c r="F72" s="160">
        <f t="shared" si="4"/>
        <v>1277.3599999999997</v>
      </c>
    </row>
    <row r="73" spans="1:6" s="161" customFormat="1" ht="28.5" customHeight="1">
      <c r="A73" s="159" t="s">
        <v>80</v>
      </c>
      <c r="B73" s="114" t="s">
        <v>81</v>
      </c>
      <c r="C73" s="128">
        <f>SUM(C74)</f>
        <v>0</v>
      </c>
      <c r="D73" s="128">
        <f t="shared" ref="D73" si="6">SUM(D74)</f>
        <v>0</v>
      </c>
      <c r="E73" s="130"/>
      <c r="F73" s="160">
        <f t="shared" si="4"/>
        <v>0</v>
      </c>
    </row>
    <row r="74" spans="1:6" s="161" customFormat="1" ht="37.5" customHeight="1">
      <c r="A74" s="163" t="s">
        <v>82</v>
      </c>
      <c r="B74" s="113" t="s">
        <v>439</v>
      </c>
      <c r="C74" s="130">
        <v>0</v>
      </c>
      <c r="D74" s="137">
        <v>0</v>
      </c>
      <c r="E74" s="130"/>
      <c r="F74" s="164">
        <f t="shared" si="4"/>
        <v>0</v>
      </c>
    </row>
    <row r="75" spans="1:6" s="161" customFormat="1" ht="93.75" customHeight="1">
      <c r="A75" s="169" t="s">
        <v>343</v>
      </c>
      <c r="B75" s="116" t="s">
        <v>344</v>
      </c>
      <c r="C75" s="128">
        <f>SUM(C76+C77)</f>
        <v>2276</v>
      </c>
      <c r="D75" s="128">
        <f>SUM(D76+D77)</f>
        <v>1666.1200000000001</v>
      </c>
      <c r="E75" s="128">
        <f t="shared" si="5"/>
        <v>73.203866432337435</v>
      </c>
      <c r="F75" s="160">
        <f t="shared" si="4"/>
        <v>-609.87999999999988</v>
      </c>
    </row>
    <row r="76" spans="1:6" s="161" customFormat="1" ht="63">
      <c r="A76" s="159" t="s">
        <v>163</v>
      </c>
      <c r="B76" s="174" t="s">
        <v>419</v>
      </c>
      <c r="C76" s="128">
        <v>0</v>
      </c>
      <c r="D76" s="129">
        <v>3.15</v>
      </c>
      <c r="E76" s="130"/>
      <c r="F76" s="160">
        <f t="shared" si="4"/>
        <v>3.15</v>
      </c>
    </row>
    <row r="77" spans="1:6" s="161" customFormat="1" ht="80.25" customHeight="1">
      <c r="A77" s="159" t="s">
        <v>136</v>
      </c>
      <c r="B77" s="149" t="s">
        <v>141</v>
      </c>
      <c r="C77" s="128">
        <f>SUM(C78:C79)</f>
        <v>2276</v>
      </c>
      <c r="D77" s="128">
        <f>SUM(D78:D79)</f>
        <v>1662.97</v>
      </c>
      <c r="E77" s="128">
        <f t="shared" si="5"/>
        <v>73.065465729349739</v>
      </c>
      <c r="F77" s="160">
        <f t="shared" si="4"/>
        <v>-613.03</v>
      </c>
    </row>
    <row r="78" spans="1:6" s="161" customFormat="1" ht="98.25" customHeight="1">
      <c r="A78" s="163" t="s">
        <v>83</v>
      </c>
      <c r="B78" s="148" t="s">
        <v>463</v>
      </c>
      <c r="C78" s="130">
        <v>2276</v>
      </c>
      <c r="D78" s="134">
        <v>1662.97</v>
      </c>
      <c r="E78" s="130">
        <f t="shared" si="5"/>
        <v>73.065465729349739</v>
      </c>
      <c r="F78" s="164">
        <f t="shared" si="4"/>
        <v>-613.03</v>
      </c>
    </row>
    <row r="79" spans="1:6" s="161" customFormat="1" ht="78" customHeight="1">
      <c r="A79" s="163" t="s">
        <v>84</v>
      </c>
      <c r="B79" s="175" t="s">
        <v>464</v>
      </c>
      <c r="C79" s="130">
        <v>0</v>
      </c>
      <c r="D79" s="137">
        <v>0</v>
      </c>
      <c r="E79" s="130"/>
      <c r="F79" s="164">
        <f t="shared" si="4"/>
        <v>0</v>
      </c>
    </row>
    <row r="80" spans="1:6" s="161" customFormat="1" ht="31.5" customHeight="1">
      <c r="A80" s="169" t="s">
        <v>345</v>
      </c>
      <c r="B80" s="116" t="s">
        <v>346</v>
      </c>
      <c r="C80" s="128">
        <f>SUM(C81)</f>
        <v>1590</v>
      </c>
      <c r="D80" s="128">
        <f>SUM(D81)</f>
        <v>3477.24</v>
      </c>
      <c r="E80" s="128">
        <f t="shared" si="5"/>
        <v>218.69433962264151</v>
      </c>
      <c r="F80" s="160">
        <f t="shared" si="4"/>
        <v>1887.2399999999998</v>
      </c>
    </row>
    <row r="81" spans="1:7" s="161" customFormat="1" ht="42.75" customHeight="1">
      <c r="A81" s="163" t="s">
        <v>85</v>
      </c>
      <c r="B81" s="113" t="s">
        <v>86</v>
      </c>
      <c r="C81" s="130">
        <v>1590</v>
      </c>
      <c r="D81" s="132">
        <v>3477.24</v>
      </c>
      <c r="E81" s="130">
        <f t="shared" si="5"/>
        <v>218.69433962264151</v>
      </c>
      <c r="F81" s="164">
        <f t="shared" si="4"/>
        <v>1887.2399999999998</v>
      </c>
    </row>
    <row r="82" spans="1:7" s="161" customFormat="1" ht="25.5" customHeight="1">
      <c r="A82" s="159" t="s">
        <v>87</v>
      </c>
      <c r="B82" s="114" t="s">
        <v>88</v>
      </c>
      <c r="C82" s="128">
        <f>SUM(C83+C86+C88+C91+C98+C101+C103+C108+C110+C112+C115+C117+C105)</f>
        <v>5617.84</v>
      </c>
      <c r="D82" s="128">
        <f>SUM(D83+D86+D88+D91+D98+D101+D103+D108+D110+D112+D115+D117+D105)</f>
        <v>5125.13</v>
      </c>
      <c r="E82" s="128">
        <f t="shared" si="5"/>
        <v>91.229547299317886</v>
      </c>
      <c r="F82" s="160">
        <f t="shared" si="4"/>
        <v>-492.71000000000004</v>
      </c>
    </row>
    <row r="83" spans="1:7" s="176" customFormat="1" ht="32.25" customHeight="1">
      <c r="A83" s="169" t="s">
        <v>347</v>
      </c>
      <c r="B83" s="116" t="s">
        <v>348</v>
      </c>
      <c r="C83" s="128">
        <f>SUM(C84:C85)</f>
        <v>177</v>
      </c>
      <c r="D83" s="128">
        <f t="shared" ref="D83" si="7">SUM(D84:D85)</f>
        <v>93.01</v>
      </c>
      <c r="E83" s="128">
        <f t="shared" si="5"/>
        <v>52.548022598870055</v>
      </c>
      <c r="F83" s="160">
        <f t="shared" si="4"/>
        <v>-83.99</v>
      </c>
    </row>
    <row r="84" spans="1:7" s="161" customFormat="1" ht="119.25" customHeight="1">
      <c r="A84" s="163" t="s">
        <v>89</v>
      </c>
      <c r="B84" s="113" t="s">
        <v>156</v>
      </c>
      <c r="C84" s="130">
        <v>152</v>
      </c>
      <c r="D84" s="134">
        <v>77.260000000000005</v>
      </c>
      <c r="E84" s="130">
        <f t="shared" si="5"/>
        <v>50.828947368421062</v>
      </c>
      <c r="F84" s="164">
        <f t="shared" si="4"/>
        <v>-74.739999999999995</v>
      </c>
    </row>
    <row r="85" spans="1:7" s="176" customFormat="1" ht="58.5" customHeight="1">
      <c r="A85" s="163" t="s">
        <v>90</v>
      </c>
      <c r="B85" s="113" t="s">
        <v>91</v>
      </c>
      <c r="C85" s="130">
        <v>25</v>
      </c>
      <c r="D85" s="132">
        <v>15.75</v>
      </c>
      <c r="E85" s="130">
        <f t="shared" si="5"/>
        <v>63</v>
      </c>
      <c r="F85" s="164">
        <f t="shared" si="4"/>
        <v>-9.25</v>
      </c>
    </row>
    <row r="86" spans="1:7" s="176" customFormat="1" ht="74.25" customHeight="1">
      <c r="A86" s="169" t="s">
        <v>349</v>
      </c>
      <c r="B86" s="116" t="s">
        <v>350</v>
      </c>
      <c r="C86" s="128">
        <f>SUM(C87)</f>
        <v>100</v>
      </c>
      <c r="D86" s="128">
        <f>SUM(D87)</f>
        <v>-3.22</v>
      </c>
      <c r="E86" s="128">
        <f t="shared" si="5"/>
        <v>-3.22</v>
      </c>
      <c r="F86" s="160">
        <f t="shared" si="4"/>
        <v>-103.22</v>
      </c>
    </row>
    <row r="87" spans="1:7" s="176" customFormat="1" ht="63" customHeight="1">
      <c r="A87" s="163" t="s">
        <v>92</v>
      </c>
      <c r="B87" s="113" t="s">
        <v>93</v>
      </c>
      <c r="C87" s="130">
        <v>100</v>
      </c>
      <c r="D87" s="132">
        <v>-3.22</v>
      </c>
      <c r="E87" s="130">
        <f t="shared" si="5"/>
        <v>-3.22</v>
      </c>
      <c r="F87" s="164">
        <f t="shared" si="4"/>
        <v>-103.22</v>
      </c>
    </row>
    <row r="88" spans="1:7" s="176" customFormat="1" ht="59.25" customHeight="1">
      <c r="A88" s="159" t="s">
        <v>157</v>
      </c>
      <c r="B88" s="114" t="s">
        <v>94</v>
      </c>
      <c r="C88" s="128">
        <f>SUM(C89+C90)</f>
        <v>28</v>
      </c>
      <c r="D88" s="128">
        <f>SUM(D89+D90)</f>
        <v>60.8</v>
      </c>
      <c r="E88" s="128">
        <f t="shared" si="5"/>
        <v>217.14285714285714</v>
      </c>
      <c r="F88" s="160">
        <f t="shared" si="4"/>
        <v>32.799999999999997</v>
      </c>
    </row>
    <row r="89" spans="1:7" s="176" customFormat="1" ht="60" customHeight="1">
      <c r="A89" s="163" t="s">
        <v>95</v>
      </c>
      <c r="B89" s="148" t="s">
        <v>142</v>
      </c>
      <c r="C89" s="130">
        <v>5</v>
      </c>
      <c r="D89" s="132">
        <v>51.8</v>
      </c>
      <c r="E89" s="130">
        <f t="shared" si="5"/>
        <v>1036</v>
      </c>
      <c r="F89" s="164">
        <f t="shared" si="4"/>
        <v>46.8</v>
      </c>
    </row>
    <row r="90" spans="1:7" s="176" customFormat="1" ht="60.75" customHeight="1">
      <c r="A90" s="163" t="s">
        <v>293</v>
      </c>
      <c r="B90" s="148" t="s">
        <v>142</v>
      </c>
      <c r="C90" s="130">
        <v>23</v>
      </c>
      <c r="D90" s="137">
        <v>9</v>
      </c>
      <c r="E90" s="130">
        <f t="shared" si="5"/>
        <v>39.130434782608695</v>
      </c>
      <c r="F90" s="164">
        <f t="shared" si="4"/>
        <v>-14</v>
      </c>
    </row>
    <row r="91" spans="1:7" s="161" customFormat="1" ht="108" customHeight="1">
      <c r="A91" s="159" t="s">
        <v>145</v>
      </c>
      <c r="B91" s="117" t="s">
        <v>144</v>
      </c>
      <c r="C91" s="138">
        <f>SUM(C93+C95+C92)</f>
        <v>1875</v>
      </c>
      <c r="D91" s="138">
        <f>SUM(D93+D95+D92)</f>
        <v>1614.96</v>
      </c>
      <c r="E91" s="128">
        <f t="shared" si="5"/>
        <v>86.131200000000007</v>
      </c>
      <c r="F91" s="160">
        <f t="shared" si="4"/>
        <v>-260.03999999999996</v>
      </c>
    </row>
    <row r="92" spans="1:7" s="161" customFormat="1" ht="43.5" customHeight="1">
      <c r="A92" s="159" t="s">
        <v>465</v>
      </c>
      <c r="B92" s="117" t="s">
        <v>420</v>
      </c>
      <c r="C92" s="138">
        <v>0</v>
      </c>
      <c r="D92" s="138">
        <v>30</v>
      </c>
      <c r="E92" s="128"/>
      <c r="F92" s="160">
        <f t="shared" si="4"/>
        <v>30</v>
      </c>
    </row>
    <row r="93" spans="1:7" s="161" customFormat="1" ht="39.75" customHeight="1">
      <c r="A93" s="159" t="s">
        <v>383</v>
      </c>
      <c r="B93" s="149" t="s">
        <v>143</v>
      </c>
      <c r="C93" s="138">
        <f>SUM(C94)</f>
        <v>140</v>
      </c>
      <c r="D93" s="138">
        <f>SUM(D94)</f>
        <v>110</v>
      </c>
      <c r="E93" s="128">
        <f t="shared" si="5"/>
        <v>78.571428571428569</v>
      </c>
      <c r="F93" s="160">
        <f t="shared" si="4"/>
        <v>-30</v>
      </c>
      <c r="G93" s="177"/>
    </row>
    <row r="94" spans="1:7" s="161" customFormat="1" ht="41.25" customHeight="1">
      <c r="A94" s="163" t="s">
        <v>137</v>
      </c>
      <c r="B94" s="148" t="s">
        <v>143</v>
      </c>
      <c r="C94" s="136">
        <v>140</v>
      </c>
      <c r="D94" s="136">
        <v>110</v>
      </c>
      <c r="E94" s="130">
        <f t="shared" si="5"/>
        <v>78.571428571428569</v>
      </c>
      <c r="F94" s="164">
        <f t="shared" si="4"/>
        <v>-30</v>
      </c>
    </row>
    <row r="95" spans="1:7" s="176" customFormat="1" ht="42.75" customHeight="1">
      <c r="A95" s="159" t="s">
        <v>384</v>
      </c>
      <c r="B95" s="114" t="s">
        <v>97</v>
      </c>
      <c r="C95" s="138">
        <f>SUM(C96:C97)</f>
        <v>1735</v>
      </c>
      <c r="D95" s="138">
        <f>SUM(D96:D97)</f>
        <v>1474.96</v>
      </c>
      <c r="E95" s="128">
        <f t="shared" si="5"/>
        <v>85.012103746397699</v>
      </c>
      <c r="F95" s="160">
        <f t="shared" si="4"/>
        <v>-260.03999999999996</v>
      </c>
    </row>
    <row r="96" spans="1:7" s="161" customFormat="1" ht="43.5" customHeight="1">
      <c r="A96" s="163" t="s">
        <v>327</v>
      </c>
      <c r="B96" s="113" t="s">
        <v>97</v>
      </c>
      <c r="C96" s="136">
        <v>1420</v>
      </c>
      <c r="D96" s="136">
        <v>1432</v>
      </c>
      <c r="E96" s="130">
        <f t="shared" si="5"/>
        <v>100.84507042253522</v>
      </c>
      <c r="F96" s="164">
        <f t="shared" si="4"/>
        <v>12</v>
      </c>
    </row>
    <row r="97" spans="1:6" s="161" customFormat="1" ht="40.5" customHeight="1">
      <c r="A97" s="163" t="s">
        <v>96</v>
      </c>
      <c r="B97" s="113" t="s">
        <v>97</v>
      </c>
      <c r="C97" s="130">
        <v>315</v>
      </c>
      <c r="D97" s="132">
        <v>42.96</v>
      </c>
      <c r="E97" s="130">
        <f t="shared" si="5"/>
        <v>13.638095238095238</v>
      </c>
      <c r="F97" s="164">
        <f t="shared" si="4"/>
        <v>-272.04000000000002</v>
      </c>
    </row>
    <row r="98" spans="1:6" s="161" customFormat="1" ht="63" customHeight="1">
      <c r="A98" s="169" t="s">
        <v>351</v>
      </c>
      <c r="B98" s="116" t="s">
        <v>352</v>
      </c>
      <c r="C98" s="128">
        <f>SUM(C99:C100)</f>
        <v>475</v>
      </c>
      <c r="D98" s="128">
        <f>SUM(D99:D100)</f>
        <v>423.39</v>
      </c>
      <c r="E98" s="128">
        <f t="shared" si="5"/>
        <v>89.134736842105269</v>
      </c>
      <c r="F98" s="160">
        <f t="shared" si="4"/>
        <v>-51.610000000000014</v>
      </c>
    </row>
    <row r="99" spans="1:6" s="161" customFormat="1" ht="54" customHeight="1">
      <c r="A99" s="163" t="s">
        <v>98</v>
      </c>
      <c r="B99" s="113" t="s">
        <v>99</v>
      </c>
      <c r="C99" s="130">
        <v>475</v>
      </c>
      <c r="D99" s="132">
        <v>405.55</v>
      </c>
      <c r="E99" s="130">
        <f t="shared" si="5"/>
        <v>85.378947368421052</v>
      </c>
      <c r="F99" s="164">
        <f t="shared" si="4"/>
        <v>-69.449999999999989</v>
      </c>
    </row>
    <row r="100" spans="1:6" s="161" customFormat="1" ht="55.5" customHeight="1">
      <c r="A100" s="163" t="s">
        <v>328</v>
      </c>
      <c r="B100" s="113" t="s">
        <v>99</v>
      </c>
      <c r="C100" s="130">
        <v>0</v>
      </c>
      <c r="D100" s="132">
        <v>17.84</v>
      </c>
      <c r="E100" s="130"/>
      <c r="F100" s="164">
        <f t="shared" si="4"/>
        <v>17.84</v>
      </c>
    </row>
    <row r="101" spans="1:6" s="161" customFormat="1" ht="27.75" customHeight="1">
      <c r="A101" s="169" t="s">
        <v>353</v>
      </c>
      <c r="B101" s="116" t="s">
        <v>354</v>
      </c>
      <c r="C101" s="128">
        <f>SUM(C102)</f>
        <v>59</v>
      </c>
      <c r="D101" s="128">
        <f>SUM(D102)</f>
        <v>30</v>
      </c>
      <c r="E101" s="128">
        <f t="shared" si="5"/>
        <v>50.847457627118644</v>
      </c>
      <c r="F101" s="160">
        <f t="shared" si="4"/>
        <v>-29</v>
      </c>
    </row>
    <row r="102" spans="1:6" s="161" customFormat="1" ht="27.75" customHeight="1">
      <c r="A102" s="163" t="s">
        <v>153</v>
      </c>
      <c r="B102" s="112" t="s">
        <v>154</v>
      </c>
      <c r="C102" s="130">
        <v>59</v>
      </c>
      <c r="D102" s="132">
        <v>30</v>
      </c>
      <c r="E102" s="130">
        <f t="shared" si="5"/>
        <v>50.847457627118644</v>
      </c>
      <c r="F102" s="164">
        <f t="shared" si="4"/>
        <v>-29</v>
      </c>
    </row>
    <row r="103" spans="1:6" s="161" customFormat="1" ht="46.5" customHeight="1">
      <c r="A103" s="169" t="s">
        <v>355</v>
      </c>
      <c r="B103" s="116" t="s">
        <v>356</v>
      </c>
      <c r="C103" s="128">
        <f>SUM(C104)</f>
        <v>149</v>
      </c>
      <c r="D103" s="128">
        <f>SUM(D104)</f>
        <v>62.23</v>
      </c>
      <c r="E103" s="128">
        <f t="shared" si="5"/>
        <v>41.765100671140942</v>
      </c>
      <c r="F103" s="160">
        <f t="shared" si="4"/>
        <v>-86.77000000000001</v>
      </c>
    </row>
    <row r="104" spans="1:6" s="161" customFormat="1" ht="57.75" customHeight="1">
      <c r="A104" s="163" t="s">
        <v>161</v>
      </c>
      <c r="B104" s="113" t="s">
        <v>162</v>
      </c>
      <c r="C104" s="130">
        <v>149</v>
      </c>
      <c r="D104" s="132">
        <v>62.23</v>
      </c>
      <c r="E104" s="130">
        <f t="shared" si="5"/>
        <v>41.765100671140942</v>
      </c>
      <c r="F104" s="164">
        <f t="shared" si="4"/>
        <v>-86.77000000000001</v>
      </c>
    </row>
    <row r="105" spans="1:6" s="161" customFormat="1" ht="59.25" customHeight="1">
      <c r="A105" s="169" t="s">
        <v>357</v>
      </c>
      <c r="B105" s="152" t="s">
        <v>358</v>
      </c>
      <c r="C105" s="128">
        <f>SUM(C106:C107)</f>
        <v>50</v>
      </c>
      <c r="D105" s="128">
        <f>SUM(D106:D107)</f>
        <v>53</v>
      </c>
      <c r="E105" s="128">
        <f t="shared" si="5"/>
        <v>106</v>
      </c>
      <c r="F105" s="160">
        <f t="shared" si="4"/>
        <v>3</v>
      </c>
    </row>
    <row r="106" spans="1:6" s="161" customFormat="1" ht="62.25" customHeight="1">
      <c r="A106" s="163" t="s">
        <v>359</v>
      </c>
      <c r="B106" s="153" t="s">
        <v>358</v>
      </c>
      <c r="C106" s="130">
        <v>50</v>
      </c>
      <c r="D106" s="132">
        <v>50</v>
      </c>
      <c r="E106" s="130">
        <f t="shared" si="5"/>
        <v>100</v>
      </c>
      <c r="F106" s="164">
        <f t="shared" si="4"/>
        <v>0</v>
      </c>
    </row>
    <row r="107" spans="1:6" s="161" customFormat="1" ht="58.5" customHeight="1">
      <c r="A107" s="163" t="s">
        <v>385</v>
      </c>
      <c r="B107" s="153" t="s">
        <v>358</v>
      </c>
      <c r="C107" s="130">
        <v>0</v>
      </c>
      <c r="D107" s="132">
        <v>3</v>
      </c>
      <c r="E107" s="130"/>
      <c r="F107" s="164">
        <f t="shared" si="4"/>
        <v>3</v>
      </c>
    </row>
    <row r="108" spans="1:6" s="161" customFormat="1" ht="36" customHeight="1">
      <c r="A108" s="169" t="s">
        <v>360</v>
      </c>
      <c r="B108" s="116" t="s">
        <v>361</v>
      </c>
      <c r="C108" s="128">
        <f>SUM(C109)</f>
        <v>3.8</v>
      </c>
      <c r="D108" s="128">
        <f>SUM(D109)</f>
        <v>18.920000000000002</v>
      </c>
      <c r="E108" s="128">
        <f t="shared" si="5"/>
        <v>497.89473684210537</v>
      </c>
      <c r="F108" s="160">
        <f t="shared" si="4"/>
        <v>15.120000000000001</v>
      </c>
    </row>
    <row r="109" spans="1:6" s="161" customFormat="1" ht="46.5" customHeight="1">
      <c r="A109" s="163" t="s">
        <v>158</v>
      </c>
      <c r="B109" s="113" t="s">
        <v>100</v>
      </c>
      <c r="C109" s="130">
        <v>3.8</v>
      </c>
      <c r="D109" s="132">
        <v>18.920000000000002</v>
      </c>
      <c r="E109" s="130">
        <f t="shared" si="5"/>
        <v>497.89473684210537</v>
      </c>
      <c r="F109" s="164">
        <f t="shared" si="4"/>
        <v>15.120000000000001</v>
      </c>
    </row>
    <row r="110" spans="1:6" s="161" customFormat="1" ht="65.25" customHeight="1">
      <c r="A110" s="169" t="s">
        <v>362</v>
      </c>
      <c r="B110" s="116" t="s">
        <v>363</v>
      </c>
      <c r="C110" s="128">
        <f>SUM(C111)</f>
        <v>0</v>
      </c>
      <c r="D110" s="128">
        <f t="shared" ref="D110" si="8">SUM(D111)</f>
        <v>0</v>
      </c>
      <c r="E110" s="128"/>
      <c r="F110" s="160">
        <f t="shared" si="4"/>
        <v>0</v>
      </c>
    </row>
    <row r="111" spans="1:6" s="161" customFormat="1" ht="65.25" customHeight="1">
      <c r="A111" s="163" t="s">
        <v>305</v>
      </c>
      <c r="B111" s="113" t="s">
        <v>306</v>
      </c>
      <c r="C111" s="130">
        <v>0</v>
      </c>
      <c r="D111" s="132">
        <v>0</v>
      </c>
      <c r="E111" s="130"/>
      <c r="F111" s="164">
        <f t="shared" si="4"/>
        <v>0</v>
      </c>
    </row>
    <row r="112" spans="1:6" s="161" customFormat="1" ht="63.75">
      <c r="A112" s="159" t="s">
        <v>329</v>
      </c>
      <c r="B112" s="114" t="s">
        <v>101</v>
      </c>
      <c r="C112" s="128">
        <f>SUM(C113:C114)</f>
        <v>100</v>
      </c>
      <c r="D112" s="128">
        <f>SUM(D113:D114)</f>
        <v>85.66</v>
      </c>
      <c r="E112" s="128">
        <f t="shared" si="5"/>
        <v>85.66</v>
      </c>
      <c r="F112" s="160">
        <f t="shared" si="4"/>
        <v>-14.340000000000003</v>
      </c>
    </row>
    <row r="113" spans="1:6" s="161" customFormat="1" ht="63.75">
      <c r="A113" s="163" t="s">
        <v>307</v>
      </c>
      <c r="B113" s="113" t="s">
        <v>101</v>
      </c>
      <c r="C113" s="130">
        <v>100</v>
      </c>
      <c r="D113" s="132">
        <v>85.66</v>
      </c>
      <c r="E113" s="130">
        <f t="shared" si="5"/>
        <v>85.66</v>
      </c>
      <c r="F113" s="164">
        <f t="shared" si="4"/>
        <v>-14.340000000000003</v>
      </c>
    </row>
    <row r="114" spans="1:6" s="161" customFormat="1" ht="72.75" customHeight="1">
      <c r="A114" s="163" t="s">
        <v>308</v>
      </c>
      <c r="B114" s="113" t="s">
        <v>101</v>
      </c>
      <c r="C114" s="130">
        <v>0</v>
      </c>
      <c r="D114" s="132">
        <v>0</v>
      </c>
      <c r="E114" s="130"/>
      <c r="F114" s="164">
        <f t="shared" si="4"/>
        <v>0</v>
      </c>
    </row>
    <row r="115" spans="1:6" s="161" customFormat="1" ht="48" customHeight="1">
      <c r="A115" s="169" t="s">
        <v>364</v>
      </c>
      <c r="B115" s="116" t="s">
        <v>365</v>
      </c>
      <c r="C115" s="128">
        <f>SUM(C116)</f>
        <v>83.1</v>
      </c>
      <c r="D115" s="128">
        <f>SUM(D116)</f>
        <v>21.84</v>
      </c>
      <c r="E115" s="128">
        <f t="shared" si="5"/>
        <v>26.28158844765343</v>
      </c>
      <c r="F115" s="160">
        <f t="shared" si="4"/>
        <v>-61.259999999999991</v>
      </c>
    </row>
    <row r="116" spans="1:6" s="161" customFormat="1" ht="51">
      <c r="A116" s="163" t="s">
        <v>102</v>
      </c>
      <c r="B116" s="113" t="s">
        <v>103</v>
      </c>
      <c r="C116" s="130">
        <v>83.1</v>
      </c>
      <c r="D116" s="132">
        <v>21.84</v>
      </c>
      <c r="E116" s="130">
        <f t="shared" si="5"/>
        <v>26.28158844765343</v>
      </c>
      <c r="F116" s="164">
        <f t="shared" si="4"/>
        <v>-61.259999999999991</v>
      </c>
    </row>
    <row r="117" spans="1:6" s="161" customFormat="1" ht="51" customHeight="1">
      <c r="A117" s="159" t="s">
        <v>104</v>
      </c>
      <c r="B117" s="114" t="s">
        <v>105</v>
      </c>
      <c r="C117" s="128">
        <f>SUM(C118:C131)</f>
        <v>2517.94</v>
      </c>
      <c r="D117" s="128">
        <f>SUM(D118:D131)</f>
        <v>2664.54</v>
      </c>
      <c r="E117" s="128">
        <f t="shared" si="5"/>
        <v>105.82221975106634</v>
      </c>
      <c r="F117" s="160">
        <f t="shared" si="4"/>
        <v>146.59999999999991</v>
      </c>
    </row>
    <row r="118" spans="1:6" s="161" customFormat="1">
      <c r="A118" s="163"/>
      <c r="B118" s="113" t="s">
        <v>106</v>
      </c>
      <c r="C118" s="130"/>
      <c r="D118" s="134"/>
      <c r="E118" s="130"/>
      <c r="F118" s="164">
        <f t="shared" si="4"/>
        <v>0</v>
      </c>
    </row>
    <row r="119" spans="1:6" s="161" customFormat="1">
      <c r="A119" s="163" t="s">
        <v>160</v>
      </c>
      <c r="B119" s="113"/>
      <c r="C119" s="130">
        <v>60</v>
      </c>
      <c r="D119" s="132">
        <v>50</v>
      </c>
      <c r="E119" s="130">
        <f t="shared" si="5"/>
        <v>83.333333333333329</v>
      </c>
      <c r="F119" s="164">
        <f t="shared" si="4"/>
        <v>-10</v>
      </c>
    </row>
    <row r="120" spans="1:6" s="161" customFormat="1">
      <c r="A120" s="163" t="s">
        <v>168</v>
      </c>
      <c r="B120" s="113"/>
      <c r="C120" s="130">
        <v>7</v>
      </c>
      <c r="D120" s="134">
        <v>0</v>
      </c>
      <c r="E120" s="130">
        <f t="shared" si="5"/>
        <v>0</v>
      </c>
      <c r="F120" s="164">
        <f t="shared" si="4"/>
        <v>-7</v>
      </c>
    </row>
    <row r="121" spans="1:6" s="161" customFormat="1">
      <c r="A121" s="163" t="s">
        <v>107</v>
      </c>
      <c r="B121" s="113"/>
      <c r="C121" s="130">
        <v>101.94</v>
      </c>
      <c r="D121" s="132">
        <v>66.66</v>
      </c>
      <c r="E121" s="130">
        <f t="shared" si="5"/>
        <v>65.391406709829312</v>
      </c>
      <c r="F121" s="164">
        <f t="shared" si="4"/>
        <v>-35.28</v>
      </c>
    </row>
    <row r="122" spans="1:6" s="161" customFormat="1" ht="20.25" customHeight="1">
      <c r="A122" s="163" t="s">
        <v>294</v>
      </c>
      <c r="B122" s="113"/>
      <c r="C122" s="130">
        <v>60</v>
      </c>
      <c r="D122" s="132">
        <v>240</v>
      </c>
      <c r="E122" s="130">
        <f t="shared" si="5"/>
        <v>400</v>
      </c>
      <c r="F122" s="164">
        <f t="shared" si="4"/>
        <v>180</v>
      </c>
    </row>
    <row r="123" spans="1:6" s="161" customFormat="1">
      <c r="A123" s="163" t="s">
        <v>366</v>
      </c>
      <c r="B123" s="113"/>
      <c r="C123" s="130">
        <v>5</v>
      </c>
      <c r="D123" s="132">
        <v>5</v>
      </c>
      <c r="E123" s="130">
        <f t="shared" si="5"/>
        <v>100</v>
      </c>
      <c r="F123" s="164">
        <f t="shared" si="4"/>
        <v>0</v>
      </c>
    </row>
    <row r="124" spans="1:6" s="161" customFormat="1" ht="16.5" customHeight="1">
      <c r="A124" s="163" t="s">
        <v>152</v>
      </c>
      <c r="B124" s="113"/>
      <c r="C124" s="130">
        <v>31</v>
      </c>
      <c r="D124" s="132">
        <v>0</v>
      </c>
      <c r="E124" s="130">
        <f t="shared" si="5"/>
        <v>0</v>
      </c>
      <c r="F124" s="164">
        <f t="shared" si="4"/>
        <v>-31</v>
      </c>
    </row>
    <row r="125" spans="1:6" s="161" customFormat="1">
      <c r="A125" s="163" t="s">
        <v>109</v>
      </c>
      <c r="B125" s="113"/>
      <c r="C125" s="130">
        <v>635</v>
      </c>
      <c r="D125" s="132">
        <v>940</v>
      </c>
      <c r="E125" s="130">
        <f t="shared" si="5"/>
        <v>148.03149606299212</v>
      </c>
      <c r="F125" s="164">
        <f t="shared" si="4"/>
        <v>305</v>
      </c>
    </row>
    <row r="126" spans="1:6" s="161" customFormat="1">
      <c r="A126" s="163" t="s">
        <v>386</v>
      </c>
      <c r="B126" s="113"/>
      <c r="C126" s="130">
        <v>0</v>
      </c>
      <c r="D126" s="132">
        <v>0</v>
      </c>
      <c r="E126" s="130"/>
      <c r="F126" s="164">
        <f t="shared" si="4"/>
        <v>0</v>
      </c>
    </row>
    <row r="127" spans="1:6" s="161" customFormat="1">
      <c r="A127" s="163" t="s">
        <v>110</v>
      </c>
      <c r="B127" s="113"/>
      <c r="C127" s="130">
        <v>1300</v>
      </c>
      <c r="D127" s="134">
        <v>655.74</v>
      </c>
      <c r="E127" s="130">
        <f t="shared" si="5"/>
        <v>50.441538461538464</v>
      </c>
      <c r="F127" s="164">
        <f t="shared" si="4"/>
        <v>-644.26</v>
      </c>
    </row>
    <row r="128" spans="1:6" s="161" customFormat="1">
      <c r="A128" s="163" t="s">
        <v>387</v>
      </c>
      <c r="B128" s="113"/>
      <c r="C128" s="130">
        <v>0</v>
      </c>
      <c r="D128" s="132">
        <v>0</v>
      </c>
      <c r="E128" s="130"/>
      <c r="F128" s="164">
        <f t="shared" si="4"/>
        <v>0</v>
      </c>
    </row>
    <row r="129" spans="1:6" s="161" customFormat="1">
      <c r="A129" s="163" t="s">
        <v>440</v>
      </c>
      <c r="B129" s="113"/>
      <c r="C129" s="130"/>
      <c r="D129" s="132">
        <v>4.28</v>
      </c>
      <c r="E129" s="130"/>
      <c r="F129" s="164">
        <f t="shared" si="4"/>
        <v>4.28</v>
      </c>
    </row>
    <row r="130" spans="1:6" s="161" customFormat="1">
      <c r="A130" s="163" t="s">
        <v>108</v>
      </c>
      <c r="B130" s="113"/>
      <c r="C130" s="130">
        <v>318</v>
      </c>
      <c r="D130" s="132">
        <v>522.34</v>
      </c>
      <c r="E130" s="130">
        <f t="shared" si="5"/>
        <v>164.25786163522014</v>
      </c>
      <c r="F130" s="164">
        <f t="shared" si="4"/>
        <v>204.34000000000003</v>
      </c>
    </row>
    <row r="131" spans="1:6" s="161" customFormat="1">
      <c r="A131" s="163" t="s">
        <v>388</v>
      </c>
      <c r="B131" s="113"/>
      <c r="C131" s="130">
        <v>0</v>
      </c>
      <c r="D131" s="132">
        <v>180.52</v>
      </c>
      <c r="E131" s="130"/>
      <c r="F131" s="164">
        <f t="shared" si="4"/>
        <v>180.52</v>
      </c>
    </row>
    <row r="132" spans="1:6" s="161" customFormat="1">
      <c r="A132" s="167" t="s">
        <v>111</v>
      </c>
      <c r="B132" s="114" t="s">
        <v>112</v>
      </c>
      <c r="C132" s="120">
        <f>SUM(C138+C133)</f>
        <v>0</v>
      </c>
      <c r="D132" s="139">
        <f>SUM(D138+D133)</f>
        <v>13.01</v>
      </c>
      <c r="E132" s="128"/>
      <c r="F132" s="160">
        <f t="shared" ref="F132:F194" si="9">D132-C132</f>
        <v>13.01</v>
      </c>
    </row>
    <row r="133" spans="1:6" s="161" customFormat="1">
      <c r="A133" s="167" t="s">
        <v>113</v>
      </c>
      <c r="B133" s="114" t="s">
        <v>114</v>
      </c>
      <c r="C133" s="120">
        <f>SUM(C134:C137)</f>
        <v>0</v>
      </c>
      <c r="D133" s="128">
        <f>SUM(D134:D137)</f>
        <v>13.01</v>
      </c>
      <c r="E133" s="130"/>
      <c r="F133" s="164">
        <f t="shared" si="9"/>
        <v>13.01</v>
      </c>
    </row>
    <row r="134" spans="1:6" s="161" customFormat="1">
      <c r="A134" s="168" t="s">
        <v>115</v>
      </c>
      <c r="B134" s="113" t="s">
        <v>114</v>
      </c>
      <c r="C134" s="121">
        <v>0</v>
      </c>
      <c r="D134" s="140">
        <v>12.09</v>
      </c>
      <c r="E134" s="130"/>
      <c r="F134" s="164">
        <f t="shared" si="9"/>
        <v>12.09</v>
      </c>
    </row>
    <row r="135" spans="1:6" s="161" customFormat="1" ht="22.5" customHeight="1">
      <c r="A135" s="168" t="s">
        <v>309</v>
      </c>
      <c r="B135" s="113" t="s">
        <v>114</v>
      </c>
      <c r="C135" s="121">
        <v>0</v>
      </c>
      <c r="D135" s="140">
        <v>0.92</v>
      </c>
      <c r="E135" s="130"/>
      <c r="F135" s="164">
        <f t="shared" si="9"/>
        <v>0.92</v>
      </c>
    </row>
    <row r="136" spans="1:6" s="161" customFormat="1" ht="20.25" customHeight="1">
      <c r="A136" s="168" t="s">
        <v>389</v>
      </c>
      <c r="B136" s="113" t="s">
        <v>114</v>
      </c>
      <c r="C136" s="121">
        <v>0</v>
      </c>
      <c r="D136" s="140">
        <v>0</v>
      </c>
      <c r="E136" s="130"/>
      <c r="F136" s="164">
        <f t="shared" si="9"/>
        <v>0</v>
      </c>
    </row>
    <row r="137" spans="1:6" s="161" customFormat="1" ht="20.25" customHeight="1">
      <c r="A137" s="168" t="s">
        <v>441</v>
      </c>
      <c r="B137" s="113" t="s">
        <v>114</v>
      </c>
      <c r="C137" s="121"/>
      <c r="D137" s="140"/>
      <c r="E137" s="130"/>
      <c r="F137" s="164">
        <f t="shared" si="9"/>
        <v>0</v>
      </c>
    </row>
    <row r="138" spans="1:6" s="161" customFormat="1" ht="25.5">
      <c r="A138" s="167" t="s">
        <v>442</v>
      </c>
      <c r="B138" s="114" t="s">
        <v>390</v>
      </c>
      <c r="C138" s="120">
        <v>0</v>
      </c>
      <c r="D138" s="158"/>
      <c r="E138" s="130"/>
      <c r="F138" s="164">
        <f t="shared" si="9"/>
        <v>0</v>
      </c>
    </row>
    <row r="139" spans="1:6" s="161" customFormat="1" ht="29.25" customHeight="1">
      <c r="A139" s="162" t="s">
        <v>116</v>
      </c>
      <c r="B139" s="114" t="s">
        <v>117</v>
      </c>
      <c r="C139" s="122">
        <f>SUM(C140+C189+C193+C187)</f>
        <v>977922.33</v>
      </c>
      <c r="D139" s="122">
        <f>SUM(D140+D189+D193+D187)</f>
        <v>518438.36</v>
      </c>
      <c r="E139" s="128">
        <f t="shared" ref="E139:E188" si="10">SUM(D139*100/C139)</f>
        <v>53.014267503227991</v>
      </c>
      <c r="F139" s="160">
        <f t="shared" si="9"/>
        <v>-459483.97</v>
      </c>
    </row>
    <row r="140" spans="1:6" s="161" customFormat="1" ht="44.25" customHeight="1">
      <c r="A140" s="159" t="s">
        <v>118</v>
      </c>
      <c r="B140" s="111" t="s">
        <v>119</v>
      </c>
      <c r="C140" s="122">
        <f>SUM(C141+C144+C166+C181)</f>
        <v>977821</v>
      </c>
      <c r="D140" s="122">
        <f>SUM(D141+D144+D166+D181)</f>
        <v>523655.25</v>
      </c>
      <c r="E140" s="128">
        <f t="shared" si="10"/>
        <v>53.553283269637284</v>
      </c>
      <c r="F140" s="160">
        <f t="shared" si="9"/>
        <v>-454165.75</v>
      </c>
    </row>
    <row r="141" spans="1:6" s="161" customFormat="1" ht="22.5" customHeight="1">
      <c r="A141" s="178" t="s">
        <v>310</v>
      </c>
      <c r="B141" s="154" t="s">
        <v>120</v>
      </c>
      <c r="C141" s="122">
        <f>SUM(C142+C143)</f>
        <v>16017</v>
      </c>
      <c r="D141" s="122">
        <f>SUM(D142+D143)</f>
        <v>2670</v>
      </c>
      <c r="E141" s="128">
        <f t="shared" si="10"/>
        <v>16.669788349878253</v>
      </c>
      <c r="F141" s="160">
        <f t="shared" si="9"/>
        <v>-13347</v>
      </c>
    </row>
    <row r="142" spans="1:6" s="161" customFormat="1" ht="51" customHeight="1">
      <c r="A142" s="179" t="s">
        <v>311</v>
      </c>
      <c r="B142" s="126" t="s">
        <v>391</v>
      </c>
      <c r="C142" s="123">
        <v>4821</v>
      </c>
      <c r="D142" s="141">
        <v>1866</v>
      </c>
      <c r="E142" s="130">
        <f t="shared" si="10"/>
        <v>38.705662725575607</v>
      </c>
      <c r="F142" s="164">
        <f t="shared" si="9"/>
        <v>-2955</v>
      </c>
    </row>
    <row r="143" spans="1:6" s="161" customFormat="1" ht="50.25" customHeight="1">
      <c r="A143" s="179" t="s">
        <v>311</v>
      </c>
      <c r="B143" s="112" t="s">
        <v>330</v>
      </c>
      <c r="C143" s="123">
        <v>11196</v>
      </c>
      <c r="D143" s="141">
        <v>804</v>
      </c>
      <c r="E143" s="130">
        <f t="shared" si="10"/>
        <v>7.1811361200428721</v>
      </c>
      <c r="F143" s="164">
        <f t="shared" si="9"/>
        <v>-10392</v>
      </c>
    </row>
    <row r="144" spans="1:6" s="161" customFormat="1" ht="22.5" customHeight="1">
      <c r="A144" s="180" t="s">
        <v>312</v>
      </c>
      <c r="B144" s="111" t="s">
        <v>121</v>
      </c>
      <c r="C144" s="128">
        <f>SUM(C155+C154+C153+C145+C148+C149++C147+C150+C151+C152)</f>
        <v>378454.52000000008</v>
      </c>
      <c r="D144" s="128">
        <f>SUM(D145:D155)</f>
        <v>111555.27</v>
      </c>
      <c r="E144" s="128">
        <f t="shared" si="10"/>
        <v>29.476532609519364</v>
      </c>
      <c r="F144" s="160">
        <f t="shared" si="9"/>
        <v>-266899.25000000006</v>
      </c>
    </row>
    <row r="145" spans="1:11" s="161" customFormat="1" ht="55.5" customHeight="1">
      <c r="A145" s="181" t="s">
        <v>401</v>
      </c>
      <c r="B145" s="155" t="s">
        <v>402</v>
      </c>
      <c r="C145" s="130">
        <v>0</v>
      </c>
      <c r="D145" s="128"/>
      <c r="E145" s="130"/>
      <c r="F145" s="164">
        <f t="shared" si="9"/>
        <v>0</v>
      </c>
    </row>
    <row r="146" spans="1:11" s="161" customFormat="1" ht="58.5" customHeight="1">
      <c r="A146" s="182" t="s">
        <v>466</v>
      </c>
      <c r="B146" s="183" t="s">
        <v>467</v>
      </c>
      <c r="C146" s="130"/>
      <c r="D146" s="128"/>
      <c r="E146" s="130"/>
      <c r="F146" s="164">
        <f t="shared" si="9"/>
        <v>0</v>
      </c>
    </row>
    <row r="147" spans="1:11" s="161" customFormat="1" ht="87" customHeight="1">
      <c r="A147" s="181" t="s">
        <v>421</v>
      </c>
      <c r="B147" s="112" t="s">
        <v>422</v>
      </c>
      <c r="C147" s="130"/>
      <c r="D147" s="128"/>
      <c r="E147" s="130"/>
      <c r="F147" s="164">
        <f t="shared" si="9"/>
        <v>0</v>
      </c>
    </row>
    <row r="148" spans="1:11" s="161" customFormat="1" ht="53.25" customHeight="1">
      <c r="A148" s="181" t="s">
        <v>403</v>
      </c>
      <c r="B148" s="155" t="s">
        <v>404</v>
      </c>
      <c r="C148" s="130">
        <v>787.24</v>
      </c>
      <c r="D148" s="130">
        <v>787.24</v>
      </c>
      <c r="E148" s="130">
        <f t="shared" si="10"/>
        <v>100</v>
      </c>
      <c r="F148" s="164">
        <f t="shared" si="9"/>
        <v>0</v>
      </c>
      <c r="J148" s="184"/>
      <c r="K148" s="183"/>
    </row>
    <row r="149" spans="1:11" s="161" customFormat="1" ht="63.75" customHeight="1">
      <c r="A149" s="181" t="s">
        <v>405</v>
      </c>
      <c r="B149" s="155" t="s">
        <v>406</v>
      </c>
      <c r="C149" s="130">
        <v>873.94</v>
      </c>
      <c r="D149" s="130">
        <v>873.94</v>
      </c>
      <c r="E149" s="130">
        <f t="shared" si="10"/>
        <v>100</v>
      </c>
      <c r="F149" s="164">
        <f t="shared" si="9"/>
        <v>0</v>
      </c>
    </row>
    <row r="150" spans="1:11" s="161" customFormat="1" ht="62.25" customHeight="1">
      <c r="A150" s="185" t="s">
        <v>429</v>
      </c>
      <c r="B150" s="113" t="s">
        <v>430</v>
      </c>
      <c r="C150" s="130">
        <v>95.9</v>
      </c>
      <c r="D150" s="130">
        <v>95.9</v>
      </c>
      <c r="E150" s="130">
        <f t="shared" si="10"/>
        <v>100</v>
      </c>
      <c r="F150" s="164">
        <f t="shared" si="9"/>
        <v>0</v>
      </c>
    </row>
    <row r="151" spans="1:11" s="161" customFormat="1" ht="39" customHeight="1">
      <c r="A151" s="186" t="s">
        <v>431</v>
      </c>
      <c r="B151" s="113" t="s">
        <v>432</v>
      </c>
      <c r="C151" s="130">
        <v>1729.7</v>
      </c>
      <c r="D151" s="130">
        <v>1341.47</v>
      </c>
      <c r="E151" s="130">
        <f t="shared" si="10"/>
        <v>77.55506735272013</v>
      </c>
      <c r="F151" s="164">
        <f t="shared" si="9"/>
        <v>-388.23</v>
      </c>
    </row>
    <row r="152" spans="1:11" s="161" customFormat="1" ht="30.75" customHeight="1">
      <c r="A152" s="186" t="s">
        <v>443</v>
      </c>
      <c r="B152" s="113" t="s">
        <v>444</v>
      </c>
      <c r="C152" s="130">
        <v>175.2</v>
      </c>
      <c r="D152" s="128"/>
      <c r="E152" s="130">
        <f t="shared" si="10"/>
        <v>0</v>
      </c>
      <c r="F152" s="164">
        <f t="shared" si="9"/>
        <v>-175.2</v>
      </c>
    </row>
    <row r="153" spans="1:11" s="161" customFormat="1" ht="85.5" customHeight="1">
      <c r="A153" s="181" t="s">
        <v>392</v>
      </c>
      <c r="B153" s="112" t="s">
        <v>393</v>
      </c>
      <c r="C153" s="130">
        <v>823.2</v>
      </c>
      <c r="D153" s="130">
        <v>823.2</v>
      </c>
      <c r="E153" s="130">
        <f t="shared" si="10"/>
        <v>100</v>
      </c>
      <c r="F153" s="164">
        <f t="shared" si="9"/>
        <v>0</v>
      </c>
    </row>
    <row r="154" spans="1:11" s="161" customFormat="1" ht="65.25" customHeight="1">
      <c r="A154" s="186" t="s">
        <v>394</v>
      </c>
      <c r="B154" s="112" t="s">
        <v>395</v>
      </c>
      <c r="C154" s="130">
        <v>8950.7000000000007</v>
      </c>
      <c r="D154" s="130">
        <v>8926.7000000000007</v>
      </c>
      <c r="E154" s="130">
        <f t="shared" si="10"/>
        <v>99.731864546906948</v>
      </c>
      <c r="F154" s="164">
        <f t="shared" si="9"/>
        <v>-24</v>
      </c>
    </row>
    <row r="155" spans="1:11" s="161" customFormat="1" ht="33" customHeight="1">
      <c r="A155" s="180" t="s">
        <v>313</v>
      </c>
      <c r="B155" s="118" t="s">
        <v>122</v>
      </c>
      <c r="C155" s="128">
        <f>SUM(C156:C165)</f>
        <v>365018.64</v>
      </c>
      <c r="D155" s="128">
        <f>SUM(D156:D165)</f>
        <v>98706.82</v>
      </c>
      <c r="E155" s="128">
        <f t="shared" si="10"/>
        <v>27.041583410644453</v>
      </c>
      <c r="F155" s="160">
        <f t="shared" si="9"/>
        <v>-266311.82</v>
      </c>
    </row>
    <row r="156" spans="1:11" s="161" customFormat="1" ht="83.25" customHeight="1">
      <c r="A156" s="179" t="s">
        <v>407</v>
      </c>
      <c r="B156" s="127" t="s">
        <v>408</v>
      </c>
      <c r="C156" s="121">
        <v>382</v>
      </c>
      <c r="D156" s="130">
        <v>382</v>
      </c>
      <c r="E156" s="130">
        <f t="shared" si="10"/>
        <v>100</v>
      </c>
      <c r="F156" s="164">
        <f t="shared" si="9"/>
        <v>0</v>
      </c>
    </row>
    <row r="157" spans="1:11" s="161" customFormat="1" ht="78.75" customHeight="1">
      <c r="A157" s="182" t="s">
        <v>433</v>
      </c>
      <c r="B157" s="183" t="s">
        <v>468</v>
      </c>
      <c r="C157" s="121"/>
      <c r="D157" s="130"/>
      <c r="E157" s="130"/>
      <c r="F157" s="164">
        <f t="shared" si="9"/>
        <v>0</v>
      </c>
    </row>
    <row r="158" spans="1:11" s="161" customFormat="1" ht="45.75" customHeight="1">
      <c r="A158" s="179" t="s">
        <v>314</v>
      </c>
      <c r="B158" s="112" t="s">
        <v>123</v>
      </c>
      <c r="C158" s="123">
        <v>44235</v>
      </c>
      <c r="D158" s="140">
        <v>27402</v>
      </c>
      <c r="E158" s="130">
        <f t="shared" si="10"/>
        <v>61.946422516107155</v>
      </c>
      <c r="F158" s="164">
        <f t="shared" si="9"/>
        <v>-16833</v>
      </c>
    </row>
    <row r="159" spans="1:11" s="161" customFormat="1" ht="39.75" customHeight="1">
      <c r="A159" s="179" t="s">
        <v>314</v>
      </c>
      <c r="B159" s="112" t="s">
        <v>331</v>
      </c>
      <c r="C159" s="123">
        <v>11636.9</v>
      </c>
      <c r="D159" s="140">
        <v>11563.3</v>
      </c>
      <c r="E159" s="130">
        <f t="shared" si="10"/>
        <v>99.367529152953111</v>
      </c>
      <c r="F159" s="164">
        <f t="shared" si="9"/>
        <v>-73.600000000000364</v>
      </c>
    </row>
    <row r="160" spans="1:11" s="161" customFormat="1" ht="54.75" customHeight="1">
      <c r="A160" s="179" t="s">
        <v>314</v>
      </c>
      <c r="B160" s="112" t="s">
        <v>423</v>
      </c>
      <c r="C160" s="123">
        <v>8413.61</v>
      </c>
      <c r="D160" s="140">
        <v>8413.6200000000008</v>
      </c>
      <c r="E160" s="130">
        <f t="shared" si="10"/>
        <v>100.00011885504559</v>
      </c>
      <c r="F160" s="164">
        <f t="shared" si="9"/>
        <v>1.0000000000218279E-2</v>
      </c>
    </row>
    <row r="161" spans="1:6" s="161" customFormat="1" ht="57" customHeight="1">
      <c r="A161" s="179" t="s">
        <v>315</v>
      </c>
      <c r="B161" s="112" t="s">
        <v>124</v>
      </c>
      <c r="C161" s="123">
        <v>292538</v>
      </c>
      <c r="D161" s="140">
        <v>48756</v>
      </c>
      <c r="E161" s="130">
        <f t="shared" si="10"/>
        <v>16.66655272135586</v>
      </c>
      <c r="F161" s="164">
        <f t="shared" si="9"/>
        <v>-243782</v>
      </c>
    </row>
    <row r="162" spans="1:6" s="161" customFormat="1" ht="118.5" customHeight="1">
      <c r="A162" s="186" t="s">
        <v>433</v>
      </c>
      <c r="B162" s="156" t="s">
        <v>434</v>
      </c>
      <c r="C162" s="123">
        <v>280</v>
      </c>
      <c r="D162" s="140"/>
      <c r="E162" s="130">
        <f t="shared" si="10"/>
        <v>0</v>
      </c>
      <c r="F162" s="164">
        <f t="shared" si="9"/>
        <v>-280</v>
      </c>
    </row>
    <row r="163" spans="1:6" s="161" customFormat="1" ht="86.25" customHeight="1">
      <c r="A163" s="186" t="s">
        <v>435</v>
      </c>
      <c r="B163" s="156" t="s">
        <v>436</v>
      </c>
      <c r="C163" s="123">
        <v>7533.13</v>
      </c>
      <c r="D163" s="140">
        <v>646.70000000000005</v>
      </c>
      <c r="E163" s="130">
        <f t="shared" si="10"/>
        <v>8.5847449864797252</v>
      </c>
      <c r="F163" s="164">
        <f t="shared" si="9"/>
        <v>-6886.43</v>
      </c>
    </row>
    <row r="164" spans="1:6" s="161" customFormat="1" ht="68.25" customHeight="1">
      <c r="A164" s="186" t="s">
        <v>469</v>
      </c>
      <c r="B164" s="156" t="s">
        <v>470</v>
      </c>
      <c r="C164" s="123">
        <v>0</v>
      </c>
      <c r="D164" s="140">
        <v>1543.2</v>
      </c>
      <c r="E164" s="130"/>
      <c r="F164" s="164">
        <f t="shared" si="9"/>
        <v>1543.2</v>
      </c>
    </row>
    <row r="165" spans="1:6" s="161" customFormat="1" ht="96" customHeight="1">
      <c r="A165" s="181" t="s">
        <v>433</v>
      </c>
      <c r="B165" s="156" t="s">
        <v>445</v>
      </c>
      <c r="C165" s="123">
        <v>0</v>
      </c>
      <c r="D165" s="140"/>
      <c r="E165" s="130"/>
      <c r="F165" s="164">
        <f t="shared" si="9"/>
        <v>0</v>
      </c>
    </row>
    <row r="166" spans="1:6" s="161" customFormat="1" ht="18.75" customHeight="1">
      <c r="A166" s="180" t="s">
        <v>316</v>
      </c>
      <c r="B166" s="111" t="s">
        <v>125</v>
      </c>
      <c r="C166" s="120">
        <f>SUM(C167+C168+C178+C176+C175+C177)</f>
        <v>524087.5</v>
      </c>
      <c r="D166" s="120">
        <f>SUM(D167+D168+D178+D176+D175+D177)</f>
        <v>390841.59999999998</v>
      </c>
      <c r="E166" s="128">
        <f t="shared" si="10"/>
        <v>74.57563860996494</v>
      </c>
      <c r="F166" s="160">
        <f t="shared" si="9"/>
        <v>-133245.90000000002</v>
      </c>
    </row>
    <row r="167" spans="1:6" s="161" customFormat="1" ht="55.5" customHeight="1">
      <c r="A167" s="179" t="s">
        <v>317</v>
      </c>
      <c r="B167" s="112" t="s">
        <v>126</v>
      </c>
      <c r="C167" s="123">
        <v>17334.2</v>
      </c>
      <c r="D167" s="141">
        <v>12114.47</v>
      </c>
      <c r="E167" s="130">
        <f t="shared" si="10"/>
        <v>69.88767869298843</v>
      </c>
      <c r="F167" s="164">
        <f t="shared" si="9"/>
        <v>-5219.7300000000014</v>
      </c>
    </row>
    <row r="168" spans="1:6" s="161" customFormat="1" ht="40.5">
      <c r="A168" s="180" t="s">
        <v>318</v>
      </c>
      <c r="B168" s="118" t="s">
        <v>127</v>
      </c>
      <c r="C168" s="142">
        <f>SUM(C169:C174)</f>
        <v>73421.899999999994</v>
      </c>
      <c r="D168" s="142">
        <f>SUM(D169:D174)</f>
        <v>62394.879999999997</v>
      </c>
      <c r="E168" s="128">
        <f t="shared" si="10"/>
        <v>84.98129304744225</v>
      </c>
      <c r="F168" s="160">
        <f t="shared" si="9"/>
        <v>-11027.019999999997</v>
      </c>
    </row>
    <row r="169" spans="1:6" s="161" customFormat="1" ht="68.25" customHeight="1">
      <c r="A169" s="179" t="s">
        <v>318</v>
      </c>
      <c r="B169" s="112" t="s">
        <v>128</v>
      </c>
      <c r="C169" s="143">
        <v>274</v>
      </c>
      <c r="D169" s="140">
        <v>205.5</v>
      </c>
      <c r="E169" s="130">
        <f t="shared" si="10"/>
        <v>75</v>
      </c>
      <c r="F169" s="164">
        <f t="shared" si="9"/>
        <v>-68.5</v>
      </c>
    </row>
    <row r="170" spans="1:6" s="161" customFormat="1" ht="69.75" customHeight="1">
      <c r="A170" s="179" t="s">
        <v>318</v>
      </c>
      <c r="B170" s="112" t="s">
        <v>129</v>
      </c>
      <c r="C170" s="143">
        <v>72080</v>
      </c>
      <c r="D170" s="141">
        <v>61134.04</v>
      </c>
      <c r="E170" s="130">
        <f t="shared" si="10"/>
        <v>84.814150943396228</v>
      </c>
      <c r="F170" s="164">
        <f t="shared" si="9"/>
        <v>-10945.96</v>
      </c>
    </row>
    <row r="171" spans="1:6" s="161" customFormat="1" ht="70.5" customHeight="1">
      <c r="A171" s="179" t="s">
        <v>318</v>
      </c>
      <c r="B171" s="112" t="s">
        <v>130</v>
      </c>
      <c r="C171" s="143">
        <v>0.1</v>
      </c>
      <c r="D171" s="140">
        <v>0.1</v>
      </c>
      <c r="E171" s="130">
        <f t="shared" si="10"/>
        <v>100</v>
      </c>
      <c r="F171" s="164">
        <f t="shared" si="9"/>
        <v>0</v>
      </c>
    </row>
    <row r="172" spans="1:6" s="161" customFormat="1" ht="34.5" customHeight="1">
      <c r="A172" s="179" t="s">
        <v>318</v>
      </c>
      <c r="B172" s="112" t="s">
        <v>131</v>
      </c>
      <c r="C172" s="143">
        <v>106.4</v>
      </c>
      <c r="D172" s="140">
        <v>106.4</v>
      </c>
      <c r="E172" s="130">
        <f t="shared" si="10"/>
        <v>100</v>
      </c>
      <c r="F172" s="164">
        <f t="shared" si="9"/>
        <v>0</v>
      </c>
    </row>
    <row r="173" spans="1:6" s="161" customFormat="1" ht="52.5" customHeight="1">
      <c r="A173" s="179" t="s">
        <v>318</v>
      </c>
      <c r="B173" s="119" t="s">
        <v>332</v>
      </c>
      <c r="C173" s="143">
        <v>961.2</v>
      </c>
      <c r="D173" s="140">
        <v>948.71</v>
      </c>
      <c r="E173" s="130">
        <f t="shared" si="10"/>
        <v>98.700582605076988</v>
      </c>
      <c r="F173" s="164">
        <f t="shared" si="9"/>
        <v>-12.490000000000009</v>
      </c>
    </row>
    <row r="174" spans="1:6" s="161" customFormat="1" ht="112.5" customHeight="1">
      <c r="A174" s="179" t="s">
        <v>318</v>
      </c>
      <c r="B174" s="112" t="s">
        <v>319</v>
      </c>
      <c r="C174" s="143">
        <v>0.2</v>
      </c>
      <c r="D174" s="140">
        <v>0.13</v>
      </c>
      <c r="E174" s="130">
        <f t="shared" si="10"/>
        <v>65</v>
      </c>
      <c r="F174" s="164">
        <f t="shared" si="9"/>
        <v>-7.0000000000000007E-2</v>
      </c>
    </row>
    <row r="175" spans="1:6" s="161" customFormat="1" ht="54.75" customHeight="1">
      <c r="A175" s="179" t="s">
        <v>320</v>
      </c>
      <c r="B175" s="112" t="s">
        <v>167</v>
      </c>
      <c r="C175" s="143">
        <v>225.2</v>
      </c>
      <c r="D175" s="140">
        <v>225.2</v>
      </c>
      <c r="E175" s="130">
        <f t="shared" si="10"/>
        <v>100</v>
      </c>
      <c r="F175" s="164">
        <f t="shared" si="9"/>
        <v>0</v>
      </c>
    </row>
    <row r="176" spans="1:6" s="161" customFormat="1" ht="51.75" customHeight="1">
      <c r="A176" s="179" t="s">
        <v>321</v>
      </c>
      <c r="B176" s="112" t="s">
        <v>333</v>
      </c>
      <c r="C176" s="143">
        <v>18456</v>
      </c>
      <c r="D176" s="140">
        <v>12841.55</v>
      </c>
      <c r="E176" s="130">
        <f t="shared" si="10"/>
        <v>69.579269614217594</v>
      </c>
      <c r="F176" s="164">
        <f t="shared" si="9"/>
        <v>-5614.4500000000007</v>
      </c>
    </row>
    <row r="177" spans="1:7" s="161" customFormat="1" ht="69" customHeight="1">
      <c r="A177" s="186" t="s">
        <v>396</v>
      </c>
      <c r="B177" s="112" t="s">
        <v>397</v>
      </c>
      <c r="C177" s="123">
        <v>119.5</v>
      </c>
      <c r="D177" s="140">
        <v>43.2</v>
      </c>
      <c r="E177" s="130">
        <f t="shared" si="10"/>
        <v>36.15062761506276</v>
      </c>
      <c r="F177" s="164">
        <f t="shared" si="9"/>
        <v>-76.3</v>
      </c>
    </row>
    <row r="178" spans="1:7" s="161" customFormat="1" ht="28.5" customHeight="1">
      <c r="A178" s="180" t="s">
        <v>322</v>
      </c>
      <c r="B178" s="111" t="s">
        <v>132</v>
      </c>
      <c r="C178" s="144">
        <f>SUM(C179+C180)</f>
        <v>414530.7</v>
      </c>
      <c r="D178" s="144">
        <f>SUM(D179+D180)</f>
        <v>303222.3</v>
      </c>
      <c r="E178" s="128">
        <f t="shared" si="10"/>
        <v>73.148333766353133</v>
      </c>
      <c r="F178" s="160">
        <f t="shared" si="9"/>
        <v>-111308.40000000002</v>
      </c>
    </row>
    <row r="179" spans="1:7" s="161" customFormat="1" ht="112.5" customHeight="1">
      <c r="A179" s="179" t="s">
        <v>323</v>
      </c>
      <c r="B179" s="112" t="s">
        <v>334</v>
      </c>
      <c r="C179" s="143">
        <v>251699.7</v>
      </c>
      <c r="D179" s="141">
        <v>178939</v>
      </c>
      <c r="E179" s="130">
        <f t="shared" si="10"/>
        <v>71.092257956604627</v>
      </c>
      <c r="F179" s="164">
        <f t="shared" si="9"/>
        <v>-72760.700000000012</v>
      </c>
    </row>
    <row r="180" spans="1:7" s="161" customFormat="1" ht="58.5" customHeight="1">
      <c r="A180" s="179" t="s">
        <v>323</v>
      </c>
      <c r="B180" s="112" t="s">
        <v>335</v>
      </c>
      <c r="C180" s="143">
        <v>162831</v>
      </c>
      <c r="D180" s="141">
        <v>124283.3</v>
      </c>
      <c r="E180" s="130">
        <f t="shared" si="10"/>
        <v>76.326559438927475</v>
      </c>
      <c r="F180" s="164">
        <f t="shared" si="9"/>
        <v>-38547.699999999997</v>
      </c>
    </row>
    <row r="181" spans="1:7" s="161" customFormat="1" ht="29.25" customHeight="1">
      <c r="A181" s="180" t="s">
        <v>373</v>
      </c>
      <c r="B181" s="111" t="s">
        <v>374</v>
      </c>
      <c r="C181" s="144">
        <f>SUM(C182:C186)</f>
        <v>59261.98</v>
      </c>
      <c r="D181" s="144">
        <f>SUM(D182:D186)</f>
        <v>18588.38</v>
      </c>
      <c r="E181" s="128">
        <f t="shared" si="10"/>
        <v>31.366451137812135</v>
      </c>
      <c r="F181" s="160">
        <f t="shared" si="9"/>
        <v>-40673.600000000006</v>
      </c>
    </row>
    <row r="182" spans="1:7" s="161" customFormat="1" ht="89.25">
      <c r="A182" s="179" t="s">
        <v>375</v>
      </c>
      <c r="B182" s="112" t="s">
        <v>376</v>
      </c>
      <c r="C182" s="143">
        <v>123.65</v>
      </c>
      <c r="D182" s="141">
        <v>123.65</v>
      </c>
      <c r="E182" s="130">
        <f t="shared" si="10"/>
        <v>100</v>
      </c>
      <c r="F182" s="164">
        <f t="shared" si="9"/>
        <v>0</v>
      </c>
    </row>
    <row r="183" spans="1:7" s="161" customFormat="1" ht="92.25" customHeight="1">
      <c r="A183" s="179" t="s">
        <v>375</v>
      </c>
      <c r="B183" s="127" t="s">
        <v>409</v>
      </c>
      <c r="C183" s="143">
        <v>40000</v>
      </c>
      <c r="D183" s="141"/>
      <c r="E183" s="130">
        <f t="shared" si="10"/>
        <v>0</v>
      </c>
      <c r="F183" s="164">
        <f t="shared" si="9"/>
        <v>-40000</v>
      </c>
    </row>
    <row r="184" spans="1:7" s="161" customFormat="1" ht="64.5" customHeight="1">
      <c r="A184" s="179" t="s">
        <v>375</v>
      </c>
      <c r="B184" s="127" t="s">
        <v>424</v>
      </c>
      <c r="C184" s="143">
        <v>16542.2</v>
      </c>
      <c r="D184" s="141">
        <v>16542.2</v>
      </c>
      <c r="E184" s="130">
        <f t="shared" si="10"/>
        <v>100</v>
      </c>
      <c r="F184" s="164">
        <f t="shared" si="9"/>
        <v>0</v>
      </c>
    </row>
    <row r="185" spans="1:7" s="161" customFormat="1" ht="57.75" customHeight="1">
      <c r="A185" s="186" t="s">
        <v>437</v>
      </c>
      <c r="B185" s="187" t="s">
        <v>438</v>
      </c>
      <c r="C185" s="143">
        <v>1395.43</v>
      </c>
      <c r="D185" s="141">
        <v>961.93</v>
      </c>
      <c r="E185" s="130">
        <f t="shared" si="10"/>
        <v>68.934306987810203</v>
      </c>
      <c r="F185" s="164">
        <f t="shared" si="9"/>
        <v>-433.50000000000011</v>
      </c>
    </row>
    <row r="186" spans="1:7" s="161" customFormat="1" ht="110.25" customHeight="1">
      <c r="A186" s="179" t="s">
        <v>410</v>
      </c>
      <c r="B186" s="127" t="s">
        <v>411</v>
      </c>
      <c r="C186" s="143">
        <v>1200.7</v>
      </c>
      <c r="D186" s="141">
        <v>960.6</v>
      </c>
      <c r="E186" s="130">
        <f t="shared" si="10"/>
        <v>80.003331390022481</v>
      </c>
      <c r="F186" s="164">
        <f t="shared" si="9"/>
        <v>-240.10000000000002</v>
      </c>
    </row>
    <row r="187" spans="1:7" s="161" customFormat="1" ht="30.75" customHeight="1">
      <c r="A187" s="180" t="s">
        <v>377</v>
      </c>
      <c r="B187" s="111" t="s">
        <v>378</v>
      </c>
      <c r="C187" s="144">
        <f>SUM(C188)</f>
        <v>101.33</v>
      </c>
      <c r="D187" s="144">
        <f>SUM(D188)</f>
        <v>2101.33</v>
      </c>
      <c r="E187" s="128">
        <f t="shared" si="10"/>
        <v>2073.7491364847529</v>
      </c>
      <c r="F187" s="160">
        <f t="shared" si="9"/>
        <v>2000</v>
      </c>
    </row>
    <row r="188" spans="1:7" s="161" customFormat="1" ht="33.75" customHeight="1">
      <c r="A188" s="179" t="s">
        <v>379</v>
      </c>
      <c r="B188" s="112" t="s">
        <v>378</v>
      </c>
      <c r="C188" s="143">
        <v>101.33</v>
      </c>
      <c r="D188" s="141">
        <v>2101.33</v>
      </c>
      <c r="E188" s="130">
        <f t="shared" si="10"/>
        <v>2073.7491364847529</v>
      </c>
      <c r="F188" s="164">
        <f t="shared" si="9"/>
        <v>2000</v>
      </c>
    </row>
    <row r="189" spans="1:7" s="161" customFormat="1" ht="41.25" customHeight="1">
      <c r="A189" s="180" t="s">
        <v>146</v>
      </c>
      <c r="B189" s="111" t="s">
        <v>147</v>
      </c>
      <c r="C189" s="139">
        <f>SUM(C190:C192)</f>
        <v>0</v>
      </c>
      <c r="D189" s="139">
        <f t="shared" ref="D189" si="11">SUM(D190:D192)</f>
        <v>749.35</v>
      </c>
      <c r="E189" s="130"/>
      <c r="F189" s="160">
        <f t="shared" si="9"/>
        <v>749.35</v>
      </c>
      <c r="G189" s="161" t="s">
        <v>138</v>
      </c>
    </row>
    <row r="190" spans="1:7" s="161" customFormat="1" ht="43.5" customHeight="1">
      <c r="A190" s="179" t="s">
        <v>159</v>
      </c>
      <c r="B190" s="112" t="s">
        <v>148</v>
      </c>
      <c r="C190" s="143">
        <v>0</v>
      </c>
      <c r="D190" s="140">
        <v>749.35</v>
      </c>
      <c r="E190" s="130"/>
      <c r="F190" s="164">
        <f t="shared" si="9"/>
        <v>749.35</v>
      </c>
    </row>
    <row r="191" spans="1:7" s="161" customFormat="1" ht="38.25">
      <c r="A191" s="179" t="s">
        <v>398</v>
      </c>
      <c r="B191" s="112" t="s">
        <v>148</v>
      </c>
      <c r="C191" s="143">
        <v>0</v>
      </c>
      <c r="D191" s="140">
        <v>0</v>
      </c>
      <c r="E191" s="130"/>
      <c r="F191" s="164">
        <f t="shared" si="9"/>
        <v>0</v>
      </c>
    </row>
    <row r="192" spans="1:7" s="161" customFormat="1" ht="38.25">
      <c r="A192" s="179" t="s">
        <v>399</v>
      </c>
      <c r="B192" s="112" t="s">
        <v>148</v>
      </c>
      <c r="C192" s="143">
        <v>0</v>
      </c>
      <c r="D192" s="140">
        <v>0</v>
      </c>
      <c r="E192" s="130"/>
      <c r="F192" s="164">
        <f t="shared" si="9"/>
        <v>0</v>
      </c>
    </row>
    <row r="193" spans="1:6" s="161" customFormat="1" ht="53.25" customHeight="1">
      <c r="A193" s="180" t="s">
        <v>324</v>
      </c>
      <c r="B193" s="111" t="s">
        <v>149</v>
      </c>
      <c r="C193" s="144">
        <f>SUM(C194:C195)</f>
        <v>0</v>
      </c>
      <c r="D193" s="144">
        <f>SUM(D194:D195)</f>
        <v>-8067.57</v>
      </c>
      <c r="E193" s="130"/>
      <c r="F193" s="160">
        <f t="shared" si="9"/>
        <v>-8067.57</v>
      </c>
    </row>
    <row r="194" spans="1:6" s="161" customFormat="1">
      <c r="A194" s="179" t="s">
        <v>325</v>
      </c>
      <c r="B194" s="112"/>
      <c r="C194" s="145"/>
      <c r="D194" s="140">
        <v>-2408.46</v>
      </c>
      <c r="E194" s="130"/>
      <c r="F194" s="164">
        <f t="shared" si="9"/>
        <v>-2408.46</v>
      </c>
    </row>
    <row r="195" spans="1:6" s="161" customFormat="1" ht="22.5" customHeight="1">
      <c r="A195" s="179" t="s">
        <v>326</v>
      </c>
      <c r="B195" s="112"/>
      <c r="C195" s="143" t="s">
        <v>138</v>
      </c>
      <c r="D195" s="140">
        <v>-5659.11</v>
      </c>
      <c r="E195" s="130"/>
      <c r="F195" s="164">
        <f>D195</f>
        <v>-5659.11</v>
      </c>
    </row>
    <row r="196" spans="1:6" s="161" customFormat="1" ht="27" customHeight="1" thickBot="1">
      <c r="A196" s="188"/>
      <c r="B196" s="189" t="s">
        <v>133</v>
      </c>
      <c r="C196" s="190">
        <f>SUM(C139+C4)</f>
        <v>1452233.68</v>
      </c>
      <c r="D196" s="190">
        <f>SUM(D139+D4)</f>
        <v>873487.46</v>
      </c>
      <c r="E196" s="191">
        <f t="shared" ref="E196" si="12">SUM(D196*100/C196)</f>
        <v>60.147858573284161</v>
      </c>
      <c r="F196" s="192">
        <f t="shared" ref="F196" si="13">D196-C196</f>
        <v>-578746.22</v>
      </c>
    </row>
  </sheetData>
  <mergeCells count="1">
    <mergeCell ref="A1:F1"/>
  </mergeCells>
  <pageMargins left="0.70866141732283472" right="0" top="0.43307086614173229" bottom="0.31496062992125984" header="0.31496062992125984" footer="0.31496062992125984"/>
  <pageSetup paperSize="9" scale="75"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workbookViewId="0">
      <selection activeCell="H9" sqref="H9"/>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65" customWidth="1"/>
    <col min="7" max="7" width="6.7109375" style="1" hidden="1" customWidth="1"/>
    <col min="8" max="8" width="15" style="1" customWidth="1"/>
    <col min="9" max="16384" width="9.140625" style="1"/>
  </cols>
  <sheetData>
    <row r="1" spans="1:19" ht="19.5">
      <c r="A1" s="212" t="s">
        <v>169</v>
      </c>
      <c r="B1" s="212"/>
      <c r="C1" s="212"/>
      <c r="D1" s="212"/>
      <c r="E1" s="212"/>
      <c r="F1" s="212"/>
      <c r="G1" s="212"/>
      <c r="H1" s="212"/>
    </row>
    <row r="2" spans="1:19" ht="19.5">
      <c r="A2" s="213" t="s">
        <v>446</v>
      </c>
      <c r="B2" s="213"/>
      <c r="C2" s="213"/>
      <c r="D2" s="213"/>
      <c r="E2" s="213"/>
      <c r="F2" s="213"/>
      <c r="G2" s="213"/>
      <c r="H2" s="213"/>
    </row>
    <row r="3" spans="1:19" ht="15.75">
      <c r="A3" s="2"/>
      <c r="B3" s="2"/>
      <c r="C3" s="2"/>
      <c r="D3" s="2"/>
      <c r="E3" s="2"/>
      <c r="F3" s="214"/>
      <c r="G3" s="214"/>
      <c r="H3" s="214"/>
    </row>
    <row r="4" spans="1:19" s="3" customFormat="1" ht="110.25" customHeight="1">
      <c r="A4" s="91" t="s">
        <v>170</v>
      </c>
      <c r="B4" s="91" t="s">
        <v>171</v>
      </c>
      <c r="C4" s="92" t="s">
        <v>336</v>
      </c>
      <c r="D4" s="91" t="s">
        <v>172</v>
      </c>
      <c r="E4" s="92" t="s">
        <v>291</v>
      </c>
      <c r="F4" s="92" t="s">
        <v>447</v>
      </c>
      <c r="G4" s="91" t="s">
        <v>173</v>
      </c>
      <c r="H4" s="93" t="s">
        <v>292</v>
      </c>
    </row>
    <row r="5" spans="1:19" s="3" customFormat="1" ht="15.75">
      <c r="A5" s="91">
        <v>1</v>
      </c>
      <c r="B5" s="91">
        <v>2</v>
      </c>
      <c r="C5" s="92">
        <v>3</v>
      </c>
      <c r="D5" s="91"/>
      <c r="E5" s="92">
        <v>4</v>
      </c>
      <c r="F5" s="92">
        <v>5</v>
      </c>
      <c r="G5" s="91"/>
      <c r="H5" s="93">
        <v>6</v>
      </c>
    </row>
    <row r="6" spans="1:19" ht="15.75">
      <c r="A6" s="4">
        <v>100</v>
      </c>
      <c r="B6" s="5" t="s">
        <v>174</v>
      </c>
      <c r="C6" s="96">
        <f>SUM(C7:C14)</f>
        <v>107980.84999999999</v>
      </c>
      <c r="D6" s="97"/>
      <c r="E6" s="96">
        <f>SUM(E7:E14)</f>
        <v>94179.859999999986</v>
      </c>
      <c r="F6" s="96">
        <f>SUM(F7:F14)</f>
        <v>55138.59</v>
      </c>
      <c r="G6" s="6"/>
      <c r="H6" s="7">
        <f>F6/E6*100</f>
        <v>58.546052202668385</v>
      </c>
    </row>
    <row r="7" spans="1:19" s="12" customFormat="1" ht="31.5">
      <c r="A7" s="8">
        <v>102</v>
      </c>
      <c r="B7" s="9" t="s">
        <v>175</v>
      </c>
      <c r="C7" s="98">
        <v>1505.42</v>
      </c>
      <c r="D7" s="99"/>
      <c r="E7" s="98">
        <v>1505.42</v>
      </c>
      <c r="F7" s="98">
        <v>1140.04</v>
      </c>
      <c r="G7" s="10"/>
      <c r="H7" s="11">
        <f>F7/E7*100</f>
        <v>75.729032429488115</v>
      </c>
    </row>
    <row r="8" spans="1:19" ht="47.25">
      <c r="A8" s="13">
        <v>103</v>
      </c>
      <c r="B8" s="9" t="s">
        <v>176</v>
      </c>
      <c r="C8" s="100">
        <v>3047.21</v>
      </c>
      <c r="D8" s="101"/>
      <c r="E8" s="100">
        <v>3047.21</v>
      </c>
      <c r="F8" s="100">
        <v>1799.38</v>
      </c>
      <c r="G8" s="14"/>
      <c r="H8" s="11">
        <f>F8/E8*100</f>
        <v>59.050081878177082</v>
      </c>
      <c r="L8" s="15"/>
      <c r="M8" s="15"/>
      <c r="N8" s="16"/>
      <c r="O8" s="15"/>
      <c r="P8" s="15"/>
      <c r="Q8" s="15"/>
      <c r="R8" s="15"/>
      <c r="S8" s="17"/>
    </row>
    <row r="9" spans="1:19" ht="63">
      <c r="A9" s="13">
        <v>104</v>
      </c>
      <c r="B9" s="9" t="s">
        <v>177</v>
      </c>
      <c r="C9" s="100">
        <v>58957.75</v>
      </c>
      <c r="D9" s="101"/>
      <c r="E9" s="100">
        <v>58957.75</v>
      </c>
      <c r="F9" s="100">
        <v>35677.89</v>
      </c>
      <c r="G9" s="14"/>
      <c r="H9" s="11">
        <f t="shared" ref="H9:H59" si="0">F9/E9*100</f>
        <v>60.514334417442996</v>
      </c>
      <c r="L9" s="18"/>
      <c r="M9" s="19"/>
      <c r="N9" s="20"/>
      <c r="O9" s="21"/>
      <c r="P9" s="22"/>
      <c r="Q9" s="21"/>
      <c r="R9" s="22"/>
      <c r="S9" s="17"/>
    </row>
    <row r="10" spans="1:19" ht="15.75">
      <c r="A10" s="13">
        <v>105</v>
      </c>
      <c r="B10" s="9" t="s">
        <v>178</v>
      </c>
      <c r="C10" s="100">
        <v>225.2</v>
      </c>
      <c r="D10" s="101"/>
      <c r="E10" s="100">
        <v>225.2</v>
      </c>
      <c r="F10" s="100">
        <v>131.26</v>
      </c>
      <c r="G10" s="14"/>
      <c r="H10" s="11">
        <f t="shared" si="0"/>
        <v>58.285968028419177</v>
      </c>
      <c r="L10" s="23"/>
      <c r="M10" s="24"/>
      <c r="N10" s="25"/>
      <c r="O10" s="26"/>
      <c r="P10" s="26"/>
      <c r="Q10" s="26"/>
      <c r="R10" s="27"/>
      <c r="S10" s="17"/>
    </row>
    <row r="11" spans="1:19" ht="47.25">
      <c r="A11" s="13">
        <v>106</v>
      </c>
      <c r="B11" s="9" t="s">
        <v>179</v>
      </c>
      <c r="C11" s="100">
        <v>15620.04</v>
      </c>
      <c r="D11" s="101"/>
      <c r="E11" s="100">
        <v>15620.04</v>
      </c>
      <c r="F11" s="100">
        <v>9914.2900000000009</v>
      </c>
      <c r="G11" s="14"/>
      <c r="H11" s="11">
        <f t="shared" si="0"/>
        <v>63.471604426109032</v>
      </c>
      <c r="L11" s="28"/>
      <c r="M11" s="24"/>
      <c r="N11" s="29"/>
      <c r="O11" s="30"/>
      <c r="P11" s="30"/>
      <c r="Q11" s="30"/>
      <c r="R11" s="27"/>
      <c r="S11" s="17"/>
    </row>
    <row r="12" spans="1:19" ht="15.75">
      <c r="A12" s="13">
        <v>107</v>
      </c>
      <c r="B12" s="9" t="s">
        <v>180</v>
      </c>
      <c r="C12" s="100">
        <v>0</v>
      </c>
      <c r="D12" s="101"/>
      <c r="E12" s="100">
        <v>0</v>
      </c>
      <c r="F12" s="100">
        <v>0</v>
      </c>
      <c r="G12" s="14"/>
      <c r="H12" s="11">
        <v>0</v>
      </c>
      <c r="L12" s="28"/>
      <c r="M12" s="24"/>
      <c r="N12" s="29"/>
      <c r="O12" s="30"/>
      <c r="P12" s="27"/>
      <c r="Q12" s="30"/>
      <c r="R12" s="27"/>
      <c r="S12" s="17"/>
    </row>
    <row r="13" spans="1:19" ht="15.75">
      <c r="A13" s="13">
        <v>111</v>
      </c>
      <c r="B13" s="9" t="s">
        <v>181</v>
      </c>
      <c r="C13" s="100">
        <v>16600</v>
      </c>
      <c r="D13" s="102"/>
      <c r="E13" s="102">
        <v>1299.01</v>
      </c>
      <c r="F13" s="102">
        <v>0</v>
      </c>
      <c r="G13" s="31"/>
      <c r="H13" s="110">
        <v>79.900000000000006</v>
      </c>
      <c r="L13" s="28"/>
      <c r="M13" s="24"/>
      <c r="N13" s="29"/>
      <c r="O13" s="30"/>
      <c r="P13" s="30"/>
      <c r="Q13" s="30"/>
      <c r="R13" s="27"/>
      <c r="S13" s="17"/>
    </row>
    <row r="14" spans="1:19" ht="15.75">
      <c r="A14" s="13">
        <v>113</v>
      </c>
      <c r="B14" s="9" t="s">
        <v>182</v>
      </c>
      <c r="C14" s="100">
        <v>12025.23</v>
      </c>
      <c r="D14" s="101"/>
      <c r="E14" s="100">
        <v>13525.23</v>
      </c>
      <c r="F14" s="100">
        <v>6475.73</v>
      </c>
      <c r="G14" s="14"/>
      <c r="H14" s="11">
        <f t="shared" si="0"/>
        <v>47.878890044753398</v>
      </c>
      <c r="L14" s="28"/>
      <c r="M14" s="24"/>
      <c r="N14" s="29"/>
      <c r="O14" s="30"/>
      <c r="P14" s="27"/>
      <c r="Q14" s="30"/>
      <c r="R14" s="27"/>
      <c r="S14" s="17"/>
    </row>
    <row r="15" spans="1:19" ht="31.5">
      <c r="A15" s="32">
        <v>300</v>
      </c>
      <c r="B15" s="33" t="s">
        <v>183</v>
      </c>
      <c r="C15" s="103">
        <f>SUM(C16:C19)</f>
        <v>9270.26</v>
      </c>
      <c r="D15" s="104"/>
      <c r="E15" s="103">
        <f>SUM(E16:E19)</f>
        <v>9495.0499999999993</v>
      </c>
      <c r="F15" s="103">
        <f>SUM(F16:F19)</f>
        <v>6051.62</v>
      </c>
      <c r="G15" s="34"/>
      <c r="H15" s="94">
        <f t="shared" si="0"/>
        <v>63.734472172342436</v>
      </c>
      <c r="L15" s="28"/>
      <c r="M15" s="24"/>
      <c r="N15" s="29"/>
      <c r="O15" s="30"/>
      <c r="P15" s="30"/>
      <c r="Q15" s="30"/>
      <c r="R15" s="27"/>
      <c r="S15" s="17"/>
    </row>
    <row r="16" spans="1:19" ht="15.75">
      <c r="A16" s="13">
        <v>302</v>
      </c>
      <c r="B16" s="9" t="s">
        <v>184</v>
      </c>
      <c r="C16" s="100">
        <v>0</v>
      </c>
      <c r="D16" s="101"/>
      <c r="E16" s="100">
        <v>0</v>
      </c>
      <c r="F16" s="100">
        <v>0</v>
      </c>
      <c r="G16" s="14"/>
      <c r="H16" s="11">
        <v>0</v>
      </c>
      <c r="L16" s="28"/>
      <c r="M16" s="24"/>
      <c r="N16" s="29"/>
      <c r="O16" s="30"/>
      <c r="P16" s="30"/>
      <c r="Q16" s="30"/>
      <c r="R16" s="27"/>
      <c r="S16" s="17"/>
    </row>
    <row r="17" spans="1:19" ht="47.25">
      <c r="A17" s="13">
        <v>309</v>
      </c>
      <c r="B17" s="9" t="s">
        <v>185</v>
      </c>
      <c r="C17" s="100">
        <v>5521.37</v>
      </c>
      <c r="D17" s="101"/>
      <c r="E17" s="100">
        <v>5647.16</v>
      </c>
      <c r="F17" s="100">
        <v>3940.09</v>
      </c>
      <c r="G17" s="14"/>
      <c r="H17" s="11">
        <f t="shared" si="0"/>
        <v>69.771177016411784</v>
      </c>
      <c r="L17" s="28"/>
      <c r="M17" s="24"/>
      <c r="N17" s="29"/>
      <c r="O17" s="30"/>
      <c r="P17" s="27"/>
      <c r="Q17" s="30"/>
      <c r="R17" s="27"/>
      <c r="S17" s="17"/>
    </row>
    <row r="18" spans="1:19" ht="15.75">
      <c r="A18" s="13">
        <v>310</v>
      </c>
      <c r="B18" s="9" t="s">
        <v>186</v>
      </c>
      <c r="C18" s="100">
        <v>2219.16</v>
      </c>
      <c r="D18" s="101"/>
      <c r="E18" s="100">
        <v>2318.16</v>
      </c>
      <c r="F18" s="100">
        <v>1009.54</v>
      </c>
      <c r="G18" s="14"/>
      <c r="H18" s="11">
        <f t="shared" si="0"/>
        <v>43.549194188494326</v>
      </c>
      <c r="L18" s="35"/>
      <c r="M18" s="36"/>
      <c r="N18" s="37"/>
      <c r="O18" s="38"/>
      <c r="P18" s="38"/>
      <c r="Q18" s="38"/>
      <c r="R18" s="27"/>
      <c r="S18" s="17"/>
    </row>
    <row r="19" spans="1:19" ht="31.5">
      <c r="A19" s="13">
        <v>314</v>
      </c>
      <c r="B19" s="9" t="s">
        <v>187</v>
      </c>
      <c r="C19" s="100">
        <v>1529.73</v>
      </c>
      <c r="D19" s="101"/>
      <c r="E19" s="100">
        <v>1529.73</v>
      </c>
      <c r="F19" s="100">
        <v>1101.99</v>
      </c>
      <c r="G19" s="14"/>
      <c r="H19" s="11">
        <f t="shared" si="0"/>
        <v>72.038202820105511</v>
      </c>
      <c r="L19" s="28"/>
      <c r="M19" s="24"/>
      <c r="N19" s="39"/>
      <c r="O19" s="30"/>
      <c r="P19" s="30"/>
      <c r="Q19" s="30"/>
      <c r="R19" s="27"/>
      <c r="S19" s="17"/>
    </row>
    <row r="20" spans="1:19" ht="15.75">
      <c r="A20" s="40">
        <v>400</v>
      </c>
      <c r="B20" s="5" t="s">
        <v>188</v>
      </c>
      <c r="C20" s="96">
        <f>SUM(C21:C26)</f>
        <v>147503.48000000001</v>
      </c>
      <c r="D20" s="97"/>
      <c r="E20" s="96">
        <f>SUM(E21:E26)</f>
        <v>147503.48000000001</v>
      </c>
      <c r="F20" s="96">
        <f>SUM(F21:F26)</f>
        <v>80032.649999999994</v>
      </c>
      <c r="G20" s="6"/>
      <c r="H20" s="7">
        <f t="shared" si="0"/>
        <v>54.258143604476302</v>
      </c>
      <c r="L20" s="28"/>
      <c r="M20" s="24"/>
      <c r="N20" s="39"/>
      <c r="O20" s="30"/>
      <c r="P20" s="30"/>
      <c r="Q20" s="30"/>
      <c r="R20" s="27"/>
      <c r="S20" s="17"/>
    </row>
    <row r="21" spans="1:19" ht="15.75">
      <c r="A21" s="13">
        <v>405</v>
      </c>
      <c r="B21" s="9" t="s">
        <v>189</v>
      </c>
      <c r="C21" s="100">
        <v>1016.2</v>
      </c>
      <c r="D21" s="101"/>
      <c r="E21" s="100">
        <v>1016.2</v>
      </c>
      <c r="F21" s="100">
        <v>940.37</v>
      </c>
      <c r="G21" s="14"/>
      <c r="H21" s="11">
        <f t="shared" si="0"/>
        <v>92.537886242865568</v>
      </c>
      <c r="L21" s="28"/>
      <c r="M21" s="24"/>
      <c r="N21" s="39"/>
      <c r="O21" s="30"/>
      <c r="P21" s="30"/>
      <c r="Q21" s="30"/>
      <c r="R21" s="27"/>
      <c r="S21" s="17"/>
    </row>
    <row r="22" spans="1:19" ht="15.75">
      <c r="A22" s="13">
        <v>406</v>
      </c>
      <c r="B22" s="9" t="s">
        <v>190</v>
      </c>
      <c r="C22" s="100">
        <v>1565.23</v>
      </c>
      <c r="D22" s="101"/>
      <c r="E22" s="100">
        <v>1565.23</v>
      </c>
      <c r="F22" s="100">
        <v>1210.98</v>
      </c>
      <c r="G22" s="14"/>
      <c r="H22" s="11">
        <f t="shared" si="0"/>
        <v>77.367543428122389</v>
      </c>
      <c r="L22" s="28"/>
      <c r="M22" s="24"/>
      <c r="N22" s="39"/>
      <c r="O22" s="30"/>
      <c r="P22" s="30"/>
      <c r="Q22" s="30"/>
      <c r="R22" s="27"/>
      <c r="S22" s="17"/>
    </row>
    <row r="23" spans="1:19" ht="15.75">
      <c r="A23" s="13">
        <v>408</v>
      </c>
      <c r="B23" s="41" t="s">
        <v>191</v>
      </c>
      <c r="C23" s="100">
        <v>390</v>
      </c>
      <c r="D23" s="101"/>
      <c r="E23" s="100">
        <v>390</v>
      </c>
      <c r="F23" s="100">
        <v>13.02</v>
      </c>
      <c r="G23" s="14"/>
      <c r="H23" s="11">
        <f t="shared" si="0"/>
        <v>3.3384615384615381</v>
      </c>
      <c r="L23" s="42"/>
      <c r="M23" s="19"/>
      <c r="N23" s="43"/>
      <c r="O23" s="21"/>
      <c r="P23" s="20"/>
      <c r="Q23" s="21"/>
      <c r="R23" s="27"/>
      <c r="S23" s="17"/>
    </row>
    <row r="24" spans="1:19" ht="15.75">
      <c r="A24" s="13">
        <v>409</v>
      </c>
      <c r="B24" s="44" t="s">
        <v>192</v>
      </c>
      <c r="C24" s="100">
        <v>131784.98000000001</v>
      </c>
      <c r="D24" s="101"/>
      <c r="E24" s="100">
        <v>131784.98000000001</v>
      </c>
      <c r="F24" s="100">
        <v>74437.19</v>
      </c>
      <c r="G24" s="14"/>
      <c r="H24" s="11">
        <f t="shared" si="0"/>
        <v>56.483819324478404</v>
      </c>
      <c r="L24" s="28"/>
      <c r="M24" s="24"/>
      <c r="N24" s="39"/>
      <c r="O24" s="30"/>
      <c r="P24" s="30"/>
      <c r="Q24" s="30"/>
      <c r="R24" s="27"/>
      <c r="S24" s="17"/>
    </row>
    <row r="25" spans="1:19" ht="15.75">
      <c r="A25" s="13">
        <v>410</v>
      </c>
      <c r="B25" s="44" t="s">
        <v>193</v>
      </c>
      <c r="C25" s="100">
        <v>1584</v>
      </c>
      <c r="D25" s="101"/>
      <c r="E25" s="100">
        <v>1584</v>
      </c>
      <c r="F25" s="100">
        <v>764.48</v>
      </c>
      <c r="G25" s="14"/>
      <c r="H25" s="11">
        <f t="shared" si="0"/>
        <v>48.262626262626263</v>
      </c>
      <c r="L25" s="28"/>
      <c r="M25" s="24"/>
      <c r="N25" s="39"/>
      <c r="O25" s="30"/>
      <c r="P25" s="30"/>
      <c r="Q25" s="30"/>
      <c r="R25" s="27"/>
      <c r="S25" s="17"/>
    </row>
    <row r="26" spans="1:19" ht="15.75">
      <c r="A26" s="13">
        <v>412</v>
      </c>
      <c r="B26" s="41" t="s">
        <v>194</v>
      </c>
      <c r="C26" s="100">
        <v>11163.07</v>
      </c>
      <c r="D26" s="101"/>
      <c r="E26" s="100">
        <v>11163.07</v>
      </c>
      <c r="F26" s="100">
        <v>2666.61</v>
      </c>
      <c r="G26" s="14"/>
      <c r="H26" s="11">
        <f t="shared" si="0"/>
        <v>23.8877835577489</v>
      </c>
      <c r="L26" s="28"/>
      <c r="M26" s="45"/>
      <c r="N26" s="39"/>
      <c r="O26" s="30"/>
      <c r="P26" s="30"/>
      <c r="Q26" s="30"/>
      <c r="R26" s="27"/>
      <c r="S26" s="17"/>
    </row>
    <row r="27" spans="1:19" s="46" customFormat="1" ht="15.75">
      <c r="A27" s="4">
        <v>500</v>
      </c>
      <c r="B27" s="5" t="s">
        <v>195</v>
      </c>
      <c r="C27" s="96">
        <f>SUM(C28:C31)</f>
        <v>175806.59</v>
      </c>
      <c r="D27" s="97"/>
      <c r="E27" s="96">
        <f>SUM(E28:E31)</f>
        <v>199400</v>
      </c>
      <c r="F27" s="96">
        <f>SUM(F28:F31)</f>
        <v>86549.37000000001</v>
      </c>
      <c r="G27" s="6"/>
      <c r="H27" s="7">
        <f t="shared" si="0"/>
        <v>43.4048996990973</v>
      </c>
      <c r="L27" s="28"/>
      <c r="M27" s="47"/>
      <c r="N27" s="39"/>
      <c r="O27" s="30"/>
      <c r="P27" s="27"/>
      <c r="Q27" s="30"/>
      <c r="R27" s="27"/>
      <c r="S27" s="48"/>
    </row>
    <row r="28" spans="1:19" ht="15.75">
      <c r="A28" s="13">
        <v>501</v>
      </c>
      <c r="B28" s="41" t="s">
        <v>196</v>
      </c>
      <c r="C28" s="100">
        <v>25806.39</v>
      </c>
      <c r="D28" s="101"/>
      <c r="E28" s="100">
        <v>25806.39</v>
      </c>
      <c r="F28" s="100">
        <v>13881.57</v>
      </c>
      <c r="G28" s="14"/>
      <c r="H28" s="11">
        <f t="shared" si="0"/>
        <v>53.791212176519075</v>
      </c>
      <c r="L28" s="28"/>
      <c r="M28" s="47"/>
      <c r="N28" s="39"/>
      <c r="O28" s="30"/>
      <c r="P28" s="30"/>
      <c r="Q28" s="30"/>
      <c r="R28" s="27"/>
      <c r="S28" s="17"/>
    </row>
    <row r="29" spans="1:19" ht="15.75">
      <c r="A29" s="13">
        <v>502</v>
      </c>
      <c r="B29" s="41" t="s">
        <v>197</v>
      </c>
      <c r="C29" s="100">
        <v>86641.93</v>
      </c>
      <c r="D29" s="101"/>
      <c r="E29" s="100">
        <v>100218.14</v>
      </c>
      <c r="F29" s="100">
        <v>39577.79</v>
      </c>
      <c r="G29" s="14"/>
      <c r="H29" s="11">
        <f t="shared" si="0"/>
        <v>39.491642930112256</v>
      </c>
      <c r="L29" s="28"/>
      <c r="M29" s="45"/>
      <c r="N29" s="39"/>
      <c r="O29" s="30"/>
      <c r="P29" s="27"/>
      <c r="Q29" s="30"/>
      <c r="R29" s="27"/>
      <c r="S29" s="17"/>
    </row>
    <row r="30" spans="1:19" ht="15.75">
      <c r="A30" s="13">
        <v>503</v>
      </c>
      <c r="B30" s="41" t="s">
        <v>198</v>
      </c>
      <c r="C30" s="100">
        <v>54409.68</v>
      </c>
      <c r="D30" s="101"/>
      <c r="E30" s="100">
        <v>64426.879999999997</v>
      </c>
      <c r="F30" s="100">
        <v>27896.3</v>
      </c>
      <c r="G30" s="14"/>
      <c r="H30" s="11">
        <f t="shared" si="0"/>
        <v>43.299163330585003</v>
      </c>
      <c r="L30" s="18"/>
      <c r="M30" s="19"/>
      <c r="N30" s="20"/>
      <c r="O30" s="21"/>
      <c r="P30" s="22"/>
      <c r="Q30" s="21"/>
      <c r="R30" s="27"/>
      <c r="S30" s="17"/>
    </row>
    <row r="31" spans="1:19" ht="31.5">
      <c r="A31" s="13">
        <v>505</v>
      </c>
      <c r="B31" s="41" t="s">
        <v>199</v>
      </c>
      <c r="C31" s="100">
        <v>8948.59</v>
      </c>
      <c r="D31" s="100"/>
      <c r="E31" s="100">
        <v>8948.59</v>
      </c>
      <c r="F31" s="100">
        <v>5193.71</v>
      </c>
      <c r="G31" s="14"/>
      <c r="H31" s="11">
        <f t="shared" si="0"/>
        <v>58.039422970546198</v>
      </c>
      <c r="L31" s="28"/>
      <c r="M31" s="45"/>
      <c r="N31" s="29"/>
      <c r="O31" s="30"/>
      <c r="P31" s="30"/>
      <c r="Q31" s="30"/>
      <c r="R31" s="27"/>
      <c r="S31" s="17"/>
    </row>
    <row r="32" spans="1:19" s="46" customFormat="1" ht="15.75">
      <c r="A32" s="4">
        <v>600</v>
      </c>
      <c r="B32" s="5" t="s">
        <v>200</v>
      </c>
      <c r="C32" s="96">
        <f>SUM(C33:C35)</f>
        <v>970.47</v>
      </c>
      <c r="D32" s="96">
        <f>SUM(D35)</f>
        <v>0</v>
      </c>
      <c r="E32" s="96">
        <f>SUM(E33:E35)</f>
        <v>970.47</v>
      </c>
      <c r="F32" s="96">
        <f>SUM(F33:F35)</f>
        <v>820.09</v>
      </c>
      <c r="G32" s="6"/>
      <c r="H32" s="7">
        <f t="shared" si="0"/>
        <v>84.504415386359184</v>
      </c>
      <c r="L32" s="28"/>
      <c r="M32" s="45"/>
      <c r="N32" s="29"/>
      <c r="O32" s="30"/>
      <c r="P32" s="27"/>
      <c r="Q32" s="30"/>
      <c r="R32" s="27"/>
      <c r="S32" s="48"/>
    </row>
    <row r="33" spans="1:19" s="46" customFormat="1" ht="15.75">
      <c r="A33" s="49">
        <v>602</v>
      </c>
      <c r="B33" s="41" t="s">
        <v>201</v>
      </c>
      <c r="C33" s="100">
        <v>83.2</v>
      </c>
      <c r="D33" s="101"/>
      <c r="E33" s="100">
        <v>83.2</v>
      </c>
      <c r="F33" s="100">
        <v>83.2</v>
      </c>
      <c r="G33" s="14"/>
      <c r="H33" s="11">
        <f t="shared" si="0"/>
        <v>100</v>
      </c>
      <c r="L33" s="28"/>
      <c r="M33" s="45"/>
      <c r="N33" s="29"/>
      <c r="O33" s="30"/>
      <c r="P33" s="27"/>
      <c r="Q33" s="30"/>
      <c r="R33" s="27"/>
      <c r="S33" s="48"/>
    </row>
    <row r="34" spans="1:19" s="46" customFormat="1" ht="31.5">
      <c r="A34" s="49">
        <v>603</v>
      </c>
      <c r="B34" s="41" t="s">
        <v>202</v>
      </c>
      <c r="C34" s="100">
        <v>524.41999999999996</v>
      </c>
      <c r="D34" s="101"/>
      <c r="E34" s="100">
        <v>524.41999999999996</v>
      </c>
      <c r="F34" s="100">
        <v>496.89</v>
      </c>
      <c r="G34" s="14"/>
      <c r="H34" s="11">
        <f t="shared" si="0"/>
        <v>94.750390908050804</v>
      </c>
      <c r="L34" s="28"/>
      <c r="M34" s="45"/>
      <c r="N34" s="29"/>
      <c r="O34" s="30"/>
      <c r="P34" s="27"/>
      <c r="Q34" s="30"/>
      <c r="R34" s="27"/>
      <c r="S34" s="48"/>
    </row>
    <row r="35" spans="1:19" s="46" customFormat="1" ht="15.75">
      <c r="A35" s="49">
        <v>605</v>
      </c>
      <c r="B35" s="41" t="s">
        <v>203</v>
      </c>
      <c r="C35" s="100">
        <v>362.85</v>
      </c>
      <c r="D35" s="101"/>
      <c r="E35" s="100">
        <v>362.85</v>
      </c>
      <c r="F35" s="100">
        <v>240</v>
      </c>
      <c r="G35" s="14"/>
      <c r="H35" s="11">
        <f t="shared" si="0"/>
        <v>66.14303431169904</v>
      </c>
      <c r="L35" s="28"/>
      <c r="M35" s="45"/>
      <c r="N35" s="39"/>
      <c r="O35" s="30"/>
      <c r="P35" s="30"/>
      <c r="Q35" s="30"/>
      <c r="R35" s="27"/>
      <c r="S35" s="48"/>
    </row>
    <row r="36" spans="1:19" s="46" customFormat="1" ht="15.75">
      <c r="A36" s="4">
        <v>700</v>
      </c>
      <c r="B36" s="5" t="s">
        <v>204</v>
      </c>
      <c r="C36" s="96">
        <f>SUM(C37:C41)</f>
        <v>889151.10000000009</v>
      </c>
      <c r="D36" s="97"/>
      <c r="E36" s="96">
        <f>SUM(E37:E41)</f>
        <v>889151.10000000009</v>
      </c>
      <c r="F36" s="96">
        <f>SUM(F37:F41)</f>
        <v>614353.39999999991</v>
      </c>
      <c r="G36" s="6"/>
      <c r="H36" s="7">
        <f t="shared" si="0"/>
        <v>69.094375522900421</v>
      </c>
      <c r="L36" s="28"/>
      <c r="M36" s="45"/>
      <c r="N36" s="29"/>
      <c r="O36" s="30"/>
      <c r="P36" s="27"/>
      <c r="Q36" s="30"/>
      <c r="R36" s="27"/>
      <c r="S36" s="48"/>
    </row>
    <row r="37" spans="1:19" s="46" customFormat="1" ht="15.75">
      <c r="A37" s="50">
        <v>701</v>
      </c>
      <c r="B37" s="41" t="s">
        <v>205</v>
      </c>
      <c r="C37" s="100">
        <v>302261.64</v>
      </c>
      <c r="D37" s="101"/>
      <c r="E37" s="100">
        <v>302261.64</v>
      </c>
      <c r="F37" s="100">
        <v>232962.53</v>
      </c>
      <c r="G37" s="14"/>
      <c r="H37" s="11">
        <f t="shared" si="0"/>
        <v>77.073137696202537</v>
      </c>
      <c r="L37" s="18"/>
      <c r="M37" s="19"/>
      <c r="N37" s="20"/>
      <c r="O37" s="20"/>
      <c r="P37" s="20"/>
      <c r="Q37" s="21"/>
      <c r="R37" s="27"/>
      <c r="S37" s="48"/>
    </row>
    <row r="38" spans="1:19" s="46" customFormat="1" ht="15.75">
      <c r="A38" s="50">
        <v>702</v>
      </c>
      <c r="B38" s="41" t="s">
        <v>206</v>
      </c>
      <c r="C38" s="100">
        <v>411412.6</v>
      </c>
      <c r="D38" s="101"/>
      <c r="E38" s="100">
        <v>411412.6</v>
      </c>
      <c r="F38" s="100">
        <v>260932.67</v>
      </c>
      <c r="G38" s="14"/>
      <c r="H38" s="11">
        <f t="shared" si="0"/>
        <v>63.423597138250024</v>
      </c>
      <c r="L38" s="51"/>
      <c r="M38" s="45"/>
      <c r="N38" s="29"/>
      <c r="O38" s="30"/>
      <c r="P38" s="27"/>
      <c r="Q38" s="30"/>
      <c r="R38" s="27"/>
      <c r="S38" s="48"/>
    </row>
    <row r="39" spans="1:19" s="46" customFormat="1" ht="15.75">
      <c r="A39" s="50">
        <v>703</v>
      </c>
      <c r="B39" s="41" t="s">
        <v>296</v>
      </c>
      <c r="C39" s="100">
        <v>119597.13</v>
      </c>
      <c r="D39" s="101"/>
      <c r="E39" s="100">
        <v>119597.13</v>
      </c>
      <c r="F39" s="100">
        <v>80447.77</v>
      </c>
      <c r="G39" s="14"/>
      <c r="H39" s="11">
        <f t="shared" si="0"/>
        <v>67.265635889423109</v>
      </c>
      <c r="L39" s="51"/>
      <c r="M39" s="45"/>
      <c r="N39" s="29"/>
      <c r="O39" s="30"/>
      <c r="P39" s="27"/>
      <c r="Q39" s="30"/>
      <c r="R39" s="27"/>
      <c r="S39" s="48"/>
    </row>
    <row r="40" spans="1:19" s="46" customFormat="1" ht="15.75">
      <c r="A40" s="50">
        <v>707</v>
      </c>
      <c r="B40" s="41" t="s">
        <v>207</v>
      </c>
      <c r="C40" s="100">
        <v>28210.31</v>
      </c>
      <c r="D40" s="101"/>
      <c r="E40" s="100">
        <v>28210.31</v>
      </c>
      <c r="F40" s="100">
        <v>22731.23</v>
      </c>
      <c r="G40" s="14"/>
      <c r="H40" s="11">
        <f t="shared" si="0"/>
        <v>80.577739131544462</v>
      </c>
      <c r="L40" s="18"/>
      <c r="M40" s="19"/>
      <c r="N40" s="43"/>
      <c r="O40" s="21"/>
      <c r="P40" s="21"/>
      <c r="Q40" s="21"/>
      <c r="R40" s="27"/>
      <c r="S40" s="48"/>
    </row>
    <row r="41" spans="1:19" s="46" customFormat="1" ht="15.75">
      <c r="A41" s="50">
        <v>709</v>
      </c>
      <c r="B41" s="41" t="s">
        <v>208</v>
      </c>
      <c r="C41" s="100">
        <v>27669.42</v>
      </c>
      <c r="D41" s="101"/>
      <c r="E41" s="100">
        <v>27669.42</v>
      </c>
      <c r="F41" s="100">
        <v>17279.2</v>
      </c>
      <c r="G41" s="14"/>
      <c r="H41" s="11">
        <f t="shared" si="0"/>
        <v>62.448724982309002</v>
      </c>
      <c r="L41" s="52"/>
      <c r="M41" s="45"/>
      <c r="N41" s="39"/>
      <c r="O41" s="30"/>
      <c r="P41" s="27"/>
      <c r="Q41" s="30"/>
      <c r="R41" s="27"/>
      <c r="S41" s="48"/>
    </row>
    <row r="42" spans="1:19" s="46" customFormat="1" ht="15.75">
      <c r="A42" s="40">
        <v>800</v>
      </c>
      <c r="B42" s="5" t="s">
        <v>209</v>
      </c>
      <c r="C42" s="96">
        <f>SUM(C43:C44)</f>
        <v>81176</v>
      </c>
      <c r="D42" s="97"/>
      <c r="E42" s="96">
        <f>SUM(E43:E44)</f>
        <v>82719.199999999997</v>
      </c>
      <c r="F42" s="96">
        <f>SUM(F43:F44)</f>
        <v>56406.07</v>
      </c>
      <c r="G42" s="6"/>
      <c r="H42" s="7">
        <f t="shared" si="0"/>
        <v>68.189815665528684</v>
      </c>
      <c r="L42" s="52"/>
      <c r="M42" s="45"/>
      <c r="N42" s="39"/>
      <c r="O42" s="30"/>
      <c r="P42" s="30"/>
      <c r="Q42" s="30"/>
      <c r="R42" s="27"/>
      <c r="S42" s="48"/>
    </row>
    <row r="43" spans="1:19" s="46" customFormat="1" ht="15.75">
      <c r="A43" s="50">
        <v>801</v>
      </c>
      <c r="B43" s="41" t="s">
        <v>210</v>
      </c>
      <c r="C43" s="100">
        <v>64743.27</v>
      </c>
      <c r="D43" s="101"/>
      <c r="E43" s="100">
        <v>66286.47</v>
      </c>
      <c r="F43" s="100">
        <v>45804.07</v>
      </c>
      <c r="G43" s="14"/>
      <c r="H43" s="11">
        <f t="shared" si="0"/>
        <v>69.100179870794136</v>
      </c>
      <c r="L43" s="52"/>
      <c r="M43" s="45"/>
      <c r="N43" s="39"/>
      <c r="O43" s="30"/>
      <c r="P43" s="30"/>
      <c r="Q43" s="30"/>
      <c r="R43" s="27"/>
      <c r="S43" s="48"/>
    </row>
    <row r="44" spans="1:19" s="46" customFormat="1" ht="15.75">
      <c r="A44" s="50">
        <v>804</v>
      </c>
      <c r="B44" s="41" t="s">
        <v>211</v>
      </c>
      <c r="C44" s="100">
        <v>16432.73</v>
      </c>
      <c r="D44" s="101"/>
      <c r="E44" s="100">
        <v>16432.73</v>
      </c>
      <c r="F44" s="100">
        <v>10602</v>
      </c>
      <c r="G44" s="14"/>
      <c r="H44" s="11">
        <f t="shared" si="0"/>
        <v>64.517581679976487</v>
      </c>
      <c r="L44" s="52"/>
      <c r="M44" s="45"/>
      <c r="N44" s="39"/>
      <c r="O44" s="30"/>
      <c r="P44" s="27"/>
      <c r="Q44" s="30"/>
      <c r="R44" s="27"/>
      <c r="S44" s="48"/>
    </row>
    <row r="45" spans="1:19" s="46" customFormat="1" ht="15.75">
      <c r="A45" s="53">
        <v>900</v>
      </c>
      <c r="B45" s="5" t="s">
        <v>212</v>
      </c>
      <c r="C45" s="96">
        <f>SUM(C46:C46)</f>
        <v>270</v>
      </c>
      <c r="D45" s="97"/>
      <c r="E45" s="96">
        <f>SUM(E46:E46)</f>
        <v>270</v>
      </c>
      <c r="F45" s="96">
        <f>SUM(F46:F46)</f>
        <v>0</v>
      </c>
      <c r="G45" s="6"/>
      <c r="H45" s="11">
        <f t="shared" si="0"/>
        <v>0</v>
      </c>
      <c r="L45" s="42"/>
      <c r="M45" s="19"/>
      <c r="N45" s="43"/>
      <c r="O45" s="21"/>
      <c r="P45" s="21"/>
      <c r="Q45" s="21"/>
      <c r="R45" s="27"/>
      <c r="S45" s="48"/>
    </row>
    <row r="46" spans="1:19" s="46" customFormat="1" ht="15.75">
      <c r="A46" s="50">
        <v>909</v>
      </c>
      <c r="B46" s="41" t="s">
        <v>213</v>
      </c>
      <c r="C46" s="100">
        <v>270</v>
      </c>
      <c r="D46" s="101"/>
      <c r="E46" s="100">
        <v>270</v>
      </c>
      <c r="F46" s="100">
        <v>0</v>
      </c>
      <c r="G46" s="14"/>
      <c r="H46" s="11">
        <f t="shared" si="0"/>
        <v>0</v>
      </c>
      <c r="L46" s="52"/>
      <c r="M46" s="45"/>
      <c r="N46" s="39"/>
      <c r="O46" s="30"/>
      <c r="P46" s="30"/>
      <c r="Q46" s="30"/>
      <c r="R46" s="27"/>
      <c r="S46" s="48"/>
    </row>
    <row r="47" spans="1:19" s="46" customFormat="1" ht="15.75">
      <c r="A47" s="54">
        <v>1000</v>
      </c>
      <c r="B47" s="5" t="s">
        <v>214</v>
      </c>
      <c r="C47" s="96">
        <f>SUM(C48:C51)</f>
        <v>124997.02</v>
      </c>
      <c r="D47" s="97"/>
      <c r="E47" s="96">
        <f>SUM(E48:E51)</f>
        <v>124997.02</v>
      </c>
      <c r="F47" s="96">
        <f>SUM(F48:F51)</f>
        <v>93176.82</v>
      </c>
      <c r="G47" s="6"/>
      <c r="H47" s="7">
        <f t="shared" si="0"/>
        <v>74.543233110677363</v>
      </c>
      <c r="L47" s="52"/>
      <c r="M47" s="45"/>
      <c r="N47" s="39"/>
      <c r="O47" s="30"/>
      <c r="P47" s="30"/>
      <c r="Q47" s="30"/>
      <c r="R47" s="27"/>
      <c r="S47" s="48"/>
    </row>
    <row r="48" spans="1:19" s="46" customFormat="1" ht="15.75">
      <c r="A48" s="55">
        <v>1001</v>
      </c>
      <c r="B48" s="41" t="s">
        <v>215</v>
      </c>
      <c r="C48" s="100">
        <v>7479.69</v>
      </c>
      <c r="D48" s="101"/>
      <c r="E48" s="100">
        <v>7479.69</v>
      </c>
      <c r="F48" s="100">
        <v>4830</v>
      </c>
      <c r="G48" s="14"/>
      <c r="H48" s="11">
        <f t="shared" si="0"/>
        <v>64.574868744560277</v>
      </c>
      <c r="L48" s="56"/>
      <c r="M48" s="19"/>
      <c r="N48" s="43"/>
      <c r="O48" s="21"/>
      <c r="P48" s="22"/>
      <c r="Q48" s="21"/>
      <c r="R48" s="27"/>
      <c r="S48" s="48"/>
    </row>
    <row r="49" spans="1:19" s="46" customFormat="1" ht="15.75">
      <c r="A49" s="55">
        <v>1002</v>
      </c>
      <c r="B49" s="41" t="s">
        <v>216</v>
      </c>
      <c r="C49" s="100">
        <v>2794.33</v>
      </c>
      <c r="D49" s="101"/>
      <c r="E49" s="100">
        <v>2794.33</v>
      </c>
      <c r="F49" s="100">
        <v>2219.23</v>
      </c>
      <c r="G49" s="14"/>
      <c r="H49" s="11">
        <f t="shared" si="0"/>
        <v>79.419037837334898</v>
      </c>
      <c r="L49" s="52"/>
      <c r="M49" s="45"/>
      <c r="N49" s="39"/>
      <c r="O49" s="30"/>
      <c r="P49" s="30"/>
      <c r="Q49" s="30"/>
      <c r="R49" s="27"/>
      <c r="S49" s="48"/>
    </row>
    <row r="50" spans="1:19" s="57" customFormat="1" ht="15.75">
      <c r="A50" s="55">
        <v>1003</v>
      </c>
      <c r="B50" s="41" t="s">
        <v>217</v>
      </c>
      <c r="C50" s="100">
        <v>107061.95</v>
      </c>
      <c r="D50" s="101"/>
      <c r="E50" s="100">
        <v>107061.95</v>
      </c>
      <c r="F50" s="100">
        <v>83368.27</v>
      </c>
      <c r="G50" s="14"/>
      <c r="H50" s="11">
        <f t="shared" si="0"/>
        <v>77.869186952040394</v>
      </c>
      <c r="L50" s="58"/>
      <c r="M50" s="19"/>
      <c r="N50" s="43"/>
      <c r="O50" s="21"/>
      <c r="P50" s="22"/>
      <c r="Q50" s="21"/>
      <c r="R50" s="27"/>
      <c r="S50" s="59"/>
    </row>
    <row r="51" spans="1:19" s="46" customFormat="1" ht="15.75">
      <c r="A51" s="55">
        <v>1006</v>
      </c>
      <c r="B51" s="41" t="s">
        <v>218</v>
      </c>
      <c r="C51" s="100">
        <v>7661.05</v>
      </c>
      <c r="D51" s="101"/>
      <c r="E51" s="100">
        <v>7661.05</v>
      </c>
      <c r="F51" s="100">
        <v>2759.32</v>
      </c>
      <c r="G51" s="14"/>
      <c r="H51" s="11">
        <f t="shared" si="0"/>
        <v>36.017517181065259</v>
      </c>
      <c r="L51" s="60"/>
      <c r="M51" s="45"/>
      <c r="N51" s="39"/>
      <c r="O51" s="30"/>
      <c r="P51" s="27"/>
      <c r="Q51" s="30"/>
      <c r="R51" s="27"/>
      <c r="S51" s="48"/>
    </row>
    <row r="52" spans="1:19" s="46" customFormat="1" ht="15.75">
      <c r="A52" s="54">
        <v>1100</v>
      </c>
      <c r="B52" s="5" t="s">
        <v>219</v>
      </c>
      <c r="C52" s="96">
        <f>SUM(C53:C53)</f>
        <v>24440.18</v>
      </c>
      <c r="D52" s="97"/>
      <c r="E52" s="96">
        <f>SUM(E53:E53)</f>
        <v>24440.18</v>
      </c>
      <c r="F52" s="96">
        <f>SUM(F53:F53)</f>
        <v>18322.18</v>
      </c>
      <c r="G52" s="6"/>
      <c r="H52" s="7">
        <f t="shared" si="0"/>
        <v>74.967451139885227</v>
      </c>
      <c r="L52" s="60"/>
      <c r="M52" s="45"/>
      <c r="N52" s="39"/>
      <c r="O52" s="30"/>
      <c r="P52" s="30"/>
      <c r="Q52" s="30"/>
      <c r="R52" s="27"/>
      <c r="S52" s="48"/>
    </row>
    <row r="53" spans="1:19" s="46" customFormat="1" ht="15.75">
      <c r="A53" s="55">
        <v>1101</v>
      </c>
      <c r="B53" s="41" t="s">
        <v>220</v>
      </c>
      <c r="C53" s="100">
        <v>24440.18</v>
      </c>
      <c r="D53" s="101"/>
      <c r="E53" s="100">
        <v>24440.18</v>
      </c>
      <c r="F53" s="100">
        <v>18322.18</v>
      </c>
      <c r="G53" s="14"/>
      <c r="H53" s="11">
        <f t="shared" si="0"/>
        <v>74.967451139885227</v>
      </c>
      <c r="L53" s="60"/>
      <c r="M53" s="45"/>
      <c r="N53" s="39"/>
      <c r="O53" s="30"/>
      <c r="P53" s="27"/>
      <c r="Q53" s="30"/>
      <c r="R53" s="27"/>
      <c r="S53" s="48"/>
    </row>
    <row r="54" spans="1:19" s="46" customFormat="1" ht="15.75">
      <c r="A54" s="54">
        <v>1200</v>
      </c>
      <c r="B54" s="5" t="s">
        <v>221</v>
      </c>
      <c r="C54" s="96">
        <f>SUM(C55+C56)</f>
        <v>4135.6099999999997</v>
      </c>
      <c r="D54" s="97"/>
      <c r="E54" s="96">
        <f>SUM(E55+E56)</f>
        <v>4135.6099999999997</v>
      </c>
      <c r="F54" s="96">
        <f>SUM(F55+F56)</f>
        <v>2814</v>
      </c>
      <c r="G54" s="6"/>
      <c r="H54" s="7">
        <f t="shared" si="0"/>
        <v>68.043166546168536</v>
      </c>
      <c r="L54" s="60"/>
      <c r="M54" s="45"/>
      <c r="N54" s="39"/>
      <c r="O54" s="30"/>
      <c r="P54" s="30"/>
      <c r="Q54" s="30"/>
      <c r="R54" s="27"/>
      <c r="S54" s="48"/>
    </row>
    <row r="55" spans="1:19" s="46" customFormat="1" ht="15.75">
      <c r="A55" s="55">
        <v>1201</v>
      </c>
      <c r="B55" s="41" t="s">
        <v>222</v>
      </c>
      <c r="C55" s="100">
        <v>1917.01</v>
      </c>
      <c r="D55" s="101"/>
      <c r="E55" s="100">
        <v>1917.01</v>
      </c>
      <c r="F55" s="100">
        <v>1314</v>
      </c>
      <c r="G55" s="14"/>
      <c r="H55" s="11">
        <f t="shared" si="0"/>
        <v>68.544243379012102</v>
      </c>
      <c r="L55" s="58"/>
      <c r="M55" s="19"/>
      <c r="N55" s="43"/>
      <c r="O55" s="21"/>
      <c r="P55" s="21"/>
      <c r="Q55" s="21"/>
      <c r="R55" s="27"/>
      <c r="S55" s="48"/>
    </row>
    <row r="56" spans="1:19" s="46" customFormat="1" ht="15.75">
      <c r="A56" s="55">
        <v>1202</v>
      </c>
      <c r="B56" s="41" t="s">
        <v>223</v>
      </c>
      <c r="C56" s="100">
        <v>2218.6</v>
      </c>
      <c r="D56" s="101"/>
      <c r="E56" s="100">
        <v>2218.6</v>
      </c>
      <c r="F56" s="100">
        <v>1500</v>
      </c>
      <c r="G56" s="14"/>
      <c r="H56" s="11">
        <f t="shared" si="0"/>
        <v>67.610204633552698</v>
      </c>
      <c r="L56" s="60"/>
      <c r="M56" s="45"/>
      <c r="N56" s="39"/>
      <c r="O56" s="30"/>
      <c r="P56" s="27"/>
      <c r="Q56" s="30"/>
      <c r="R56" s="27"/>
      <c r="S56" s="48"/>
    </row>
    <row r="57" spans="1:19" s="46" customFormat="1" ht="31.5">
      <c r="A57" s="54">
        <v>1300</v>
      </c>
      <c r="B57" s="5" t="s">
        <v>224</v>
      </c>
      <c r="C57" s="96">
        <f>SUM(C58)</f>
        <v>194.03</v>
      </c>
      <c r="D57" s="97"/>
      <c r="E57" s="96">
        <f>SUM(E58)</f>
        <v>194.03</v>
      </c>
      <c r="F57" s="96">
        <f>SUM(F58)</f>
        <v>7.43</v>
      </c>
      <c r="G57" s="6"/>
      <c r="H57" s="7">
        <f t="shared" si="0"/>
        <v>3.8293047466886563</v>
      </c>
      <c r="L57" s="58"/>
      <c r="M57" s="19"/>
      <c r="N57" s="43"/>
      <c r="O57" s="21"/>
      <c r="P57" s="21"/>
      <c r="Q57" s="21"/>
      <c r="R57" s="27"/>
      <c r="S57" s="48"/>
    </row>
    <row r="58" spans="1:19" s="46" customFormat="1" ht="31.5">
      <c r="A58" s="55">
        <v>1301</v>
      </c>
      <c r="B58" s="41" t="s">
        <v>225</v>
      </c>
      <c r="C58" s="100">
        <v>194.03</v>
      </c>
      <c r="D58" s="101"/>
      <c r="E58" s="100">
        <v>194.03</v>
      </c>
      <c r="F58" s="100">
        <v>7.43</v>
      </c>
      <c r="G58" s="6"/>
      <c r="H58" s="11">
        <f t="shared" si="0"/>
        <v>3.8293047466886563</v>
      </c>
      <c r="L58" s="60"/>
      <c r="M58" s="45"/>
      <c r="N58" s="39"/>
      <c r="O58" s="30"/>
      <c r="P58" s="27"/>
      <c r="Q58" s="30"/>
      <c r="R58" s="27"/>
      <c r="S58" s="48"/>
    </row>
    <row r="59" spans="1:19" ht="15.75">
      <c r="A59" s="61"/>
      <c r="B59" s="62" t="s">
        <v>226</v>
      </c>
      <c r="C59" s="96">
        <f>SUM(C6+C15+C20+C27+C32+C36+C42+C45+C47+C52+C54+C57)</f>
        <v>1565895.59</v>
      </c>
      <c r="D59" s="96">
        <f>SUM(D6+D15+D20+D27+D32+D36+D42+D45+D47+D52+D54+D57)</f>
        <v>0</v>
      </c>
      <c r="E59" s="96">
        <f>SUM(E6+E15+E20+E27+E32+E36+E42+E45+E47+E52+E54+E57)</f>
        <v>1577456</v>
      </c>
      <c r="F59" s="96">
        <f>SUM(F6+F15+F20+F27+F32+F36+F42+F45+F47+F52+F54+F57)</f>
        <v>1013672.22</v>
      </c>
      <c r="G59" s="63"/>
      <c r="H59" s="7">
        <f t="shared" si="0"/>
        <v>64.259936251787693</v>
      </c>
      <c r="L59" s="60"/>
      <c r="M59" s="45"/>
      <c r="N59" s="29"/>
      <c r="O59" s="30"/>
      <c r="P59" s="27"/>
      <c r="Q59" s="30"/>
      <c r="R59" s="27"/>
      <c r="S59" s="17"/>
    </row>
    <row r="60" spans="1:19" ht="15.75">
      <c r="A60" s="2"/>
      <c r="B60" s="2"/>
      <c r="C60" s="2"/>
      <c r="D60" s="2"/>
      <c r="E60" s="2"/>
      <c r="F60" s="64"/>
      <c r="G60" s="2"/>
      <c r="H60" s="2"/>
      <c r="L60" s="58"/>
      <c r="M60" s="19"/>
      <c r="N60" s="43"/>
      <c r="O60" s="21"/>
      <c r="P60" s="21"/>
      <c r="Q60" s="21"/>
      <c r="R60" s="27"/>
      <c r="S60" s="17"/>
    </row>
    <row r="61" spans="1:19">
      <c r="L61" s="66"/>
      <c r="M61" s="66"/>
      <c r="N61" s="66"/>
      <c r="O61" s="66"/>
      <c r="P61" s="66"/>
      <c r="Q61" s="66"/>
      <c r="R61" s="66"/>
      <c r="S61" s="17"/>
    </row>
    <row r="62" spans="1:19" ht="15" customHeight="1">
      <c r="A62" s="215" t="s">
        <v>474</v>
      </c>
      <c r="B62" s="215"/>
      <c r="C62" s="215"/>
      <c r="D62" s="215"/>
      <c r="E62" s="215"/>
      <c r="F62" s="215"/>
      <c r="G62" s="215"/>
      <c r="H62" s="215"/>
      <c r="L62" s="66"/>
      <c r="M62" s="66"/>
      <c r="N62" s="66"/>
      <c r="O62" s="66"/>
      <c r="P62" s="66"/>
      <c r="Q62" s="66"/>
      <c r="R62" s="66"/>
      <c r="S62" s="17"/>
    </row>
    <row r="63" spans="1:19" ht="15.75">
      <c r="A63" s="215"/>
      <c r="B63" s="215"/>
      <c r="C63" s="215"/>
      <c r="D63" s="215"/>
      <c r="E63" s="215"/>
      <c r="F63" s="215"/>
      <c r="G63" s="215"/>
      <c r="H63" s="215"/>
      <c r="L63" s="67"/>
      <c r="M63" s="67"/>
      <c r="N63" s="67"/>
      <c r="O63" s="67"/>
      <c r="P63" s="67"/>
      <c r="Q63" s="67"/>
      <c r="R63" s="67"/>
      <c r="S63" s="17"/>
    </row>
    <row r="64" spans="1:19" ht="12.75" customHeight="1">
      <c r="A64" s="215"/>
      <c r="B64" s="215"/>
      <c r="C64" s="215"/>
      <c r="D64" s="215"/>
      <c r="E64" s="215"/>
      <c r="F64" s="215"/>
      <c r="G64" s="215"/>
      <c r="H64" s="215"/>
      <c r="L64" s="17"/>
      <c r="M64" s="17"/>
      <c r="N64" s="17"/>
      <c r="O64" s="17"/>
      <c r="P64" s="17"/>
      <c r="Q64" s="17"/>
      <c r="R64" s="17"/>
      <c r="S64" s="17"/>
    </row>
    <row r="65" spans="1:19" ht="44.25" customHeight="1">
      <c r="A65" s="215"/>
      <c r="B65" s="215"/>
      <c r="C65" s="215"/>
      <c r="D65" s="215"/>
      <c r="E65" s="215"/>
      <c r="F65" s="215"/>
      <c r="G65" s="215"/>
      <c r="H65" s="215"/>
      <c r="L65" s="68"/>
      <c r="M65" s="68"/>
      <c r="N65" s="68"/>
      <c r="O65" s="68"/>
      <c r="P65" s="68"/>
      <c r="Q65" s="68"/>
      <c r="R65" s="68"/>
      <c r="S65" s="17"/>
    </row>
    <row r="66" spans="1:19" ht="12.75" hidden="1" customHeight="1">
      <c r="A66" s="215"/>
      <c r="B66" s="215"/>
      <c r="C66" s="215"/>
      <c r="D66" s="215"/>
      <c r="E66" s="215"/>
      <c r="F66" s="215"/>
      <c r="G66" s="215"/>
      <c r="H66" s="215"/>
      <c r="L66" s="68"/>
      <c r="M66" s="68"/>
      <c r="N66" s="68"/>
      <c r="O66" s="68"/>
      <c r="P66" s="68"/>
      <c r="Q66" s="68"/>
      <c r="R66" s="68"/>
      <c r="S66" s="17"/>
    </row>
    <row r="67" spans="1:19" ht="12.75" customHeight="1">
      <c r="L67" s="68"/>
      <c r="M67" s="68"/>
      <c r="N67" s="68"/>
      <c r="O67" s="68"/>
      <c r="P67" s="68"/>
      <c r="Q67" s="68"/>
      <c r="R67" s="68"/>
      <c r="S67" s="17"/>
    </row>
    <row r="68" spans="1:19" ht="12.75" customHeight="1">
      <c r="L68" s="68"/>
      <c r="M68" s="68"/>
      <c r="N68" s="68"/>
      <c r="O68" s="68"/>
      <c r="P68" s="68"/>
      <c r="Q68" s="68"/>
      <c r="R68" s="68"/>
      <c r="S68" s="17"/>
    </row>
    <row r="69" spans="1:19" ht="12.75" customHeight="1">
      <c r="L69" s="68"/>
      <c r="M69" s="68"/>
      <c r="N69" s="68"/>
      <c r="O69" s="68"/>
      <c r="P69" s="68"/>
      <c r="Q69" s="68"/>
      <c r="R69" s="68"/>
      <c r="S69" s="17"/>
    </row>
    <row r="70" spans="1:19">
      <c r="L70" s="17"/>
      <c r="M70" s="17"/>
      <c r="N70" s="17"/>
      <c r="O70" s="17"/>
      <c r="P70" s="17"/>
      <c r="Q70" s="17"/>
      <c r="R70" s="17"/>
      <c r="S70" s="17"/>
    </row>
  </sheetData>
  <mergeCells count="4">
    <mergeCell ref="A1:H1"/>
    <mergeCell ref="A2:H2"/>
    <mergeCell ref="F3:H3"/>
    <mergeCell ref="A62:H66"/>
  </mergeCells>
  <pageMargins left="0.70866141732283472" right="0.25" top="0.26" bottom="0.49" header="0.16" footer="0.55000000000000004"/>
  <pageSetup paperSize="9" scale="71"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workbookViewId="0">
      <selection activeCell="E24" sqref="E24"/>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216" t="s">
        <v>234</v>
      </c>
      <c r="B2" s="216"/>
      <c r="C2" s="216"/>
      <c r="D2" s="216"/>
      <c r="E2" s="216"/>
      <c r="F2" s="216"/>
      <c r="G2" s="75"/>
      <c r="H2" s="75"/>
      <c r="I2" s="75"/>
    </row>
    <row r="3" spans="1:9" ht="15.75">
      <c r="A3" s="216"/>
      <c r="B3" s="216"/>
      <c r="C3" s="216"/>
      <c r="D3" s="216"/>
      <c r="E3" s="216"/>
      <c r="F3" s="216"/>
      <c r="G3" s="75"/>
      <c r="H3" s="75"/>
      <c r="I3" s="75"/>
    </row>
    <row r="4" spans="1:9" ht="15.75">
      <c r="A4" s="217" t="s">
        <v>448</v>
      </c>
      <c r="B4" s="217"/>
      <c r="C4" s="217"/>
      <c r="D4" s="217"/>
      <c r="E4" s="217"/>
      <c r="F4" s="217"/>
    </row>
    <row r="5" spans="1:9" ht="76.5">
      <c r="A5" s="78" t="s">
        <v>235</v>
      </c>
      <c r="B5" s="78" t="s">
        <v>236</v>
      </c>
      <c r="C5" s="78" t="s">
        <v>237</v>
      </c>
      <c r="D5" s="76" t="s">
        <v>367</v>
      </c>
      <c r="E5" s="76" t="s">
        <v>449</v>
      </c>
      <c r="F5" s="76" t="s">
        <v>289</v>
      </c>
    </row>
    <row r="6" spans="1:9">
      <c r="A6" s="79">
        <v>1</v>
      </c>
      <c r="B6" s="80">
        <v>2</v>
      </c>
      <c r="C6" s="80">
        <v>3</v>
      </c>
      <c r="D6" s="209">
        <v>4</v>
      </c>
      <c r="E6" s="77"/>
      <c r="F6" s="77"/>
    </row>
    <row r="7" spans="1:9" ht="31.5">
      <c r="A7" s="81" t="s">
        <v>238</v>
      </c>
      <c r="B7" s="82" t="s">
        <v>239</v>
      </c>
      <c r="C7" s="83" t="s">
        <v>240</v>
      </c>
      <c r="D7" s="210">
        <f>SUM(D8)</f>
        <v>113661.91</v>
      </c>
      <c r="E7" s="105">
        <f>SUM(E8)</f>
        <v>140184.75</v>
      </c>
      <c r="F7" s="90" t="s">
        <v>290</v>
      </c>
    </row>
    <row r="8" spans="1:9" ht="47.25">
      <c r="A8" s="81" t="s">
        <v>241</v>
      </c>
      <c r="B8" s="82" t="s">
        <v>242</v>
      </c>
      <c r="C8" s="83" t="s">
        <v>243</v>
      </c>
      <c r="D8" s="210">
        <f>SUM(D9+D14+D23)</f>
        <v>113661.91</v>
      </c>
      <c r="E8" s="105">
        <f>SUM(E9+E14+E23)</f>
        <v>140184.75</v>
      </c>
      <c r="F8" s="90" t="s">
        <v>290</v>
      </c>
    </row>
    <row r="9" spans="1:9" ht="31.5">
      <c r="A9" s="84" t="s">
        <v>244</v>
      </c>
      <c r="B9" s="85" t="s">
        <v>245</v>
      </c>
      <c r="C9" s="86" t="s">
        <v>246</v>
      </c>
      <c r="D9" s="211">
        <f>SUM(D10-D12)</f>
        <v>0</v>
      </c>
      <c r="E9" s="106">
        <f>SUM(E10-E12)</f>
        <v>0</v>
      </c>
      <c r="F9" s="90" t="s">
        <v>290</v>
      </c>
    </row>
    <row r="10" spans="1:9" ht="49.5" customHeight="1">
      <c r="A10" s="84" t="s">
        <v>247</v>
      </c>
      <c r="B10" s="85" t="s">
        <v>248</v>
      </c>
      <c r="C10" s="86" t="s">
        <v>249</v>
      </c>
      <c r="D10" s="211">
        <f>SUM(D11)</f>
        <v>5000</v>
      </c>
      <c r="E10" s="106">
        <f>SUM(E11)</f>
        <v>0</v>
      </c>
      <c r="F10" s="89" t="s">
        <v>290</v>
      </c>
    </row>
    <row r="11" spans="1:9" ht="47.25">
      <c r="A11" s="84" t="s">
        <v>250</v>
      </c>
      <c r="B11" s="85" t="s">
        <v>251</v>
      </c>
      <c r="C11" s="86" t="s">
        <v>252</v>
      </c>
      <c r="D11" s="211">
        <v>5000</v>
      </c>
      <c r="E11" s="107">
        <v>0</v>
      </c>
      <c r="F11" s="89" t="s">
        <v>290</v>
      </c>
    </row>
    <row r="12" spans="1:9" ht="47.25">
      <c r="A12" s="84" t="s">
        <v>253</v>
      </c>
      <c r="B12" s="85" t="s">
        <v>254</v>
      </c>
      <c r="C12" s="86" t="s">
        <v>255</v>
      </c>
      <c r="D12" s="211">
        <f>SUM(D13)</f>
        <v>5000</v>
      </c>
      <c r="E12" s="106">
        <f>SUM(E13)</f>
        <v>0</v>
      </c>
      <c r="F12" s="89" t="s">
        <v>290</v>
      </c>
    </row>
    <row r="13" spans="1:9" ht="47.25">
      <c r="A13" s="84" t="s">
        <v>256</v>
      </c>
      <c r="B13" s="85" t="s">
        <v>257</v>
      </c>
      <c r="C13" s="87" t="s">
        <v>258</v>
      </c>
      <c r="D13" s="211">
        <v>5000</v>
      </c>
      <c r="E13" s="107">
        <v>0</v>
      </c>
      <c r="F13" s="89" t="s">
        <v>290</v>
      </c>
    </row>
    <row r="14" spans="1:9" ht="47.25">
      <c r="A14" s="84" t="s">
        <v>259</v>
      </c>
      <c r="B14" s="85" t="s">
        <v>260</v>
      </c>
      <c r="C14" s="86" t="s">
        <v>261</v>
      </c>
      <c r="D14" s="211">
        <f>SUM(D15-D17)</f>
        <v>-1951.9599999999991</v>
      </c>
      <c r="E14" s="106">
        <f>SUM(E15-E17)</f>
        <v>3801.3999999999996</v>
      </c>
      <c r="F14" s="89">
        <f>E14/D14</f>
        <v>-1.9474784319350813</v>
      </c>
    </row>
    <row r="15" spans="1:9" ht="63">
      <c r="A15" s="84" t="s">
        <v>262</v>
      </c>
      <c r="B15" s="85" t="s">
        <v>263</v>
      </c>
      <c r="C15" s="86" t="s">
        <v>264</v>
      </c>
      <c r="D15" s="211">
        <f>SUM(D16)</f>
        <v>10000</v>
      </c>
      <c r="E15" s="106">
        <f>SUM(E16)</f>
        <v>8900</v>
      </c>
      <c r="F15" s="89" t="s">
        <v>290</v>
      </c>
    </row>
    <row r="16" spans="1:9" ht="63">
      <c r="A16" s="84" t="s">
        <v>265</v>
      </c>
      <c r="B16" s="85" t="s">
        <v>266</v>
      </c>
      <c r="C16" s="86" t="s">
        <v>267</v>
      </c>
      <c r="D16" s="211">
        <v>10000</v>
      </c>
      <c r="E16" s="107">
        <v>8900</v>
      </c>
      <c r="F16" s="89" t="s">
        <v>290</v>
      </c>
    </row>
    <row r="17" spans="1:6" ht="78.75">
      <c r="A17" s="84" t="s">
        <v>268</v>
      </c>
      <c r="B17" s="85" t="s">
        <v>269</v>
      </c>
      <c r="C17" s="86" t="s">
        <v>270</v>
      </c>
      <c r="D17" s="211">
        <f>SUM(D18)</f>
        <v>11951.96</v>
      </c>
      <c r="E17" s="106">
        <f>SUM(E18)</f>
        <v>5098.6000000000004</v>
      </c>
      <c r="F17" s="89">
        <f>E18/D18</f>
        <v>0.42659111978286413</v>
      </c>
    </row>
    <row r="18" spans="1:6" ht="69" customHeight="1">
      <c r="A18" s="84" t="s">
        <v>271</v>
      </c>
      <c r="B18" s="88" t="s">
        <v>272</v>
      </c>
      <c r="C18" s="86" t="s">
        <v>273</v>
      </c>
      <c r="D18" s="211">
        <v>11951.96</v>
      </c>
      <c r="E18" s="107">
        <v>5098.6000000000004</v>
      </c>
      <c r="F18" s="89">
        <f>E18/D18</f>
        <v>0.42659111978286413</v>
      </c>
    </row>
    <row r="19" spans="1:6" ht="47.25">
      <c r="A19" s="84" t="s">
        <v>274</v>
      </c>
      <c r="B19" s="85" t="s">
        <v>275</v>
      </c>
      <c r="C19" s="86" t="s">
        <v>276</v>
      </c>
      <c r="D19" s="211">
        <f>SUM(D20)</f>
        <v>0</v>
      </c>
      <c r="E19" s="106">
        <f>SUM(E20)</f>
        <v>0</v>
      </c>
      <c r="F19" s="89" t="s">
        <v>290</v>
      </c>
    </row>
    <row r="20" spans="1:6" ht="127.5" customHeight="1">
      <c r="A20" s="84" t="s">
        <v>277</v>
      </c>
      <c r="B20" s="88" t="s">
        <v>278</v>
      </c>
      <c r="C20" s="86" t="s">
        <v>279</v>
      </c>
      <c r="D20" s="211">
        <v>0</v>
      </c>
      <c r="E20" s="107">
        <v>0</v>
      </c>
      <c r="F20" s="89" t="s">
        <v>290</v>
      </c>
    </row>
    <row r="21" spans="1:6" ht="51" customHeight="1">
      <c r="A21" s="84" t="s">
        <v>280</v>
      </c>
      <c r="B21" s="85" t="s">
        <v>281</v>
      </c>
      <c r="C21" s="86" t="s">
        <v>282</v>
      </c>
      <c r="D21" s="211">
        <f>SUM(D22)</f>
        <v>0</v>
      </c>
      <c r="E21" s="106">
        <f>SUM(E22)</f>
        <v>0</v>
      </c>
      <c r="F21" s="89" t="s">
        <v>290</v>
      </c>
    </row>
    <row r="22" spans="1:6" ht="67.5" customHeight="1">
      <c r="A22" s="84" t="s">
        <v>283</v>
      </c>
      <c r="B22" s="85" t="s">
        <v>284</v>
      </c>
      <c r="C22" s="86" t="s">
        <v>285</v>
      </c>
      <c r="D22" s="211">
        <v>0</v>
      </c>
      <c r="E22" s="108">
        <v>0</v>
      </c>
      <c r="F22" s="89" t="s">
        <v>290</v>
      </c>
    </row>
    <row r="23" spans="1:6" ht="34.5" customHeight="1">
      <c r="A23" s="84" t="s">
        <v>286</v>
      </c>
      <c r="B23" s="85" t="s">
        <v>287</v>
      </c>
      <c r="C23" s="86" t="s">
        <v>288</v>
      </c>
      <c r="D23" s="211">
        <v>115613.87</v>
      </c>
      <c r="E23" s="109">
        <v>136383.35</v>
      </c>
      <c r="F23" s="90" t="s">
        <v>290</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tabSelected="1" workbookViewId="0">
      <selection activeCell="B6" sqref="B6"/>
    </sheetView>
  </sheetViews>
  <sheetFormatPr defaultRowHeight="15"/>
  <cols>
    <col min="1" max="1" width="49.42578125" customWidth="1"/>
    <col min="2" max="2" width="34.85546875" customWidth="1"/>
  </cols>
  <sheetData>
    <row r="2" spans="1:2" ht="18" customHeight="1">
      <c r="A2" s="218" t="s">
        <v>229</v>
      </c>
      <c r="B2" s="218"/>
    </row>
    <row r="3" spans="1:2" s="1" customFormat="1" ht="19.5" customHeight="1">
      <c r="A3" s="218" t="s">
        <v>230</v>
      </c>
      <c r="B3" s="218"/>
    </row>
    <row r="4" spans="1:2" ht="15.75">
      <c r="A4" s="219" t="s">
        <v>450</v>
      </c>
      <c r="B4" s="219"/>
    </row>
    <row r="5" spans="1:2" ht="42.75">
      <c r="A5" s="69" t="s">
        <v>227</v>
      </c>
      <c r="B5" s="70" t="s">
        <v>228</v>
      </c>
    </row>
    <row r="6" spans="1:2">
      <c r="A6" s="71" t="s">
        <v>231</v>
      </c>
      <c r="B6" s="95">
        <v>13611.17</v>
      </c>
    </row>
    <row r="8" spans="1:2">
      <c r="B8" s="1" t="s">
        <v>138</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E7" sqref="E7"/>
    </sheetView>
  </sheetViews>
  <sheetFormatPr defaultRowHeight="15"/>
  <cols>
    <col min="1" max="1" width="54" customWidth="1"/>
    <col min="2" max="2" width="17.85546875" customWidth="1"/>
  </cols>
  <sheetData>
    <row r="2" spans="1:2" ht="61.5" customHeight="1">
      <c r="A2" s="220" t="s">
        <v>233</v>
      </c>
      <c r="B2" s="220"/>
    </row>
    <row r="3" spans="1:2" ht="15.75">
      <c r="A3" s="219" t="s">
        <v>448</v>
      </c>
      <c r="B3" s="219"/>
    </row>
    <row r="4" spans="1:2" ht="38.25">
      <c r="A4" s="73" t="s">
        <v>227</v>
      </c>
      <c r="B4" s="74" t="s">
        <v>228</v>
      </c>
    </row>
    <row r="5" spans="1:2" ht="29.25" customHeight="1">
      <c r="A5" s="72" t="s">
        <v>232</v>
      </c>
      <c r="B5" s="124">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ivanovaoi</cp:lastModifiedBy>
  <cp:lastPrinted>2018-10-02T05:08:41Z</cp:lastPrinted>
  <dcterms:created xsi:type="dcterms:W3CDTF">2015-01-16T05:02:30Z</dcterms:created>
  <dcterms:modified xsi:type="dcterms:W3CDTF">2018-10-02T05:31:17Z</dcterms:modified>
</cp:coreProperties>
</file>