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5" yWindow="-285" windowWidth="14655" windowHeight="10935"/>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1">Расходы!$A$1:$H$67</definedName>
  </definedNames>
  <calcPr calcId="144525"/>
</workbook>
</file>

<file path=xl/calcChain.xml><?xml version="1.0" encoding="utf-8"?>
<calcChain xmlns="http://schemas.openxmlformats.org/spreadsheetml/2006/main">
  <c r="F125" i="4" l="1"/>
  <c r="E103" i="4" l="1"/>
  <c r="E104" i="4"/>
  <c r="E105" i="4"/>
  <c r="E106" i="4"/>
  <c r="E110" i="4"/>
  <c r="E112" i="4"/>
  <c r="E113" i="4"/>
  <c r="E127" i="4"/>
  <c r="E131" i="4"/>
  <c r="E132" i="4"/>
  <c r="E135" i="4"/>
  <c r="E136" i="4"/>
  <c r="E137" i="4"/>
  <c r="E140" i="4"/>
  <c r="E142" i="4"/>
  <c r="E144" i="4"/>
  <c r="E148" i="4"/>
  <c r="E154" i="4"/>
  <c r="F217" i="4"/>
  <c r="F216" i="4"/>
  <c r="D215" i="4"/>
  <c r="C215" i="4"/>
  <c r="F214" i="4"/>
  <c r="D213" i="4"/>
  <c r="C213" i="4"/>
  <c r="F212" i="4"/>
  <c r="E212" i="4"/>
  <c r="D211" i="4"/>
  <c r="C211" i="4"/>
  <c r="F210" i="4"/>
  <c r="E210" i="4"/>
  <c r="F209" i="4"/>
  <c r="E209" i="4"/>
  <c r="F208" i="4"/>
  <c r="E208" i="4"/>
  <c r="F207" i="4"/>
  <c r="E207" i="4"/>
  <c r="F206" i="4"/>
  <c r="E206" i="4"/>
  <c r="D205" i="4"/>
  <c r="D203" i="4" s="1"/>
  <c r="C205" i="4"/>
  <c r="C203" i="4" s="1"/>
  <c r="F204" i="4"/>
  <c r="E204" i="4"/>
  <c r="F202" i="4"/>
  <c r="E202" i="4"/>
  <c r="F201" i="4"/>
  <c r="E201" i="4"/>
  <c r="D200" i="4"/>
  <c r="C200" i="4"/>
  <c r="F199" i="4"/>
  <c r="E199" i="4"/>
  <c r="F198" i="4"/>
  <c r="E198" i="4"/>
  <c r="F197" i="4"/>
  <c r="E197" i="4"/>
  <c r="F196" i="4"/>
  <c r="E196" i="4"/>
  <c r="F195" i="4"/>
  <c r="E195" i="4"/>
  <c r="F194" i="4"/>
  <c r="E194" i="4"/>
  <c r="F193" i="4"/>
  <c r="E193" i="4"/>
  <c r="F192" i="4"/>
  <c r="E192" i="4"/>
  <c r="F191" i="4"/>
  <c r="E191" i="4"/>
  <c r="F190" i="4"/>
  <c r="E190" i="4"/>
  <c r="F189" i="4"/>
  <c r="E189" i="4"/>
  <c r="D188" i="4"/>
  <c r="C188" i="4"/>
  <c r="F187" i="4"/>
  <c r="E187" i="4"/>
  <c r="F185" i="4"/>
  <c r="E185" i="4"/>
  <c r="F184" i="4"/>
  <c r="E184" i="4"/>
  <c r="F183" i="4"/>
  <c r="E183" i="4"/>
  <c r="F182" i="4"/>
  <c r="E182" i="4"/>
  <c r="F181" i="4"/>
  <c r="E181" i="4"/>
  <c r="F180" i="4"/>
  <c r="E180" i="4"/>
  <c r="F179" i="4"/>
  <c r="E179" i="4"/>
  <c r="F178" i="4"/>
  <c r="E178" i="4"/>
  <c r="F177" i="4"/>
  <c r="E177" i="4"/>
  <c r="D176" i="4"/>
  <c r="C176" i="4"/>
  <c r="C169" i="4" s="1"/>
  <c r="F175" i="4"/>
  <c r="E175" i="4"/>
  <c r="F174" i="4"/>
  <c r="E174" i="4"/>
  <c r="F173" i="4"/>
  <c r="E173" i="4"/>
  <c r="F172" i="4"/>
  <c r="E172" i="4"/>
  <c r="F171" i="4"/>
  <c r="E171" i="4"/>
  <c r="F170" i="4"/>
  <c r="E170" i="4"/>
  <c r="F168" i="4"/>
  <c r="E168" i="4"/>
  <c r="F167" i="4"/>
  <c r="E167" i="4"/>
  <c r="F166" i="4"/>
  <c r="E166" i="4"/>
  <c r="D165" i="4"/>
  <c r="C165" i="4"/>
  <c r="F162" i="4"/>
  <c r="F161" i="4"/>
  <c r="F160" i="4"/>
  <c r="F159" i="4"/>
  <c r="F158" i="4"/>
  <c r="F157" i="4"/>
  <c r="D156" i="4"/>
  <c r="D155" i="4" s="1"/>
  <c r="C156" i="4"/>
  <c r="F154" i="4"/>
  <c r="F153" i="4"/>
  <c r="E153" i="4"/>
  <c r="F152" i="4"/>
  <c r="E152" i="4"/>
  <c r="D151" i="4"/>
  <c r="C151" i="4"/>
  <c r="F149" i="4"/>
  <c r="E149" i="4"/>
  <c r="F148" i="4"/>
  <c r="F147" i="4"/>
  <c r="F146" i="4"/>
  <c r="F145" i="4"/>
  <c r="E145" i="4"/>
  <c r="F144" i="4"/>
  <c r="F143" i="4"/>
  <c r="F142" i="4"/>
  <c r="F141" i="4"/>
  <c r="F140" i="4"/>
  <c r="F139" i="4"/>
  <c r="D138" i="4"/>
  <c r="C138" i="4"/>
  <c r="F137" i="4"/>
  <c r="F136" i="4"/>
  <c r="F135" i="4"/>
  <c r="D134" i="4"/>
  <c r="C134" i="4"/>
  <c r="F133" i="4"/>
  <c r="F132" i="4"/>
  <c r="F131" i="4"/>
  <c r="D130" i="4"/>
  <c r="C130" i="4"/>
  <c r="F128" i="4"/>
  <c r="F127" i="4"/>
  <c r="D126" i="4"/>
  <c r="D124" i="4" s="1"/>
  <c r="C126" i="4"/>
  <c r="C124" i="4" s="1"/>
  <c r="F123" i="4"/>
  <c r="E123" i="4"/>
  <c r="D122" i="4"/>
  <c r="C122" i="4"/>
  <c r="F121" i="4"/>
  <c r="E121" i="4"/>
  <c r="F120" i="4"/>
  <c r="E120" i="4"/>
  <c r="D119" i="4"/>
  <c r="C119" i="4"/>
  <c r="F118" i="4"/>
  <c r="F117" i="4"/>
  <c r="E117" i="4"/>
  <c r="F116" i="4"/>
  <c r="E116" i="4"/>
  <c r="D115" i="4"/>
  <c r="C115" i="4"/>
  <c r="F114" i="4"/>
  <c r="E114" i="4"/>
  <c r="F113" i="4"/>
  <c r="F112" i="4"/>
  <c r="F111" i="4"/>
  <c r="E111" i="4"/>
  <c r="F110" i="4"/>
  <c r="F109" i="4"/>
  <c r="F108" i="4"/>
  <c r="F107" i="4"/>
  <c r="F106" i="4"/>
  <c r="F105" i="4"/>
  <c r="F104" i="4"/>
  <c r="F103" i="4"/>
  <c r="F102" i="4"/>
  <c r="E102" i="4"/>
  <c r="D101" i="4"/>
  <c r="C101" i="4"/>
  <c r="F100" i="4"/>
  <c r="E100" i="4"/>
  <c r="F99" i="4"/>
  <c r="E99" i="4"/>
  <c r="D98" i="4"/>
  <c r="C98" i="4"/>
  <c r="F97" i="4"/>
  <c r="E97" i="4"/>
  <c r="F96" i="4"/>
  <c r="E96" i="4"/>
  <c r="D95" i="4"/>
  <c r="C95" i="4"/>
  <c r="F92" i="4"/>
  <c r="E92" i="4"/>
  <c r="D91" i="4"/>
  <c r="C91" i="4"/>
  <c r="F90" i="4"/>
  <c r="E90" i="4"/>
  <c r="F89" i="4"/>
  <c r="D88" i="4"/>
  <c r="C88" i="4"/>
  <c r="F87" i="4"/>
  <c r="D86" i="4"/>
  <c r="C86" i="4"/>
  <c r="F84" i="4"/>
  <c r="E84" i="4"/>
  <c r="F83" i="4"/>
  <c r="E83" i="4"/>
  <c r="F82" i="4"/>
  <c r="E82" i="4"/>
  <c r="F81" i="4"/>
  <c r="E81" i="4"/>
  <c r="F80" i="4"/>
  <c r="E80" i="4"/>
  <c r="F79" i="4"/>
  <c r="E79" i="4"/>
  <c r="F78" i="4"/>
  <c r="E78" i="4"/>
  <c r="D77" i="4"/>
  <c r="C77" i="4"/>
  <c r="F76" i="4"/>
  <c r="E76" i="4"/>
  <c r="D75" i="4"/>
  <c r="C75" i="4"/>
  <c r="F73" i="4"/>
  <c r="D72" i="4"/>
  <c r="C72" i="4"/>
  <c r="F70" i="4"/>
  <c r="E70" i="4"/>
  <c r="F69" i="4"/>
  <c r="E69" i="4"/>
  <c r="F68" i="4"/>
  <c r="E68" i="4"/>
  <c r="F67" i="4"/>
  <c r="E67" i="4"/>
  <c r="D66" i="4"/>
  <c r="D65" i="4" s="1"/>
  <c r="C66" i="4"/>
  <c r="C65" i="4" s="1"/>
  <c r="F64" i="4"/>
  <c r="E64" i="4"/>
  <c r="F63" i="4"/>
  <c r="E63" i="4"/>
  <c r="F62" i="4"/>
  <c r="E62" i="4"/>
  <c r="F61" i="4"/>
  <c r="E61" i="4"/>
  <c r="F60" i="4"/>
  <c r="E60" i="4"/>
  <c r="D59" i="4"/>
  <c r="C59" i="4"/>
  <c r="F58" i="4"/>
  <c r="E58" i="4"/>
  <c r="F57" i="4"/>
  <c r="E57" i="4"/>
  <c r="D56" i="4"/>
  <c r="C56" i="4"/>
  <c r="F55" i="4"/>
  <c r="E55" i="4"/>
  <c r="F54" i="4"/>
  <c r="E54" i="4"/>
  <c r="D53" i="4"/>
  <c r="C53" i="4"/>
  <c r="F52" i="4"/>
  <c r="E52" i="4"/>
  <c r="F51" i="4"/>
  <c r="E51" i="4"/>
  <c r="D50" i="4"/>
  <c r="C50" i="4"/>
  <c r="F49" i="4"/>
  <c r="E49" i="4"/>
  <c r="D48" i="4"/>
  <c r="C48" i="4"/>
  <c r="F47" i="4"/>
  <c r="E47" i="4"/>
  <c r="D46" i="4"/>
  <c r="C46" i="4"/>
  <c r="F44" i="4"/>
  <c r="D43" i="4"/>
  <c r="F43" i="4" s="1"/>
  <c r="C42" i="4"/>
  <c r="F41" i="4"/>
  <c r="E41" i="4"/>
  <c r="F40" i="4"/>
  <c r="E40" i="4"/>
  <c r="D39" i="4"/>
  <c r="C39" i="4"/>
  <c r="F38" i="4"/>
  <c r="E38" i="4"/>
  <c r="F37" i="4"/>
  <c r="E37" i="4"/>
  <c r="D36" i="4"/>
  <c r="C36" i="4"/>
  <c r="F35" i="4"/>
  <c r="E35" i="4"/>
  <c r="D34" i="4"/>
  <c r="C34" i="4"/>
  <c r="F32" i="4"/>
  <c r="E32" i="4"/>
  <c r="D31" i="4"/>
  <c r="C31" i="4"/>
  <c r="F30" i="4"/>
  <c r="E30" i="4"/>
  <c r="D29" i="4"/>
  <c r="C29" i="4"/>
  <c r="F28" i="4"/>
  <c r="F27" i="4"/>
  <c r="E27" i="4"/>
  <c r="D26" i="4"/>
  <c r="C26" i="4"/>
  <c r="F25" i="4"/>
  <c r="F24" i="4"/>
  <c r="F23" i="4"/>
  <c r="E23" i="4"/>
  <c r="F22" i="4"/>
  <c r="F21" i="4"/>
  <c r="E21" i="4"/>
  <c r="D20" i="4"/>
  <c r="C20" i="4"/>
  <c r="F18" i="4"/>
  <c r="E18" i="4"/>
  <c r="F17" i="4"/>
  <c r="E17" i="4"/>
  <c r="F16" i="4"/>
  <c r="E16" i="4"/>
  <c r="F15" i="4"/>
  <c r="E15" i="4"/>
  <c r="D14" i="4"/>
  <c r="C14" i="4"/>
  <c r="C12" i="4" s="1"/>
  <c r="F13" i="4"/>
  <c r="E13" i="4"/>
  <c r="F11" i="4"/>
  <c r="E11" i="4"/>
  <c r="F10" i="4"/>
  <c r="E10" i="4"/>
  <c r="F9" i="4"/>
  <c r="E9" i="4"/>
  <c r="F8" i="4"/>
  <c r="E8" i="4"/>
  <c r="F7" i="4"/>
  <c r="E7" i="4"/>
  <c r="D6" i="4"/>
  <c r="C6" i="4"/>
  <c r="C5" i="4" s="1"/>
  <c r="E130" i="4" l="1"/>
  <c r="E119" i="4"/>
  <c r="E122" i="4"/>
  <c r="E59" i="4"/>
  <c r="E98" i="4"/>
  <c r="E29" i="4"/>
  <c r="F86" i="4"/>
  <c r="F95" i="4"/>
  <c r="E101" i="4"/>
  <c r="F48" i="4"/>
  <c r="E36" i="4"/>
  <c r="D42" i="4"/>
  <c r="F42" i="4" s="1"/>
  <c r="E77" i="4"/>
  <c r="F215" i="4"/>
  <c r="C19" i="4"/>
  <c r="C186" i="4"/>
  <c r="C164" i="4" s="1"/>
  <c r="C163" i="4" s="1"/>
  <c r="E26" i="4"/>
  <c r="F72" i="4"/>
  <c r="E188" i="4"/>
  <c r="E200" i="4"/>
  <c r="F26" i="4"/>
  <c r="F39" i="4"/>
  <c r="D94" i="4"/>
  <c r="E134" i="4"/>
  <c r="D129" i="4"/>
  <c r="F138" i="4"/>
  <c r="C74" i="4"/>
  <c r="C71" i="4" s="1"/>
  <c r="E124" i="4"/>
  <c r="F6" i="4"/>
  <c r="F31" i="4"/>
  <c r="E6" i="4"/>
  <c r="E31" i="4"/>
  <c r="F50" i="4"/>
  <c r="F88" i="4"/>
  <c r="F20" i="4"/>
  <c r="D45" i="4"/>
  <c r="E176" i="4"/>
  <c r="E126" i="4"/>
  <c r="E165" i="4"/>
  <c r="E46" i="4"/>
  <c r="E115" i="4"/>
  <c r="F126" i="4"/>
  <c r="C129" i="4"/>
  <c r="E39" i="4"/>
  <c r="E48" i="4"/>
  <c r="F14" i="4"/>
  <c r="E91" i="4"/>
  <c r="F122" i="4"/>
  <c r="E14" i="4"/>
  <c r="F134" i="4"/>
  <c r="E138" i="4"/>
  <c r="E65" i="4"/>
  <c r="F213" i="4"/>
  <c r="F75" i="4"/>
  <c r="F130" i="4"/>
  <c r="D19" i="4"/>
  <c r="E75" i="4"/>
  <c r="F119" i="4"/>
  <c r="F151" i="4"/>
  <c r="D5" i="4"/>
  <c r="F5" i="4" s="1"/>
  <c r="E151" i="4"/>
  <c r="F29" i="4"/>
  <c r="F46" i="4"/>
  <c r="E50" i="4"/>
  <c r="D74" i="4"/>
  <c r="F91" i="4"/>
  <c r="E211" i="4"/>
  <c r="E34" i="4"/>
  <c r="E56" i="4"/>
  <c r="D33" i="4"/>
  <c r="D85" i="4"/>
  <c r="F200" i="4"/>
  <c r="E66" i="4"/>
  <c r="E20" i="4"/>
  <c r="F66" i="4"/>
  <c r="C85" i="4"/>
  <c r="F156" i="4"/>
  <c r="F65" i="4"/>
  <c r="F124" i="4"/>
  <c r="F36" i="4"/>
  <c r="F77" i="4"/>
  <c r="E53" i="4"/>
  <c r="F59" i="4"/>
  <c r="E95" i="4"/>
  <c r="D186" i="4"/>
  <c r="E88" i="4"/>
  <c r="F203" i="4"/>
  <c r="E203" i="4"/>
  <c r="F205" i="4"/>
  <c r="E205" i="4"/>
  <c r="C33" i="4"/>
  <c r="F53" i="4"/>
  <c r="F211" i="4"/>
  <c r="F98" i="4"/>
  <c r="D150" i="4"/>
  <c r="C155" i="4"/>
  <c r="F155" i="4" s="1"/>
  <c r="C150" i="4"/>
  <c r="F165" i="4"/>
  <c r="F188" i="4"/>
  <c r="D12" i="4"/>
  <c r="C94" i="4"/>
  <c r="F34" i="4"/>
  <c r="C45" i="4"/>
  <c r="F56" i="4"/>
  <c r="F101" i="4"/>
  <c r="D169" i="4"/>
  <c r="F115" i="4"/>
  <c r="F176" i="4"/>
  <c r="F18" i="15"/>
  <c r="F17" i="15"/>
  <c r="H7" i="14"/>
  <c r="F129" i="4" l="1"/>
  <c r="F85" i="4"/>
  <c r="E186" i="4"/>
  <c r="D93" i="4"/>
  <c r="F19" i="4"/>
  <c r="F74" i="4"/>
  <c r="E129" i="4"/>
  <c r="E5" i="4"/>
  <c r="E74" i="4"/>
  <c r="E45" i="4"/>
  <c r="E19" i="4"/>
  <c r="F186" i="4"/>
  <c r="C93" i="4"/>
  <c r="C4" i="4" s="1"/>
  <c r="C218" i="4" s="1"/>
  <c r="E85" i="4"/>
  <c r="D71" i="4"/>
  <c r="F33" i="4"/>
  <c r="E33" i="4"/>
  <c r="E150" i="4"/>
  <c r="F150" i="4"/>
  <c r="F94" i="4"/>
  <c r="F45" i="4"/>
  <c r="D164" i="4"/>
  <c r="F169" i="4"/>
  <c r="E169" i="4"/>
  <c r="E12" i="4"/>
  <c r="F12" i="4"/>
  <c r="E94" i="4"/>
  <c r="H51" i="14"/>
  <c r="F53" i="14"/>
  <c r="E53" i="14"/>
  <c r="C53" i="14"/>
  <c r="H55" i="14"/>
  <c r="D4" i="4" l="1"/>
  <c r="E4" i="4" s="1"/>
  <c r="F93" i="4"/>
  <c r="F71" i="4"/>
  <c r="E71" i="4"/>
  <c r="E93" i="4"/>
  <c r="E164" i="4"/>
  <c r="F164" i="4"/>
  <c r="D163" i="4"/>
  <c r="D12" i="15"/>
  <c r="F4" i="4" l="1"/>
  <c r="E163" i="4"/>
  <c r="F163" i="4"/>
  <c r="D218" i="4"/>
  <c r="E6" i="14"/>
  <c r="E218" i="4" l="1"/>
  <c r="F218" i="4"/>
  <c r="E15" i="15"/>
  <c r="H10" i="14"/>
  <c r="E20" i="14" l="1"/>
  <c r="C20" i="14"/>
  <c r="D10" i="15" l="1"/>
  <c r="D9" i="15" l="1"/>
  <c r="H39" i="14"/>
  <c r="F32" i="14"/>
  <c r="F59" i="14"/>
  <c r="D15" i="15" l="1"/>
  <c r="H60" i="14" l="1"/>
  <c r="H58" i="14"/>
  <c r="H57" i="14"/>
  <c r="H54" i="14"/>
  <c r="H52" i="14"/>
  <c r="H50" i="14"/>
  <c r="H49" i="14"/>
  <c r="H48" i="14"/>
  <c r="H46" i="14"/>
  <c r="H44" i="14"/>
  <c r="H43" i="14"/>
  <c r="H41" i="14"/>
  <c r="H40" i="14"/>
  <c r="H38" i="14"/>
  <c r="H37" i="14"/>
  <c r="H35" i="14"/>
  <c r="H34" i="14"/>
  <c r="H33" i="14"/>
  <c r="H31" i="14"/>
  <c r="H30" i="14"/>
  <c r="H29" i="14"/>
  <c r="H28" i="14"/>
  <c r="H26" i="14"/>
  <c r="H25" i="14"/>
  <c r="H24" i="14"/>
  <c r="H23" i="14"/>
  <c r="H22" i="14"/>
  <c r="H21" i="14"/>
  <c r="H19" i="14"/>
  <c r="H18" i="14"/>
  <c r="H17" i="14"/>
  <c r="H8" i="14"/>
  <c r="H14" i="14"/>
  <c r="H11" i="14"/>
  <c r="H9" i="14"/>
  <c r="E59" i="14"/>
  <c r="H59" i="14" s="1"/>
  <c r="E56" i="14"/>
  <c r="E47" i="14"/>
  <c r="E45" i="14"/>
  <c r="E42" i="14"/>
  <c r="E36" i="14"/>
  <c r="E32" i="14"/>
  <c r="E27" i="14"/>
  <c r="E15" i="14"/>
  <c r="E19" i="15"/>
  <c r="E21" i="15"/>
  <c r="E17" i="15"/>
  <c r="E14" i="15" s="1"/>
  <c r="E12" i="15"/>
  <c r="E10" i="15"/>
  <c r="D21" i="15"/>
  <c r="D19" i="15"/>
  <c r="D17" i="15"/>
  <c r="D14" i="15" s="1"/>
  <c r="D8" i="15" s="1"/>
  <c r="C59" i="14"/>
  <c r="F56" i="14"/>
  <c r="C56" i="14"/>
  <c r="F47" i="14"/>
  <c r="C47" i="14"/>
  <c r="F45" i="14"/>
  <c r="C45" i="14"/>
  <c r="F42" i="14"/>
  <c r="C42" i="14"/>
  <c r="F36" i="14"/>
  <c r="C36" i="14"/>
  <c r="D32" i="14"/>
  <c r="D61" i="14" s="1"/>
  <c r="C32" i="14"/>
  <c r="F27" i="14"/>
  <c r="C27" i="14"/>
  <c r="F20" i="14"/>
  <c r="F15" i="14"/>
  <c r="C15" i="14"/>
  <c r="F6" i="14"/>
  <c r="H6" i="14" s="1"/>
  <c r="C6" i="14"/>
  <c r="F61" i="14" l="1"/>
  <c r="C61" i="14"/>
  <c r="E9" i="15"/>
  <c r="E8" i="15" s="1"/>
  <c r="E7" i="15" s="1"/>
  <c r="H56" i="14"/>
  <c r="H45" i="14"/>
  <c r="H32" i="14"/>
  <c r="H53" i="14"/>
  <c r="H42" i="14"/>
  <c r="H47" i="14"/>
  <c r="H36" i="14"/>
  <c r="H27" i="14"/>
  <c r="H20" i="14"/>
  <c r="H15" i="14"/>
  <c r="E61" i="14"/>
  <c r="D7" i="15"/>
  <c r="H61" i="14" l="1"/>
  <c r="F14" i="15"/>
</calcChain>
</file>

<file path=xl/sharedStrings.xml><?xml version="1.0" encoding="utf-8"?>
<sst xmlns="http://schemas.openxmlformats.org/spreadsheetml/2006/main" count="588" uniqueCount="514">
  <si>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</si>
  <si>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</si>
  <si>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</si>
  <si>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</si>
  <si>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</si>
  <si>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</si>
  <si>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</si>
  <si>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</si>
  <si>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</si>
  <si>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182  1  01  02020  01  0000  110</t>
  </si>
  <si>
    <t>182  1  01  02030  01  0000  110</t>
  </si>
  <si>
    <t>182  1  01  02040  01  0000  110</t>
  </si>
  <si>
    <t>000  1  03  00000  00  0000 000</t>
  </si>
  <si>
    <t>НАЛОГИ НА ТОВАРЫ (РАБОТЫ, УСЛУГИ), РЕАЛИЗУЕМЫЕ НА ТЕРРИТОРИИ РОССИЙСКОЙ ФЕДЕРАЦИИ</t>
  </si>
  <si>
    <t>182  1  05  02010  02  0000  110</t>
  </si>
  <si>
    <t>Единый налог на вмененный доход для отдельных видов деятельности</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</si>
  <si>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</si>
  <si>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</si>
  <si>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</si>
  <si>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</si>
  <si>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</si>
  <si>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</si>
  <si>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</si>
  <si>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Налог на имущество физических лиц</t>
  </si>
  <si>
    <t>182  1  06  01020  04  0000  110</t>
  </si>
  <si>
    <t>Земельный налог</t>
  </si>
  <si>
    <t>000  1  08  00000  00  0000  000</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</si>
  <si>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</si>
  <si>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</si>
  <si>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</si>
  <si>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</si>
  <si>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902  1  11  05074  04  0003  120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</si>
  <si>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</si>
  <si>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</si>
  <si>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</si>
  <si>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</si>
  <si>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</si>
  <si>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048  1  12  01030  01  6000  120</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</si>
  <si>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</si>
  <si>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</si>
  <si>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</si>
  <si>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</si>
  <si>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901  1  13  01994  04  0004  130</t>
  </si>
  <si>
    <t>901  1  13  02064  04  0000  130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</si>
  <si>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</si>
  <si>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</si>
  <si>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</si>
  <si>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</si>
  <si>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</si>
  <si>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902  1  14  02043  04  0001  410</t>
  </si>
  <si>
    <t>902  1  14  06012  04  0000  430</t>
  </si>
  <si>
    <t>000  1  16  00000  00  0000  000</t>
  </si>
  <si>
    <t>ШТРАФЫ, САНКЦИИ, ВОЗМЕЩЕНИЕ УЩЕРБА</t>
  </si>
  <si>
    <t>000  1  17  01040  04  0000  180</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</si>
  <si>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</si>
  <si>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</si>
  <si>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</si>
  <si>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</si>
  <si>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</si>
  <si>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Прочие субвенции бюджетам городских округов</t>
  </si>
  <si>
    <t>ИТОГО ДОХОДОВ</t>
  </si>
  <si>
    <t>902  1  11  05012  04  0001  120</t>
  </si>
  <si>
    <t xml:space="preserve"> </t>
  </si>
  <si>
    <t>182  1  06  06032  04  0000  110</t>
  </si>
  <si>
    <t>182  1  06  06042  04  0000  110</t>
  </si>
  <si>
    <t>000  1  05  00000  00  0000  000</t>
  </si>
  <si>
    <t>НАЛОГИ НА СОВОКУПНЫЙ ДОХОД</t>
  </si>
  <si>
    <t>Доходы, поступающие в порядке возмещения расходов, понесенных в связи с эксплуатацией имущества городских округов</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</si>
  <si>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</si>
  <si>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</si>
  <si>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</si>
  <si>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</si>
  <si>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</si>
  <si>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</si>
  <si>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</si>
  <si>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</si>
  <si>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</si>
  <si>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</si>
  <si>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</si>
  <si>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</si>
  <si>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</si>
  <si>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</si>
  <si>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</si>
  <si>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</si>
  <si>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</si>
  <si>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</si>
  <si>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</si>
  <si>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</si>
  <si>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</si>
  <si>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</si>
  <si>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</si>
  <si>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</si>
  <si>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</si>
  <si>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</si>
  <si>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</si>
  <si>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</si>
  <si>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</si>
  <si>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</si>
  <si>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</si>
  <si>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</si>
  <si>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</si>
  <si>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</si>
  <si>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</si>
  <si>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</si>
  <si>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</si>
  <si>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</si>
  <si>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</si>
  <si>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</si>
  <si>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</si>
  <si>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</si>
  <si>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</si>
  <si>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</si>
  <si>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</si>
  <si>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</si>
  <si>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</si>
  <si>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</si>
  <si>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</si>
  <si>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</si>
  <si>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</si>
  <si>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</si>
  <si>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</si>
  <si>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</si>
  <si>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</si>
  <si>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</si>
  <si>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</si>
  <si>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</si>
  <si>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</si>
  <si>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</si>
  <si>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</si>
  <si>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</si>
  <si>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</si>
  <si>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</si>
  <si>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</si>
  <si>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</si>
  <si>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</si>
  <si>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</si>
  <si>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</si>
  <si>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</si>
  <si>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</si>
  <si>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</si>
  <si>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</si>
  <si>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</si>
  <si>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</si>
  <si>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</si>
  <si>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</si>
  <si>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</si>
  <si>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</si>
  <si>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</si>
  <si>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</si>
  <si>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</si>
  <si>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</si>
  <si>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</si>
  <si>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</si>
  <si>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</si>
  <si>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</si>
  <si>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</si>
  <si>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</si>
  <si>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</si>
  <si>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</si>
  <si>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</si>
  <si>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</si>
  <si>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</si>
  <si>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</si>
  <si>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</si>
  <si>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</si>
  <si>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</si>
  <si>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</si>
  <si>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</si>
  <si>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</si>
  <si>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</si>
  <si>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</si>
  <si>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</si>
  <si>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</si>
  <si>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</si>
  <si>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</si>
  <si>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</si>
  <si>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</si>
  <si>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</si>
  <si>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</si>
  <si>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</si>
  <si>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</si>
  <si>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</si>
  <si>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</si>
  <si>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</si>
  <si>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</si>
  <si>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</si>
  <si>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</si>
  <si>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</si>
  <si>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</si>
  <si>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</si>
  <si>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</si>
  <si>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</si>
  <si>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 Дополнительное образование детей</t>
  </si>
  <si>
    <t xml:space="preserve">902  1  11  05024 04 0001  120 </t>
  </si>
  <si>
    <t>902  1  17  01040  04  0000  180</t>
  </si>
  <si>
    <t>Доходы от продажи квартир, находящихся в собственности городских округов</t>
  </si>
  <si>
    <t>182  1  03  02100  01  0000  110</t>
  </si>
  <si>
    <t xml:space="preserve">Акцизы на пиво, производимое на территории Российской Федерации
</t>
  </si>
  <si>
    <t>182  1  05  01  011  01  0000  110</t>
  </si>
  <si>
    <t>182  1  05  01  021  01  0000  110</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</si>
  <si>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</si>
  <si>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</si>
  <si>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</si>
  <si>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048  1  12  01041  01  6000  120</t>
  </si>
  <si>
    <t xml:space="preserve">Доходы от компенсации затрат государства </t>
  </si>
  <si>
    <t>000  2  02  10000  00  0000  150</t>
  </si>
  <si>
    <t>919  2  02  15001  04  0000  150</t>
  </si>
  <si>
    <t xml:space="preserve"> 000  2  02  20000  00  0000  150</t>
  </si>
  <si>
    <t>000  2  02  30000  00  0000  150</t>
  </si>
  <si>
    <t>901 2  02  30022  04  0000  150</t>
  </si>
  <si>
    <t>901  2  02  30024  04  0000  150</t>
  </si>
  <si>
    <t>906  2  02  30024  04  0000  150</t>
  </si>
  <si>
    <t>901  2  02  35120  04  0000  150</t>
  </si>
  <si>
    <t>901  2  02  35250  04  0000  150</t>
  </si>
  <si>
    <t>000  2  02  39999  04  0000  150</t>
  </si>
  <si>
    <t>906  2  02  39999  04  0000  150</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</si>
  <si>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</si>
  <si>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</si>
  <si>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</si>
  <si>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</si>
  <si>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</si>
  <si>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000  1  05  01 000  00  0000  110</t>
  </si>
  <si>
    <t xml:space="preserve">Налог, взимаемый в связи с применением упрощенной системы налогообложения
</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</si>
  <si>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</si>
  <si>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</si>
  <si>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000  1  05  02000  02  0000  110</t>
  </si>
  <si>
    <t>000  1  05  03000  01  0000  110</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</si>
  <si>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</si>
  <si>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</si>
  <si>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</si>
  <si>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902  1  11  05010  00  0000  120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</si>
  <si>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</si>
  <si>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000  1  11  05020  00  0000  120</t>
  </si>
  <si>
    <t xml:space="preserve">902  1 11 05300 00 0000 120
</t>
  </si>
  <si>
    <t xml:space="preserve">Плата по соглашениям об установлении сервитута в отношении земельных участков, находящихся в государственной или муниципальной собственности
</t>
  </si>
  <si>
    <t xml:space="preserve">902  1 11 05312 04 0000 120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</si>
  <si>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</si>
  <si>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</si>
  <si>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</si>
  <si>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</si>
  <si>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</si>
  <si>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902  1  11  09044  04  0004  120</t>
  </si>
  <si>
    <t>000  1  12  01000  01  0000  120</t>
  </si>
  <si>
    <t>048  1  12  01042  01  6000  120</t>
  </si>
  <si>
    <t>000  1  13  02000  00  0000  130</t>
  </si>
  <si>
    <t>000  1  13  02060  00  0000  130</t>
  </si>
  <si>
    <t>Доходы, поступающие в порядке возмещения расходов, понесенных в связи с эксплуатацией имущества</t>
  </si>
  <si>
    <t>000  1  13  02994  04  0000  130</t>
  </si>
  <si>
    <t>Прочие доходы от компенсации затрат бюджетов городских округов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</si>
  <si>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</si>
  <si>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</si>
  <si>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</si>
  <si>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</si>
  <si>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округов
</t>
  </si>
  <si>
    <t>037  1 16   01053  01  0000 140</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</si>
  <si>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</si>
  <si>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</si>
  <si>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</si>
  <si>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</si>
  <si>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901 1  16  07090  04  0000  140</t>
  </si>
  <si>
    <t xml:space="preserve"> 045  1 16 11050 01 0000 140</t>
  </si>
  <si>
    <t>000  1 16  10123  01 0000 140</t>
  </si>
  <si>
    <t>182  1 16  10129  01 0000 140</t>
  </si>
  <si>
    <t>Дотации бюджетам бюджетной системы Российской Федерации</t>
  </si>
  <si>
    <t xml:space="preserve">Дотации бюджетам городских округов на поддержку мер по обеспечению сбалансированности бюджетов
</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</si>
  <si>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</si>
  <si>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</si>
  <si>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901  2  02  35469  04  0000  150</t>
  </si>
  <si>
    <t>Субвенции бюджетам городских округов на проведение Всероссийской переписи населения 2020 года</t>
  </si>
  <si>
    <t>000  2  19  00000  04  0000  150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</si>
  <si>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</si>
  <si>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901  2  19  60010  04  0000  150</t>
  </si>
  <si>
    <t>906  2  19  60010  04  0000  150</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</si>
  <si>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</si>
  <si>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</si>
  <si>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</si>
  <si>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</si>
  <si>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100  1  03  02261  01  0000  110</t>
  </si>
  <si>
    <t xml:space="preserve">902  1 11 05324 04 0000 120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</si>
  <si>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</si>
  <si>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902 1 11 05400 00 0000 120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</si>
  <si>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</si>
  <si>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902 1 11 05410 04 0000 120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</si>
  <si>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</si>
  <si>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902 1 11 05420 04 0000 120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</si>
  <si>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</si>
  <si>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902  1  11  09080  04  0001  120</t>
  </si>
  <si>
    <t>902  1  11  09080  04  0002  120</t>
  </si>
  <si>
    <t>902  1  11  09080  04  0004  120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</si>
  <si>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</si>
  <si>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</si>
  <si>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</si>
  <si>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</si>
  <si>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901  1  13  02994  04  0001  130</t>
  </si>
  <si>
    <t>901  1  13  02994  04  0007  130</t>
  </si>
  <si>
    <t>000  1 16   01053  01  0000 140</t>
  </si>
  <si>
    <t>019  1 16   01053  01  0000 140</t>
  </si>
  <si>
    <t>000  1 16   01063  01  0000 140</t>
  </si>
  <si>
    <t>019  1 16   01063  01  0000 140</t>
  </si>
  <si>
    <t>037  1 16   01063  01  0000 140</t>
  </si>
  <si>
    <t>000  1 16   01073  01  0000 140</t>
  </si>
  <si>
    <t>019  1 16   01073  01  0000 140</t>
  </si>
  <si>
    <t>037  1 16   01073  01  0000 140</t>
  </si>
  <si>
    <t>901  1 16   01084  01  0000 140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</si>
  <si>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</si>
  <si>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019  1 16   01093  01  0000 140</t>
  </si>
  <si>
    <t xml:space="preserve">019 1 16 01123 01 0000 140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</si>
  <si>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</si>
  <si>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019  1 16   01153  01  0000 140</t>
  </si>
  <si>
    <t>019  1 16   01183  01  0000 140</t>
  </si>
  <si>
    <t>000  1 16  01193 01 0000 140</t>
  </si>
  <si>
    <t>019  1 16  01193 01 0000 140</t>
  </si>
  <si>
    <t>037  1 16   01193  01  0000 140</t>
  </si>
  <si>
    <t>000  1 16   01203  01  0000 140</t>
  </si>
  <si>
    <t>019  1 16   01203  01  0000 140</t>
  </si>
  <si>
    <t>037 1 16   01203  01  0000 140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</si>
  <si>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</si>
  <si>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188  116 10123 01 0041 140</t>
  </si>
  <si>
    <t>321  116 10123 01 0041 140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</si>
  <si>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</si>
  <si>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 xml:space="preserve"> 000  1 16 11050 01 0000 140</t>
  </si>
  <si>
    <t xml:space="preserve"> 017  1 16 11050 01 0000 140</t>
  </si>
  <si>
    <t>Дотации бюджетам городских округов на выравнивание бюджетной обеспеченности из бюджета субъекта Российской Федерации</t>
  </si>
  <si>
    <t xml:space="preserve">919  2 02 15002 04 0000 150
</t>
  </si>
  <si>
    <t>901  2 02  20299  04  0000  150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</si>
  <si>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</si>
  <si>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901  2 02  20302   04  0000  150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</si>
  <si>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</si>
  <si>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000  2  02  29999  04  0000  150</t>
  </si>
  <si>
    <t>906  2  02  29999  04  0000  150</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</si>
  <si>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</si>
  <si>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</si>
  <si>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Субвенции бюджетам городских округов на предоставление гражданам субсидий на оплату жилого помещения и коммунальных услуг</t>
  </si>
  <si>
    <t xml:space="preserve">Субвенции бюджетам городских округов на выполнение передаваемых полномочий субъектов Российской Федерации </t>
  </si>
  <si>
    <t xml:space="preserve">Субвенции местным бюджетам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t>
  </si>
  <si>
    <t xml:space="preserve">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t>
  </si>
  <si>
    <t xml:space="preserve">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t>
  </si>
  <si>
    <t xml:space="preserve">Субвенции местным бюджетам  на осуществление государственного полномочия Свердловской области по созданию административных комиссий </t>
  </si>
  <si>
    <t xml:space="preserve">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t>
  </si>
  <si>
    <t>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</si>
  <si>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</si>
  <si>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</si>
  <si>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оплату жилищно-коммунальных услуг отдельным категориям граждан</t>
  </si>
  <si>
    <t xml:space="preserve">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</si>
  <si>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</si>
  <si>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000  2  02  40000  00  0000  150</t>
  </si>
  <si>
    <t>ИНЫЕ МЕЖБЮДЖЕТНЫЕ ТРАНСФЕРТЫ</t>
  </si>
  <si>
    <t>906  2  02  45303  04  0000  150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</si>
  <si>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</si>
  <si>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000  2  02  49999  04  0000  150</t>
  </si>
  <si>
    <t>906  2  02  49999  04  0000  150</t>
  </si>
  <si>
    <t>Межбюджетные трансферты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</si>
  <si>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000  2  07  04000  04  0000  150</t>
  </si>
  <si>
    <t>Прочие безвозмездные поступления в бюджеты городских округов</t>
  </si>
  <si>
    <t>901  2  07  04050  04  0000  150</t>
  </si>
  <si>
    <t>000  2  18  04010  04  0000  150</t>
  </si>
  <si>
    <t>Доходы бюджетов городских округов от возврата организациями остатков субсидий прошлых лет</t>
  </si>
  <si>
    <t>901  2  18  04010  04  0000  150</t>
  </si>
  <si>
    <t>Доходы бюджетов городских округов от возврата бюджетными учреждениями остатков субсидий прошлых лет</t>
  </si>
  <si>
    <t>Объем средств по решению о бюджете на 2021 год, тыс. руб.</t>
  </si>
  <si>
    <t>Объем средств по решению о бюджете на 2021 год  в тысячах рублей</t>
  </si>
  <si>
    <t>Охрана семьи и детства</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</si>
  <si>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</si>
  <si>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</si>
  <si>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</si>
  <si>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</si>
  <si>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</si>
  <si>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182  1  05  01  012  01  0000  110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</si>
  <si>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</si>
  <si>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182  1  05  01  022  01 2100  110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</si>
  <si>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</si>
  <si>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182  1  05  01  050  01  1000  110</t>
  </si>
  <si>
    <t>Минимальный налог, зачисляемый в бюджеты субъектов Российской Федерации (за налоговые периоды, истекшие до 1 января 2016 года)</t>
  </si>
  <si>
    <t>182  1  05  02020 02  0000  110</t>
  </si>
  <si>
    <t>Единый налог на вмененный доход для отдельных видов деятельности (за налоговые периоды, истекшие до 1 января 2011 года)</t>
  </si>
  <si>
    <t>ГОСУДАРСТВЕННАЯ ПОШЛИНА</t>
  </si>
  <si>
    <t>902  1  08  07150  01  1000  110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</si>
  <si>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</si>
  <si>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</si>
  <si>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</si>
  <si>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</si>
  <si>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</si>
  <si>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</si>
  <si>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</si>
  <si>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рекламной конструкции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</si>
  <si>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размещение и эксплуатацию нестационарного торгового объекта на землях или земельных участках, государственная собственность на которые не разграничена)</t>
  </si>
  <si>
    <t xml:space="preserve">Прочие доходы от оказания платных услуг (работ) получателями средств бюджетов городских округов (прочие платные услуги, оказываемые казенными муниципальными учреждениями) </t>
  </si>
  <si>
    <t>Прочие доходы от компенсации затрат бюджетов городских округов (возврат дебиторской задолженности прошлых лет)</t>
  </si>
  <si>
    <t>919  1  13  02994  04  0001  130</t>
  </si>
  <si>
    <t>906  1  13  02994  04  0006  130</t>
  </si>
  <si>
    <t>Прочие доходы от компенсации затрат бюджетов городских округов (возврат бюджетных средств в связи с невыполнением муниципального задания бюджетными и автономными учреждениями)</t>
  </si>
  <si>
    <t xml:space="preserve">Прочие доходы от компенсации затрат бюджетов городских округов (прочие доходы)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</si>
  <si>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</si>
  <si>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 xml:space="preserve"> 000  1 16  01000  01 0000 140
</t>
  </si>
  <si>
    <t xml:space="preserve">Административные штрафы, установленные Кодексом Российской Федерации об административных правонарушениях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</si>
  <si>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</si>
  <si>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</si>
  <si>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</si>
  <si>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901  1 16   01074  01  0000 140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</si>
  <si>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</si>
  <si>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019 1 16 01083 01 0000 140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</si>
  <si>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</si>
  <si>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019 1 16 01143 01 0000 140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</si>
  <si>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</si>
  <si>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</si>
  <si>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019  1 16   01173  01  0000 140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</si>
  <si>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</si>
  <si>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</si>
  <si>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</si>
  <si>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</si>
  <si>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 xml:space="preserve">000  1 16  02000  02  0000 140
</t>
  </si>
  <si>
    <t xml:space="preserve">Административные штрафы, установленные законами субъектов Российской Федерации об административных правонарушениях
</t>
  </si>
  <si>
    <t xml:space="preserve">000  1 16  07000  00  0000 140
</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</si>
  <si>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</si>
  <si>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901  1  16  07010  04  0000  140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</si>
  <si>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</si>
  <si>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000  1 16  10000  00  0000  140
</t>
  </si>
  <si>
    <t>Платежи в целях возмещения причиненного ущерба (убытков)</t>
  </si>
  <si>
    <t>901 1 16  10032  04  0000 140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</si>
  <si>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</si>
  <si>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901 1 16  10100  04  0000 140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</si>
  <si>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</si>
  <si>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919 1 16  10100  04  0000 140</t>
  </si>
  <si>
    <t>027   116  10123  01  0000  140</t>
  </si>
  <si>
    <t>037  116 10123 01 0000 140</t>
  </si>
  <si>
    <t>141  116 10123 01 0041 140</t>
  </si>
  <si>
    <t>182  116 10123 01 0041 140</t>
  </si>
  <si>
    <t xml:space="preserve">000  1 16  11000  01  0000 140
</t>
  </si>
  <si>
    <t xml:space="preserve">Платежи, уплачиваемые в целях возмещения вреда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</si>
  <si>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</si>
  <si>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</si>
  <si>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Невыясненные поступления, зачисляемые в бюджеты городских округов</t>
  </si>
  <si>
    <t>000  1  17  05000  00  0000  180</t>
  </si>
  <si>
    <t>Прочие неналоговые доходы</t>
  </si>
  <si>
    <t>Прочие неналоговые доходы бюджетов городских округов</t>
  </si>
  <si>
    <t>901  2 02  25497   04  0000  150</t>
  </si>
  <si>
    <t xml:space="preserve">Субсидии бюджетам городских округов на реализацию мероприятий по обеспечению жильем молодых семей
</t>
  </si>
  <si>
    <t>901  2 02  25576   04  0000  150</t>
  </si>
  <si>
    <t>Субсидии бюджетам городских округов на обеспечение комплексного развития сельских территорий</t>
  </si>
  <si>
    <t xml:space="preserve">Прочие субсидии бюджетам городских округов </t>
  </si>
  <si>
    <t>901  2  02  29999  04  0000  150</t>
  </si>
  <si>
    <t>Субсидии  на улучшение жилищных условий граждан, проживающих на сельских территориях</t>
  </si>
  <si>
    <t>901  2  02  35462  04  0000  150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</si>
  <si>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</si>
  <si>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Прочие межбюджетные трансферты, передаваемые бюджетам городских округов </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</si>
  <si>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</si>
  <si>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908  1  13  02994  04  0006  130</t>
  </si>
  <si>
    <t>913  1 16   01154  01  0000 140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</si>
  <si>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</si>
  <si>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902 1 16  10032  04  0000 140</t>
  </si>
  <si>
    <t>908  2  02  49999  00  0000  150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</si>
  <si>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</si>
  <si>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906  1  13  02994  04  0001  130</t>
  </si>
  <si>
    <t>Субсидии на  создание и обеспечение деятельности молодежных коворкинг-центров в 2021 году</t>
  </si>
  <si>
    <t xml:space="preserve">Субсидии на организацию военно-патриотического воспитания и допризывной подготовки молодых граждан в 2021 году
</t>
  </si>
  <si>
    <t>Субсидии на предоставление региональных социальных выплат молодым семьям на улучшение жилищных условий</t>
  </si>
  <si>
    <t xml:space="preserve">Субсидии на создание в муниципальных общеобразовательных организациях условий для организации горячего питания обучающихся в 2021 году </t>
  </si>
  <si>
    <t>901  2  02  49999  04  0000  150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</si>
  <si>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</si>
  <si>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000 1 16  10100  04  0000 140</t>
  </si>
  <si>
    <t>901 1 16  11064  01 0000 140</t>
  </si>
  <si>
    <t>901  2 02  20077  04  0000  150</t>
  </si>
  <si>
    <t>Субсидии бюджетам городских округов на софинансирование капитальных вложений в объекты муниципальной собственности</t>
  </si>
  <si>
    <t xml:space="preserve">Межбюджетные трансферты, из резервного фонда Правительства Свердловской области на ремонт прачечной, путей эвакуации, санитарно-технических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 39 "Родничок" </t>
  </si>
  <si>
    <t>Сумма бюджетных назначений на 2021 год                  (в тыс.руб.)</t>
  </si>
  <si>
    <t xml:space="preserve">019 1 16 01133 01 0000 140
</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</si>
  <si>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</si>
  <si>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000 1 16  10032  04  0000 140</t>
  </si>
  <si>
    <t>913 1 16  10100  04  0000 140</t>
  </si>
  <si>
    <t>322  116 10123 01 0041 140</t>
  </si>
  <si>
    <t>000  1  17  00000  00  0000  000</t>
  </si>
  <si>
    <t xml:space="preserve">ПРОЧИЕ НЕНАЛОГОВЫЕ ДОХОДЫ
</t>
  </si>
  <si>
    <t>919  1  17  01040  04  0000  180</t>
  </si>
  <si>
    <t>908  1 17  01040  04  0000  180</t>
  </si>
  <si>
    <t>Субсидии на реализацию мероприятий по поэтапному внедрению Всероссийского физкультурно-спортивного комплекса
«Готов к труду и обороне» (ГТО)</t>
  </si>
  <si>
    <t>908  2  02  29999  04  0000  150</t>
  </si>
  <si>
    <t xml:space="preserve">Субсидии на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 </t>
  </si>
  <si>
    <t>Межбюджетные трансферты  на организацию электро-, тепло-, газо- и водоснабжения, водоотведения, снабжения населения топливом</t>
  </si>
  <si>
    <t xml:space="preserve">Межбюджетные трансферты, из резервного фонда Правительства Свердловской области на приобретение интерактивного стола и ноутбука для  Муниципального автономного дошкольного образовательного учреждения Невьянского городского округа детский сад комбинированного вида № 39 "Родничок" </t>
  </si>
  <si>
    <t>000 1  03  02000  01  0000  110</t>
  </si>
  <si>
    <t>Акцизы по подакцизным товарам (продукции), производимым на территории Российской Федерации</t>
  </si>
  <si>
    <t xml:space="preserve">000  1  09  00000  00  0000  000
</t>
  </si>
  <si>
    <t xml:space="preserve">ЗАДОЛЖЕННОСТЬ И ПЕРЕРАСЧЕТЫ ПО ОТМЕНЕННЫМ НАЛОГАМ, СБОРАМ И ИНЫМ ОБЯЗАТЕЛЬНЫМ ПЛАТЕЖАМ
</t>
  </si>
  <si>
    <t xml:space="preserve">000  1  09  04000  00  0000  110
</t>
  </si>
  <si>
    <t xml:space="preserve">Налоги на имущество
</t>
  </si>
  <si>
    <t xml:space="preserve">182  1  09  04052  04  0000  110
</t>
  </si>
  <si>
    <t>Земельный налог (по обязательствам, возникшим до 1 января 2006 года), мобилизуемый на территориях городских округов</t>
  </si>
  <si>
    <t>042  1 16   01193  01  0000 140</t>
  </si>
  <si>
    <t>029  1  17  05040  04  0000  180</t>
  </si>
  <si>
    <t>Рост, снижение (+, -) в тыс. руб.</t>
  </si>
  <si>
    <t>912  1 13  02994  04  0001  130</t>
  </si>
  <si>
    <t>901 1 16  10081  04  0000 140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</si>
  <si>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</si>
  <si>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017   116  10123  01  0000  140</t>
  </si>
  <si>
    <t>901  2 02  25269   04  0000  150</t>
  </si>
  <si>
    <t>Субсидии бюджетам городских округов на закупку контейнеров для раздельного накопления твердых коммунальных отходов</t>
  </si>
  <si>
    <t xml:space="preserve"> по состоянию на 01.01.2022 года</t>
  </si>
  <si>
    <t>Исполнено    на 01.01.2022г., в тыс. руб.</t>
  </si>
  <si>
    <t>на 01.01.2022 г.</t>
  </si>
  <si>
    <t>Исполнение на 01.01.2022 г., в тысячах рублей</t>
  </si>
  <si>
    <t>на  01.01.2022 г.</t>
  </si>
  <si>
    <r>
      <t xml:space="preserve">    </t>
    </r>
    <r>
      <rPr>
        <vertAlign val="superscript"/>
        <sz val="12"/>
        <rFont val="Times New Roman"/>
        <family val="1"/>
        <charset val="204"/>
      </rPr>
      <t>1*</t>
    </r>
    <r>
      <rPr>
        <sz val="12"/>
        <rFont val="Times New Roman"/>
        <family val="1"/>
        <charset val="204"/>
      </rPr>
      <t xml:space="preserve"> Примечание:  Общая сумма расходов, осуществленных за счет резервного фонда администрации Невьянского городского округа, составила   13 031,31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</si>
  <si>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Исполнение бюджета Невьянского городского округа по состоянию на 01.01.2022 г.</t>
  </si>
  <si>
    <t>Сумма фактического поступления на 01.01.2022 г.                            (в тыс.руб.)</t>
  </si>
  <si>
    <t>902  1  11  09044  04  0011  120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</si>
  <si>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(прочие доходы от использования имущества)</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</si>
  <si>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рекламной конструкции на землях или земельных участках, находящихся в собственности городских округов) </t>
  </si>
  <si>
    <t>902  1  14  02042  04  0000  440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</si>
  <si>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</si>
  <si>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902  1  16  07090  04  0000  140</t>
  </si>
  <si>
    <t>076  116 10123 01 0041 140</t>
  </si>
  <si>
    <t>901  116 10123 01 0000 140</t>
  </si>
  <si>
    <t xml:space="preserve">901   2 02  16549  04  0000 150
</t>
  </si>
  <si>
    <t xml:space="preserve">Дотации (гранты) бюджетам городских округов за достижение показателей деятельности органов местного самоуправления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</si>
</sst>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
    <numFmt numFmtId="168" formatCode="#,##0.00000"/>
    <numFmt numFmtId="169" formatCode="0000.00"/>
  </numFmts>
  <fonts count="43" x14ac:knownFonts="1">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0"/>
      <name val="Arial"/>
      <family val="2"/>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sz val="11"/>
      <color theme="1"/>
      <name val="Calibri"/>
      <family val="2"/>
      <charset val="204"/>
      <scheme val="minor"/>
    </font>
    <font>
      <vertAlign val="superscript"/>
      <sz val="12"/>
      <name val="Times New Roman"/>
      <family val="1"/>
      <charset val="204"/>
    </font>
    <font>
      <sz val="10"/>
      <color rgb="FF000000"/>
      <name val="Arial Cyr"/>
      <family val="2"/>
    </font>
    <font>
      <sz val="8"/>
      <color rgb="FF000000"/>
      <name val="Arial Cyr"/>
      <family val="2"/>
    </font>
    <font>
      <sz val="10"/>
      <name val="Liberation Serif"/>
      <family val="1"/>
      <charset val="204"/>
    </font>
    <font>
      <u/>
      <sz val="11"/>
      <color theme="10"/>
      <name val="Calibri"/>
      <family val="2"/>
      <charset val="204"/>
      <scheme val="minor"/>
    </font>
    <font>
      <b/>
      <sz val="10"/>
      <name val="Liberation Serif"/>
      <family val="1"/>
      <charset val="204"/>
    </font>
    <font>
      <b/>
      <i/>
      <sz val="10"/>
      <name val="Liberation Serif"/>
      <family val="1"/>
      <charset val="204"/>
    </font>
    <font>
      <sz val="14"/>
      <color theme="1"/>
      <name val="Times New Roman"/>
      <family val="1"/>
      <charset val="204"/>
    </font>
    <font>
      <sz val="9"/>
      <name val="Liberation Serif"/>
      <family val="1"/>
      <charset val="204"/>
    </font>
    <font>
      <sz val="11"/>
      <name val="Liberation Serif"/>
      <family val="1"/>
      <charset val="204"/>
    </font>
    <font>
      <b/>
      <sz val="11"/>
      <name val="Liberation Serif"/>
      <family val="1"/>
      <charset val="204"/>
    </font>
    <font>
      <b/>
      <i/>
      <sz val="11"/>
      <name val="Liberation Serif"/>
      <family val="1"/>
      <charset val="204"/>
    </font>
    <font>
      <sz val="14"/>
      <name val="Arial Cyr"/>
      <charset val="204"/>
    </font>
  </fonts>
  <fills count="3">
    <fill>
      <patternFill patternType="none"/>
    </fill>
    <fill>
      <patternFill patternType="gray125"/>
    </fill>
    <fill>
      <patternFill patternType="solid">
        <fgColor rgb="FFC0C0C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31" fillId="2" borderId="14"/>
    <xf numFmtId="4" fontId="32" fillId="0" borderId="15">
      <alignment horizontal="right" vertical="top" shrinkToFit="1"/>
    </xf>
    <xf numFmtId="0" fontId="34" fillId="0" borderId="0" applyNumberFormat="0" applyFill="0" applyBorder="0" applyAlignment="0" applyProtection="0"/>
    <xf numFmtId="49" fontId="32" fillId="0" borderId="17">
      <alignment horizontal="center"/>
    </xf>
  </cellStyleXfs>
  <cellXfs count="306">
    <xf numFmtId="0" fontId="0" fillId="0" borderId="0" xfId="0"/>
    <xf numFmtId="0" fontId="0" fillId="0" borderId="0" xfId="0"/>
    <xf numFmtId="0" fontId="2" fillId="0" borderId="0" xfId="0" applyFont="1"/>
    <xf numFmtId="0" fontId="9" fillId="0" borderId="0" xfId="0" applyFont="1"/>
    <xf numFmtId="0" fontId="0" fillId="0" borderId="0" xfId="0" applyAlignment="1">
      <alignment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Border="1"/>
    <xf numFmtId="165" fontId="7" fillId="0" borderId="0" xfId="0" applyNumberFormat="1" applyFont="1" applyBorder="1" applyAlignment="1">
      <alignment horizontal="center" vertical="center"/>
    </xf>
    <xf numFmtId="0" fontId="7" fillId="0" borderId="0" xfId="0" applyFont="1" applyBorder="1" applyAlignment="1">
      <alignment vertical="justify"/>
    </xf>
    <xf numFmtId="164" fontId="7" fillId="0" borderId="0" xfId="0" applyNumberFormat="1" applyFont="1" applyFill="1" applyBorder="1"/>
    <xf numFmtId="0" fontId="7" fillId="0" borderId="0" xfId="0" applyFont="1" applyBorder="1"/>
    <xf numFmtId="164" fontId="7" fillId="0" borderId="0" xfId="0" applyNumberFormat="1" applyFont="1" applyBorder="1"/>
    <xf numFmtId="165" fontId="10" fillId="0" borderId="0" xfId="0" applyNumberFormat="1" applyFont="1" applyBorder="1" applyAlignment="1">
      <alignment horizontal="center" wrapText="1"/>
    </xf>
    <xf numFmtId="0" fontId="10" fillId="0" borderId="0" xfId="0" applyFont="1" applyBorder="1" applyAlignment="1">
      <alignment vertical="justify" wrapText="1"/>
    </xf>
    <xf numFmtId="0" fontId="10" fillId="0" borderId="0" xfId="0" applyFont="1" applyFill="1" applyBorder="1" applyAlignment="1">
      <alignment wrapText="1"/>
    </xf>
    <xf numFmtId="0" fontId="10" fillId="0" borderId="0" xfId="0" applyFont="1" applyBorder="1" applyAlignment="1">
      <alignment wrapText="1"/>
    </xf>
    <xf numFmtId="164" fontId="10" fillId="0" borderId="0" xfId="0" applyNumberFormat="1" applyFont="1" applyBorder="1"/>
    <xf numFmtId="165" fontId="10" fillId="0" borderId="0" xfId="0" applyNumberFormat="1" applyFont="1" applyBorder="1" applyAlignment="1">
      <alignment horizontal="center"/>
    </xf>
    <xf numFmtId="164" fontId="10" fillId="0" borderId="0" xfId="0" applyNumberFormat="1" applyFont="1" applyFill="1" applyBorder="1"/>
    <xf numFmtId="0" fontId="10" fillId="0" borderId="0" xfId="0" applyFont="1" applyBorder="1"/>
    <xf numFmtId="165" fontId="7" fillId="0" borderId="0" xfId="0" applyNumberFormat="1" applyFont="1" applyBorder="1" applyAlignment="1">
      <alignment horizontal="center" vertical="top"/>
    </xf>
    <xf numFmtId="0" fontId="7" fillId="0" borderId="0" xfId="0" applyFont="1" applyBorder="1" applyAlignment="1">
      <alignment vertical="justify" wrapText="1"/>
    </xf>
    <xf numFmtId="0" fontId="7" fillId="0" borderId="0" xfId="0" applyFont="1" applyFill="1" applyBorder="1" applyAlignment="1">
      <alignment vertical="top"/>
    </xf>
    <xf numFmtId="0" fontId="7" fillId="0" borderId="0" xfId="0" applyFont="1" applyBorder="1" applyAlignment="1">
      <alignment vertical="top"/>
    </xf>
    <xf numFmtId="0" fontId="10" fillId="0" borderId="0" xfId="0" applyFont="1" applyFill="1" applyBorder="1"/>
    <xf numFmtId="165" fontId="7" fillId="0" borderId="0" xfId="0" applyNumberFormat="1" applyFont="1" applyBorder="1" applyAlignment="1">
      <alignment horizontal="center"/>
    </xf>
    <xf numFmtId="0" fontId="7" fillId="0" borderId="0" xfId="0" applyFont="1" applyFill="1" applyBorder="1"/>
    <xf numFmtId="0" fontId="10" fillId="0" borderId="1" xfId="0" applyFont="1" applyFill="1" applyBorder="1" applyAlignment="1">
      <alignment vertical="justify" wrapText="1"/>
    </xf>
    <xf numFmtId="0" fontId="10" fillId="0" borderId="0" xfId="0" applyFont="1" applyBorder="1" applyAlignment="1">
      <alignment vertical="justify"/>
    </xf>
    <xf numFmtId="0" fontId="12" fillId="0" borderId="0" xfId="0" applyFont="1"/>
    <xf numFmtId="0" fontId="10" fillId="0" borderId="0" xfId="0" applyFont="1" applyFill="1" applyBorder="1" applyAlignment="1">
      <alignment vertical="justify" wrapText="1"/>
    </xf>
    <xf numFmtId="0" fontId="12" fillId="0" borderId="0" xfId="0" applyFont="1" applyBorder="1"/>
    <xf numFmtId="165" fontId="10" fillId="0" borderId="1" xfId="0" applyNumberFormat="1" applyFont="1" applyFill="1" applyBorder="1" applyAlignment="1">
      <alignment horizontal="center"/>
    </xf>
    <xf numFmtId="165" fontId="10" fillId="0" borderId="0" xfId="0" applyNumberFormat="1" applyFont="1" applyBorder="1" applyAlignment="1">
      <alignment horizontal="center" vertical="center"/>
    </xf>
    <xf numFmtId="165" fontId="10" fillId="0" borderId="0" xfId="0" applyNumberFormat="1" applyFont="1" applyFill="1" applyBorder="1" applyAlignment="1">
      <alignment horizontal="center"/>
    </xf>
    <xf numFmtId="165" fontId="7" fillId="0" borderId="1" xfId="0" applyNumberFormat="1" applyFont="1" applyFill="1" applyBorder="1" applyAlignment="1">
      <alignment horizontal="center"/>
    </xf>
    <xf numFmtId="165" fontId="7" fillId="0" borderId="0" xfId="0" applyNumberFormat="1" applyFont="1" applyFill="1" applyBorder="1" applyAlignment="1">
      <alignment horizontal="center"/>
    </xf>
    <xf numFmtId="0" fontId="13" fillId="0" borderId="0" xfId="0" applyFont="1"/>
    <xf numFmtId="0" fontId="7" fillId="0" borderId="0" xfId="0" applyFont="1" applyBorder="1" applyAlignment="1">
      <alignment horizontal="center"/>
    </xf>
    <xf numFmtId="0" fontId="13" fillId="0" borderId="0" xfId="0" applyFont="1" applyBorder="1"/>
    <xf numFmtId="0" fontId="10" fillId="0" borderId="0" xfId="0" applyFont="1" applyBorder="1" applyAlignment="1">
      <alignment horizontal="center"/>
    </xf>
    <xf numFmtId="0" fontId="10" fillId="0" borderId="1" xfId="0" applyFont="1" applyFill="1" applyBorder="1"/>
    <xf numFmtId="0" fontId="14" fillId="0" borderId="1" xfId="0" applyFont="1" applyFill="1" applyBorder="1" applyAlignment="1">
      <alignment vertical="justify"/>
    </xf>
    <xf numFmtId="0" fontId="7" fillId="0" borderId="1" xfId="0" applyFont="1" applyFill="1" applyBorder="1"/>
    <xf numFmtId="0" fontId="2" fillId="0" borderId="0" xfId="0" applyFont="1" applyFill="1"/>
    <xf numFmtId="0" fontId="0" fillId="0" borderId="0" xfId="0" applyFill="1"/>
    <xf numFmtId="0" fontId="2" fillId="0" borderId="0" xfId="0" applyFont="1" applyBorder="1"/>
    <xf numFmtId="0" fontId="7" fillId="0" borderId="0" xfId="0" applyFont="1" applyFill="1" applyBorder="1" applyAlignment="1"/>
    <xf numFmtId="0" fontId="15" fillId="0" borderId="0" xfId="1" applyNumberFormat="1" applyFont="1" applyFill="1" applyBorder="1" applyAlignment="1">
      <alignment vertical="top" wrapText="1"/>
    </xf>
    <xf numFmtId="0" fontId="7" fillId="0" borderId="1" xfId="0" applyFont="1" applyFill="1" applyBorder="1" applyAlignment="1">
      <alignment horizontal="center" vertical="top" wrapText="1"/>
    </xf>
    <xf numFmtId="4" fontId="7" fillId="0" borderId="1" xfId="0" applyNumberFormat="1" applyFont="1" applyFill="1" applyBorder="1"/>
    <xf numFmtId="4" fontId="10" fillId="0" borderId="1" xfId="0" applyNumberFormat="1" applyFont="1" applyFill="1" applyBorder="1" applyAlignment="1">
      <alignment wrapText="1"/>
    </xf>
    <xf numFmtId="4" fontId="10" fillId="0" borderId="1" xfId="0" applyNumberFormat="1" applyFont="1" applyFill="1" applyBorder="1"/>
    <xf numFmtId="4" fontId="7" fillId="0" borderId="1" xfId="0" applyNumberFormat="1" applyFont="1" applyFill="1" applyBorder="1" applyAlignment="1">
      <alignment vertical="top"/>
    </xf>
    <xf numFmtId="164" fontId="10" fillId="0" borderId="1" xfId="0" applyNumberFormat="1" applyFont="1" applyFill="1" applyBorder="1"/>
    <xf numFmtId="0" fontId="29" fillId="0" borderId="0" xfId="0" applyFont="1" applyFill="1"/>
    <xf numFmtId="4" fontId="0" fillId="0" borderId="0" xfId="0" applyNumberFormat="1"/>
    <xf numFmtId="164" fontId="7" fillId="0" borderId="1" xfId="0" applyNumberFormat="1" applyFont="1" applyFill="1" applyBorder="1"/>
    <xf numFmtId="0" fontId="10" fillId="0" borderId="1" xfId="0" applyFont="1" applyFill="1" applyBorder="1" applyAlignment="1">
      <alignment wrapText="1"/>
    </xf>
    <xf numFmtId="0" fontId="7" fillId="0" borderId="1" xfId="0" applyFont="1" applyFill="1" applyBorder="1" applyAlignment="1">
      <alignment vertical="top"/>
    </xf>
    <xf numFmtId="164" fontId="7" fillId="0" borderId="1" xfId="0" applyNumberFormat="1" applyFont="1" applyFill="1" applyBorder="1" applyAlignment="1">
      <alignment vertical="top"/>
    </xf>
    <xf numFmtId="4" fontId="10" fillId="0" borderId="1" xfId="0" applyNumberFormat="1" applyFont="1" applyFill="1" applyBorder="1" applyAlignment="1">
      <alignment vertical="top"/>
    </xf>
    <xf numFmtId="0" fontId="10" fillId="0" borderId="1" xfId="0" applyFont="1" applyFill="1" applyBorder="1" applyAlignment="1">
      <alignment vertical="top"/>
    </xf>
    <xf numFmtId="164" fontId="10" fillId="0" borderId="1" xfId="0" applyNumberFormat="1" applyFont="1" applyFill="1" applyBorder="1" applyAlignment="1">
      <alignment vertical="top"/>
    </xf>
    <xf numFmtId="0" fontId="37" fillId="0" borderId="0" xfId="0" applyFont="1" applyAlignment="1">
      <alignment horizontal="center"/>
    </xf>
    <xf numFmtId="0" fontId="0" fillId="0" borderId="0" xfId="0" applyFill="1" applyAlignment="1">
      <alignment horizontal="left"/>
    </xf>
    <xf numFmtId="0" fontId="8" fillId="0" borderId="1" xfId="0" applyFont="1" applyFill="1" applyBorder="1" applyAlignment="1">
      <alignment horizontal="center" vertical="top" wrapText="1"/>
    </xf>
    <xf numFmtId="165" fontId="7" fillId="0" borderId="1" xfId="0" applyNumberFormat="1" applyFont="1" applyFill="1" applyBorder="1" applyAlignment="1">
      <alignment horizontal="center" vertical="center"/>
    </xf>
    <xf numFmtId="0" fontId="7" fillId="0" borderId="1" xfId="0" applyFont="1" applyFill="1" applyBorder="1" applyAlignment="1">
      <alignment vertical="justify"/>
    </xf>
    <xf numFmtId="165" fontId="10" fillId="0" borderId="1" xfId="0" applyNumberFormat="1" applyFont="1" applyFill="1" applyBorder="1" applyAlignment="1">
      <alignment horizontal="center" wrapText="1"/>
    </xf>
    <xf numFmtId="165" fontId="7" fillId="0" borderId="1" xfId="0" applyNumberFormat="1" applyFont="1" applyFill="1" applyBorder="1" applyAlignment="1">
      <alignment horizontal="center" vertical="top"/>
    </xf>
    <xf numFmtId="0" fontId="7" fillId="0" borderId="1" xfId="0" applyFont="1" applyFill="1" applyBorder="1" applyAlignment="1">
      <alignment vertical="justify" wrapText="1"/>
    </xf>
    <xf numFmtId="0" fontId="10" fillId="0" borderId="1" xfId="0" applyFont="1" applyFill="1" applyBorder="1" applyAlignment="1">
      <alignment vertical="justify"/>
    </xf>
    <xf numFmtId="165" fontId="10"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center"/>
    </xf>
    <xf numFmtId="0" fontId="7" fillId="0" borderId="1" xfId="0" applyFont="1" applyFill="1" applyBorder="1" applyAlignment="1">
      <alignment horizontal="center"/>
    </xf>
    <xf numFmtId="0" fontId="10" fillId="0" borderId="1" xfId="0" applyFont="1" applyFill="1" applyBorder="1" applyAlignment="1">
      <alignment horizontal="center"/>
    </xf>
    <xf numFmtId="0" fontId="3" fillId="0" borderId="1"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center" wrapText="1"/>
    </xf>
    <xf numFmtId="0" fontId="0" fillId="0" borderId="1" xfId="0" applyFill="1" applyBorder="1"/>
    <xf numFmtId="0" fontId="26" fillId="0" borderId="1" xfId="0" applyFont="1" applyFill="1" applyBorder="1" applyAlignment="1">
      <alignment horizontal="left" vertical="top" wrapText="1" indent="2"/>
    </xf>
    <xf numFmtId="0" fontId="24" fillId="0" borderId="1" xfId="0" applyFont="1" applyFill="1" applyBorder="1" applyAlignment="1">
      <alignment wrapText="1"/>
    </xf>
    <xf numFmtId="0" fontId="24" fillId="0" borderId="1" xfId="0" applyFont="1" applyFill="1" applyBorder="1" applyAlignment="1">
      <alignment horizontal="center" vertical="top"/>
    </xf>
    <xf numFmtId="4" fontId="27" fillId="0" borderId="1" xfId="0" applyNumberFormat="1" applyFont="1" applyFill="1" applyBorder="1" applyAlignment="1">
      <alignment horizontal="right" vertical="top" wrapText="1"/>
    </xf>
    <xf numFmtId="167" fontId="23" fillId="0" borderId="1" xfId="0" applyNumberFormat="1" applyFont="1" applyFill="1" applyBorder="1" applyAlignment="1">
      <alignment horizontal="center" vertical="top"/>
    </xf>
    <xf numFmtId="0" fontId="28" fillId="0" borderId="1" xfId="0" applyFont="1" applyFill="1" applyBorder="1" applyAlignment="1">
      <alignment horizontal="left" vertical="top" wrapText="1" indent="2"/>
    </xf>
    <xf numFmtId="0" fontId="23" fillId="0" borderId="1" xfId="0" applyFont="1" applyFill="1" applyBorder="1" applyAlignment="1">
      <alignment wrapText="1"/>
    </xf>
    <xf numFmtId="0" fontId="23" fillId="0" borderId="1" xfId="0" applyFont="1" applyFill="1" applyBorder="1" applyAlignment="1">
      <alignment horizontal="center" vertical="top"/>
    </xf>
    <xf numFmtId="4" fontId="23" fillId="0" borderId="1" xfId="0" applyNumberFormat="1" applyFont="1" applyFill="1" applyBorder="1" applyAlignment="1">
      <alignment horizontal="right" vertical="top" wrapText="1"/>
    </xf>
    <xf numFmtId="167" fontId="23" fillId="0" borderId="2" xfId="0" applyNumberFormat="1" applyFont="1" applyFill="1" applyBorder="1" applyAlignment="1">
      <alignment horizontal="center" vertical="top"/>
    </xf>
    <xf numFmtId="4" fontId="23" fillId="0" borderId="1" xfId="0" applyNumberFormat="1" applyFont="1" applyFill="1" applyBorder="1" applyAlignment="1">
      <alignment vertical="top"/>
    </xf>
    <xf numFmtId="0" fontId="23" fillId="0" borderId="1" xfId="0" applyFont="1" applyFill="1" applyBorder="1" applyAlignment="1">
      <alignment vertical="top"/>
    </xf>
    <xf numFmtId="0" fontId="23" fillId="0" borderId="1" xfId="0" applyFont="1" applyFill="1" applyBorder="1" applyAlignment="1">
      <alignment vertical="top" wrapText="1"/>
    </xf>
    <xf numFmtId="4" fontId="23" fillId="0" borderId="2" xfId="0" applyNumberFormat="1" applyFont="1" applyFill="1" applyBorder="1" applyAlignment="1">
      <alignment horizontal="right" vertical="top"/>
    </xf>
    <xf numFmtId="0" fontId="18" fillId="0" borderId="1" xfId="0" applyFont="1" applyFill="1" applyBorder="1" applyAlignment="1">
      <alignment horizontal="center" vertical="top" wrapText="1"/>
    </xf>
    <xf numFmtId="3" fontId="18" fillId="0" borderId="1" xfId="0"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166" fontId="15" fillId="0" borderId="1" xfId="0" applyNumberFormat="1" applyFont="1" applyFill="1" applyBorder="1" applyAlignment="1">
      <alignment horizontal="right"/>
    </xf>
    <xf numFmtId="0" fontId="21" fillId="0" borderId="1" xfId="0" applyFont="1" applyFill="1" applyBorder="1" applyAlignment="1">
      <alignment horizontal="center" vertical="top" wrapText="1"/>
    </xf>
    <xf numFmtId="3" fontId="21" fillId="0" borderId="1" xfId="0" applyNumberFormat="1" applyFont="1" applyFill="1" applyBorder="1" applyAlignment="1">
      <alignment horizontal="center" vertical="top" wrapText="1"/>
    </xf>
    <xf numFmtId="0" fontId="20" fillId="0" borderId="1" xfId="0" applyFont="1" applyFill="1" applyBorder="1" applyAlignment="1">
      <alignment horizontal="left" vertical="top" wrapText="1"/>
    </xf>
    <xf numFmtId="166" fontId="10" fillId="0" borderId="1" xfId="0" applyNumberFormat="1" applyFont="1" applyFill="1" applyBorder="1" applyAlignment="1">
      <alignment horizontal="right" vertical="top"/>
    </xf>
    <xf numFmtId="0" fontId="35" fillId="0" borderId="4" xfId="3" applyFont="1" applyFill="1" applyBorder="1" applyAlignment="1">
      <alignment horizontal="left" vertical="center"/>
    </xf>
    <xf numFmtId="0" fontId="35" fillId="0" borderId="5" xfId="3" applyFont="1" applyFill="1" applyBorder="1" applyAlignment="1">
      <alignment horizontal="justify" vertical="top" wrapText="1"/>
    </xf>
    <xf numFmtId="0" fontId="33" fillId="0" borderId="6" xfId="3" applyFont="1" applyFill="1" applyBorder="1" applyAlignment="1">
      <alignment horizontal="left" vertical="center"/>
    </xf>
    <xf numFmtId="0" fontId="33" fillId="0" borderId="7" xfId="3" applyFont="1" applyFill="1" applyBorder="1" applyAlignment="1">
      <alignment horizontal="justify" vertical="top" wrapText="1"/>
    </xf>
    <xf numFmtId="0" fontId="33" fillId="0" borderId="8" xfId="3" applyFont="1" applyFill="1" applyBorder="1" applyAlignment="1">
      <alignment horizontal="left" vertical="center"/>
    </xf>
    <xf numFmtId="0" fontId="33" fillId="0" borderId="1" xfId="3" applyFont="1" applyFill="1" applyBorder="1" applyAlignment="1">
      <alignment horizontal="justify" vertical="top" wrapText="1"/>
    </xf>
    <xf numFmtId="0" fontId="33" fillId="0" borderId="9" xfId="3" applyFont="1" applyFill="1" applyBorder="1" applyAlignment="1">
      <alignment horizontal="left" vertical="center"/>
    </xf>
    <xf numFmtId="0" fontId="33" fillId="0" borderId="2" xfId="3" applyFont="1" applyFill="1" applyBorder="1" applyAlignment="1">
      <alignment horizontal="justify" vertical="top" wrapText="1"/>
    </xf>
    <xf numFmtId="0" fontId="33" fillId="0" borderId="1" xfId="1" applyNumberFormat="1" applyFont="1" applyFill="1" applyBorder="1" applyAlignment="1">
      <alignment horizontal="justify" vertical="top" wrapText="1"/>
    </xf>
    <xf numFmtId="0" fontId="33" fillId="0" borderId="1" xfId="1" applyFont="1" applyFill="1" applyBorder="1" applyAlignment="1">
      <alignment horizontal="justify" vertical="top" wrapText="1"/>
    </xf>
    <xf numFmtId="0" fontId="33" fillId="0" borderId="18" xfId="3" applyFont="1" applyFill="1" applyBorder="1" applyAlignment="1">
      <alignment horizontal="left" vertical="center"/>
    </xf>
    <xf numFmtId="0" fontId="33" fillId="0" borderId="16" xfId="3" applyFont="1" applyFill="1" applyBorder="1" applyAlignment="1">
      <alignment horizontal="justify" vertical="top" wrapText="1"/>
    </xf>
    <xf numFmtId="0" fontId="35" fillId="0" borderId="4" xfId="3" applyFont="1" applyFill="1" applyBorder="1" applyAlignment="1">
      <alignment horizontal="left" vertical="center" wrapText="1"/>
    </xf>
    <xf numFmtId="0" fontId="33" fillId="0" borderId="6" xfId="3" applyFont="1" applyFill="1" applyBorder="1" applyAlignment="1">
      <alignment horizontal="left" vertical="center" wrapText="1"/>
    </xf>
    <xf numFmtId="0" fontId="33" fillId="0" borderId="9" xfId="3" applyFont="1" applyFill="1" applyBorder="1" applyAlignment="1">
      <alignment horizontal="left" vertical="center" wrapText="1"/>
    </xf>
    <xf numFmtId="0" fontId="35" fillId="0" borderId="5" xfId="3" applyFont="1" applyFill="1" applyBorder="1" applyAlignment="1">
      <alignment horizontal="justify" vertical="top"/>
    </xf>
    <xf numFmtId="0" fontId="33" fillId="0" borderId="7" xfId="3" applyFont="1" applyFill="1" applyBorder="1" applyAlignment="1">
      <alignment horizontal="justify" vertical="top"/>
    </xf>
    <xf numFmtId="0" fontId="33" fillId="0" borderId="1" xfId="3" applyFont="1" applyFill="1" applyBorder="1" applyAlignment="1">
      <alignment horizontal="justify" vertical="top"/>
    </xf>
    <xf numFmtId="0" fontId="33" fillId="0" borderId="2" xfId="3" applyFont="1" applyFill="1" applyBorder="1" applyAlignment="1">
      <alignment horizontal="justify" vertical="top"/>
    </xf>
    <xf numFmtId="0" fontId="33" fillId="0" borderId="16" xfId="3" applyFont="1" applyFill="1" applyBorder="1" applyAlignment="1">
      <alignment horizontal="justify" vertical="top"/>
    </xf>
    <xf numFmtId="0" fontId="33" fillId="0" borderId="1" xfId="3" applyNumberFormat="1" applyFont="1" applyFill="1" applyBorder="1" applyAlignment="1">
      <alignment horizontal="justify" vertical="top"/>
    </xf>
    <xf numFmtId="0" fontId="33" fillId="0" borderId="16" xfId="1" applyFont="1" applyFill="1" applyBorder="1" applyAlignment="1">
      <alignment horizontal="center" vertical="center"/>
    </xf>
    <xf numFmtId="0" fontId="35" fillId="0" borderId="5" xfId="3" applyFont="1" applyFill="1" applyBorder="1" applyAlignment="1">
      <alignment vertical="top" wrapText="1"/>
    </xf>
    <xf numFmtId="0" fontId="33" fillId="0" borderId="7" xfId="1" applyFont="1" applyFill="1" applyBorder="1" applyAlignment="1">
      <alignment horizontal="justify" vertical="top"/>
    </xf>
    <xf numFmtId="0" fontId="33" fillId="0" borderId="2" xfId="1" applyFont="1" applyFill="1" applyBorder="1" applyAlignment="1">
      <alignment horizontal="justify" vertical="top" wrapText="1"/>
    </xf>
    <xf numFmtId="0" fontId="33" fillId="0" borderId="1" xfId="9" applyNumberFormat="1" applyFont="1" applyFill="1" applyBorder="1" applyAlignment="1" applyProtection="1">
      <alignment vertical="top" wrapText="1"/>
    </xf>
    <xf numFmtId="0" fontId="33" fillId="0" borderId="16" xfId="0" applyNumberFormat="1" applyFont="1" applyFill="1" applyBorder="1" applyAlignment="1">
      <alignment vertical="top" wrapText="1"/>
    </xf>
    <xf numFmtId="0" fontId="35" fillId="0" borderId="5" xfId="0" applyNumberFormat="1" applyFont="1" applyFill="1" applyBorder="1" applyAlignment="1">
      <alignment vertical="top" wrapText="1"/>
    </xf>
    <xf numFmtId="0" fontId="33" fillId="0" borderId="7" xfId="0" applyNumberFormat="1" applyFont="1" applyFill="1" applyBorder="1" applyAlignment="1">
      <alignment vertical="top" wrapText="1"/>
    </xf>
    <xf numFmtId="0" fontId="33" fillId="0" borderId="1" xfId="0" applyNumberFormat="1" applyFont="1" applyFill="1" applyBorder="1" applyAlignment="1">
      <alignment vertical="top" wrapText="1"/>
    </xf>
    <xf numFmtId="0" fontId="33" fillId="0" borderId="1" xfId="0" applyNumberFormat="1" applyFont="1" applyFill="1" applyBorder="1" applyAlignment="1">
      <alignment horizontal="left" vertical="top" wrapText="1"/>
    </xf>
    <xf numFmtId="0" fontId="33" fillId="0" borderId="2" xfId="0" applyNumberFormat="1" applyFont="1" applyFill="1" applyBorder="1" applyAlignment="1">
      <alignment horizontal="left" vertical="top" wrapText="1"/>
    </xf>
    <xf numFmtId="0" fontId="33" fillId="0" borderId="7" xfId="0" applyNumberFormat="1" applyFont="1" applyFill="1" applyBorder="1" applyAlignment="1">
      <alignment horizontal="left" vertical="top" wrapText="1"/>
    </xf>
    <xf numFmtId="49" fontId="33" fillId="0" borderId="7" xfId="0" applyNumberFormat="1" applyFont="1" applyFill="1" applyBorder="1" applyAlignment="1">
      <alignment vertical="top" wrapText="1"/>
    </xf>
    <xf numFmtId="49" fontId="33" fillId="0" borderId="1" xfId="0" applyNumberFormat="1" applyFont="1" applyFill="1" applyBorder="1" applyAlignment="1">
      <alignment vertical="top" wrapText="1"/>
    </xf>
    <xf numFmtId="49" fontId="33" fillId="0" borderId="2" xfId="0" applyNumberFormat="1" applyFont="1" applyFill="1" applyBorder="1" applyAlignment="1">
      <alignment vertical="top" wrapText="1"/>
    </xf>
    <xf numFmtId="0" fontId="33" fillId="0" borderId="2" xfId="0" applyNumberFormat="1" applyFont="1" applyFill="1" applyBorder="1" applyAlignment="1">
      <alignment vertical="top"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1" xfId="3" applyFont="1" applyFill="1" applyBorder="1" applyAlignment="1">
      <alignment horizontal="left" vertical="top" wrapText="1"/>
    </xf>
    <xf numFmtId="0" fontId="33" fillId="0" borderId="1" xfId="11" applyNumberFormat="1" applyFont="1" applyFill="1" applyBorder="1" applyAlignment="1" applyProtection="1">
      <alignment horizontal="left" vertical="top" wrapText="1"/>
    </xf>
    <xf numFmtId="0" fontId="35" fillId="0" borderId="5" xfId="9" applyNumberFormat="1" applyFont="1" applyFill="1" applyBorder="1" applyAlignment="1" applyProtection="1">
      <alignment horizontal="left" vertical="top" wrapText="1"/>
    </xf>
    <xf numFmtId="0" fontId="35" fillId="0" borderId="5" xfId="0" applyFont="1" applyFill="1" applyBorder="1" applyAlignment="1">
      <alignment horizontal="justify" vertical="center"/>
    </xf>
    <xf numFmtId="0" fontId="33" fillId="0" borderId="7" xfId="0" applyFont="1" applyFill="1" applyBorder="1" applyAlignment="1">
      <alignment horizontal="justify" vertical="center"/>
    </xf>
    <xf numFmtId="0" fontId="33" fillId="0" borderId="1" xfId="0" applyFont="1" applyFill="1" applyBorder="1" applyAlignment="1">
      <alignment wrapText="1"/>
    </xf>
    <xf numFmtId="0" fontId="33" fillId="0" borderId="2" xfId="0" applyFont="1" applyFill="1" applyBorder="1" applyAlignment="1">
      <alignment horizontal="justify" vertical="center"/>
    </xf>
    <xf numFmtId="0" fontId="35" fillId="0" borderId="5" xfId="3" applyFont="1" applyFill="1" applyBorder="1" applyAlignment="1">
      <alignment horizontal="left" vertical="top" wrapText="1"/>
    </xf>
    <xf numFmtId="0" fontId="38" fillId="0" borderId="5" xfId="1" applyFont="1" applyFill="1" applyBorder="1" applyAlignment="1">
      <alignment horizontal="center" vertical="center"/>
    </xf>
    <xf numFmtId="0" fontId="38" fillId="0" borderId="5" xfId="1" applyFont="1" applyFill="1" applyBorder="1" applyAlignment="1">
      <alignment horizontal="center" vertical="center" wrapText="1"/>
    </xf>
    <xf numFmtId="168" fontId="38" fillId="0" borderId="5" xfId="1" applyNumberFormat="1" applyFont="1" applyFill="1" applyBorder="1" applyAlignment="1">
      <alignment horizontal="center" vertical="center" wrapText="1"/>
    </xf>
    <xf numFmtId="0" fontId="33" fillId="0" borderId="8" xfId="8" applyNumberFormat="1" applyFont="1" applyFill="1" applyBorder="1" applyAlignment="1" applyProtection="1">
      <alignment horizontal="left" vertical="center" shrinkToFit="1"/>
    </xf>
    <xf numFmtId="0" fontId="35" fillId="0" borderId="5" xfId="0" applyFont="1" applyFill="1" applyBorder="1" applyAlignment="1">
      <alignment horizontal="left" wrapText="1"/>
    </xf>
    <xf numFmtId="49" fontId="33" fillId="0" borderId="8" xfId="8" applyNumberFormat="1" applyFont="1" applyFill="1" applyBorder="1" applyAlignment="1" applyProtection="1">
      <alignment horizontal="left" vertical="center"/>
    </xf>
    <xf numFmtId="0" fontId="33" fillId="0" borderId="7" xfId="3" applyNumberFormat="1" applyFont="1" applyFill="1" applyBorder="1" applyAlignment="1">
      <alignment horizontal="justify" vertical="top" wrapText="1"/>
    </xf>
    <xf numFmtId="0" fontId="35" fillId="0" borderId="5" xfId="8" applyFont="1" applyFill="1" applyBorder="1" applyAlignment="1">
      <alignment horizontal="left" vertical="top" wrapText="1" shrinkToFit="1"/>
    </xf>
    <xf numFmtId="49" fontId="33" fillId="0" borderId="6" xfId="8" applyNumberFormat="1" applyFont="1" applyFill="1" applyBorder="1" applyAlignment="1" applyProtection="1">
      <alignment horizontal="left" vertical="center" shrinkToFit="1"/>
    </xf>
    <xf numFmtId="0" fontId="33" fillId="0" borderId="7" xfId="8" applyFont="1" applyFill="1" applyBorder="1" applyAlignment="1">
      <alignment horizontal="left" vertical="top" wrapText="1" shrinkToFit="1"/>
    </xf>
    <xf numFmtId="49" fontId="33" fillId="0" borderId="9" xfId="8" applyNumberFormat="1" applyFont="1" applyFill="1" applyBorder="1" applyAlignment="1" applyProtection="1">
      <alignment horizontal="left" vertical="center" shrinkToFit="1"/>
    </xf>
    <xf numFmtId="0" fontId="33" fillId="0" borderId="2" xfId="8" applyFont="1" applyFill="1" applyBorder="1" applyAlignment="1">
      <alignment horizontal="left" vertical="top" wrapText="1" shrinkToFit="1"/>
    </xf>
    <xf numFmtId="0" fontId="35" fillId="0" borderId="5" xfId="10" applyFont="1" applyFill="1" applyBorder="1" applyAlignment="1">
      <alignment horizontal="left" wrapText="1"/>
    </xf>
    <xf numFmtId="0" fontId="33" fillId="0" borderId="7" xfId="10" applyFont="1" applyFill="1" applyBorder="1" applyAlignment="1">
      <alignment horizontal="left" wrapText="1"/>
    </xf>
    <xf numFmtId="0" fontId="33" fillId="0" borderId="2" xfId="10" applyFont="1" applyFill="1" applyBorder="1" applyAlignment="1">
      <alignment horizontal="left" wrapText="1"/>
    </xf>
    <xf numFmtId="0" fontId="35" fillId="0" borderId="5" xfId="8" applyFont="1" applyFill="1" applyBorder="1" applyAlignment="1">
      <alignment horizontal="left" vertical="center" wrapText="1" shrinkToFit="1"/>
    </xf>
    <xf numFmtId="0" fontId="35" fillId="0" borderId="5" xfId="8" applyNumberFormat="1" applyFont="1" applyFill="1" applyBorder="1" applyAlignment="1">
      <alignment horizontal="left" vertical="center" wrapText="1" shrinkToFit="1"/>
    </xf>
    <xf numFmtId="0" fontId="33" fillId="0" borderId="7" xfId="8" applyNumberFormat="1" applyFont="1" applyFill="1" applyBorder="1" applyAlignment="1">
      <alignment horizontal="left" vertical="top" wrapText="1" shrinkToFit="1"/>
    </xf>
    <xf numFmtId="0" fontId="35" fillId="0" borderId="4" xfId="0" applyFont="1" applyFill="1" applyBorder="1" applyAlignment="1">
      <alignment horizontal="left" vertical="center" wrapText="1"/>
    </xf>
    <xf numFmtId="49" fontId="35" fillId="0" borderId="4" xfId="8" applyNumberFormat="1" applyFont="1" applyFill="1" applyBorder="1" applyAlignment="1" applyProtection="1">
      <alignment horizontal="left" vertical="top" wrapText="1" shrinkToFit="1"/>
    </xf>
    <xf numFmtId="49" fontId="33" fillId="0" borderId="6" xfId="8" applyNumberFormat="1" applyFont="1" applyFill="1" applyBorder="1" applyAlignment="1" applyProtection="1">
      <alignment horizontal="left" vertical="top" wrapText="1" shrinkToFit="1"/>
    </xf>
    <xf numFmtId="0" fontId="33" fillId="0" borderId="7" xfId="3" applyFont="1" applyFill="1" applyBorder="1" applyAlignment="1">
      <alignment horizontal="left" vertical="top" wrapText="1"/>
    </xf>
    <xf numFmtId="49" fontId="33" fillId="0" borderId="8" xfId="8" applyNumberFormat="1" applyFont="1" applyFill="1" applyBorder="1" applyAlignment="1" applyProtection="1">
      <alignment horizontal="left" vertical="top" wrapText="1" shrinkToFit="1"/>
    </xf>
    <xf numFmtId="49" fontId="33" fillId="0" borderId="9" xfId="8" applyNumberFormat="1" applyFont="1" applyFill="1" applyBorder="1" applyAlignment="1" applyProtection="1">
      <alignment horizontal="left" vertical="top" wrapText="1" shrinkToFit="1"/>
    </xf>
    <xf numFmtId="0" fontId="33" fillId="0" borderId="2" xfId="3" applyFont="1" applyFill="1" applyBorder="1" applyAlignment="1">
      <alignment horizontal="left" vertical="top" wrapText="1"/>
    </xf>
    <xf numFmtId="49" fontId="35" fillId="0" borderId="4" xfId="8" applyNumberFormat="1" applyFont="1" applyFill="1" applyBorder="1" applyAlignment="1" applyProtection="1">
      <alignment horizontal="left" vertical="top" shrinkToFit="1"/>
    </xf>
    <xf numFmtId="49" fontId="33" fillId="0" borderId="6" xfId="8" applyNumberFormat="1" applyFont="1" applyFill="1" applyBorder="1" applyAlignment="1" applyProtection="1">
      <alignment horizontal="left" vertical="top" shrinkToFit="1"/>
    </xf>
    <xf numFmtId="0" fontId="33" fillId="0" borderId="7" xfId="11" applyNumberFormat="1" applyFont="1" applyFill="1" applyBorder="1" applyAlignment="1" applyProtection="1">
      <alignment horizontal="left" vertical="top" wrapText="1"/>
    </xf>
    <xf numFmtId="49" fontId="33" fillId="0" borderId="8" xfId="8" applyNumberFormat="1" applyFont="1" applyFill="1" applyBorder="1" applyAlignment="1" applyProtection="1">
      <alignment horizontal="left" vertical="top" shrinkToFit="1"/>
    </xf>
    <xf numFmtId="0" fontId="33" fillId="0" borderId="2" xfId="11" applyNumberFormat="1" applyFont="1" applyFill="1" applyBorder="1" applyAlignment="1" applyProtection="1">
      <alignment horizontal="left" vertical="top" wrapText="1"/>
    </xf>
    <xf numFmtId="0" fontId="39" fillId="0" borderId="7" xfId="0" applyFont="1" applyFill="1" applyBorder="1" applyAlignment="1">
      <alignment wrapText="1"/>
    </xf>
    <xf numFmtId="0" fontId="39" fillId="0" borderId="2" xfId="0" applyFont="1" applyFill="1" applyBorder="1" applyAlignment="1">
      <alignment wrapText="1"/>
    </xf>
    <xf numFmtId="4" fontId="40" fillId="0" borderId="5" xfId="0" applyNumberFormat="1" applyFont="1" applyFill="1" applyBorder="1" applyAlignment="1">
      <alignment horizontal="center" vertical="center"/>
    </xf>
    <xf numFmtId="4" fontId="40" fillId="0" borderId="16" xfId="0" applyNumberFormat="1" applyFont="1" applyFill="1" applyBorder="1" applyAlignment="1">
      <alignment horizontal="center" vertical="center"/>
    </xf>
    <xf numFmtId="4" fontId="39" fillId="0" borderId="7" xfId="0" applyNumberFormat="1" applyFont="1" applyFill="1" applyBorder="1" applyAlignment="1">
      <alignment horizontal="center" vertical="center"/>
    </xf>
    <xf numFmtId="4" fontId="39" fillId="0" borderId="2" xfId="0" applyNumberFormat="1" applyFont="1" applyFill="1" applyBorder="1" applyAlignment="1">
      <alignment horizontal="center" vertical="center"/>
    </xf>
    <xf numFmtId="4" fontId="39" fillId="0" borderId="1" xfId="0" applyNumberFormat="1" applyFont="1" applyFill="1" applyBorder="1" applyAlignment="1">
      <alignment horizontal="center" vertical="center"/>
    </xf>
    <xf numFmtId="0" fontId="33" fillId="0" borderId="1" xfId="0" applyFont="1" applyFill="1" applyBorder="1" applyAlignment="1">
      <alignment horizontal="justify" vertical="center"/>
    </xf>
    <xf numFmtId="0" fontId="33" fillId="0" borderId="1" xfId="0" applyFont="1" applyFill="1" applyBorder="1" applyAlignment="1">
      <alignment horizontal="justify" vertical="center" wrapText="1"/>
    </xf>
    <xf numFmtId="4" fontId="39" fillId="0" borderId="16" xfId="0" applyNumberFormat="1" applyFont="1" applyFill="1" applyBorder="1" applyAlignment="1">
      <alignment horizontal="center" vertical="center"/>
    </xf>
    <xf numFmtId="4" fontId="41" fillId="0" borderId="5" xfId="0" applyNumberFormat="1" applyFont="1" applyFill="1" applyBorder="1" applyAlignment="1">
      <alignment horizontal="center" vertical="center"/>
    </xf>
    <xf numFmtId="0" fontId="38" fillId="0" borderId="10" xfId="1" applyFont="1" applyFill="1" applyBorder="1" applyAlignment="1">
      <alignment horizontal="center" vertical="center" wrapText="1"/>
    </xf>
    <xf numFmtId="0" fontId="39" fillId="0" borderId="16" xfId="1" applyFont="1" applyFill="1" applyBorder="1" applyAlignment="1">
      <alignment horizontal="center" vertical="center" wrapText="1"/>
    </xf>
    <xf numFmtId="0" fontId="39" fillId="0" borderId="16" xfId="1" applyNumberFormat="1" applyFont="1" applyFill="1" applyBorder="1" applyAlignment="1">
      <alignment horizontal="center" vertical="center" wrapText="1"/>
    </xf>
    <xf numFmtId="0" fontId="39" fillId="0" borderId="19" xfId="1" applyFont="1" applyFill="1" applyBorder="1" applyAlignment="1">
      <alignment horizontal="center" vertical="center" wrapText="1"/>
    </xf>
    <xf numFmtId="4" fontId="40" fillId="0" borderId="5" xfId="3" applyNumberFormat="1" applyFont="1" applyFill="1" applyBorder="1" applyAlignment="1">
      <alignment horizontal="center" vertical="center" wrapText="1"/>
    </xf>
    <xf numFmtId="4" fontId="40" fillId="0" borderId="10" xfId="3" applyNumberFormat="1" applyFont="1" applyFill="1" applyBorder="1" applyAlignment="1">
      <alignment horizontal="center" vertical="center" wrapText="1"/>
    </xf>
    <xf numFmtId="4" fontId="40" fillId="0" borderId="22" xfId="3" applyNumberFormat="1" applyFont="1" applyFill="1" applyBorder="1" applyAlignment="1">
      <alignment horizontal="center" vertical="center" wrapText="1"/>
    </xf>
    <xf numFmtId="4" fontId="40" fillId="0" borderId="23" xfId="3" applyNumberFormat="1" applyFont="1" applyFill="1" applyBorder="1" applyAlignment="1">
      <alignment horizontal="center" vertical="center" wrapText="1"/>
    </xf>
    <xf numFmtId="4" fontId="39" fillId="0" borderId="7" xfId="0" applyNumberFormat="1" applyFont="1" applyFill="1" applyBorder="1" applyAlignment="1">
      <alignment horizontal="center" vertical="center" wrapText="1" shrinkToFit="1"/>
    </xf>
    <xf numFmtId="4" fontId="39" fillId="0" borderId="7" xfId="0" applyNumberFormat="1" applyFont="1" applyFill="1" applyBorder="1" applyAlignment="1">
      <alignment horizontal="center" vertical="center" wrapText="1"/>
    </xf>
    <xf numFmtId="4" fontId="39" fillId="0" borderId="7" xfId="3" applyNumberFormat="1" applyFont="1" applyFill="1" applyBorder="1" applyAlignment="1">
      <alignment horizontal="center" vertical="center" wrapText="1"/>
    </xf>
    <xf numFmtId="4" fontId="39" fillId="0" borderId="19" xfId="3" applyNumberFormat="1" applyFont="1" applyFill="1" applyBorder="1" applyAlignment="1">
      <alignment horizontal="center" vertical="center" wrapText="1"/>
    </xf>
    <xf numFmtId="4" fontId="39" fillId="0" borderId="1" xfId="0" applyNumberFormat="1" applyFont="1" applyFill="1" applyBorder="1" applyAlignment="1">
      <alignment horizontal="center" vertical="center" wrapText="1" shrinkToFit="1"/>
    </xf>
    <xf numFmtId="4" fontId="39" fillId="0" borderId="1" xfId="0" applyNumberFormat="1" applyFont="1" applyFill="1" applyBorder="1" applyAlignment="1">
      <alignment horizontal="center" vertical="center" wrapText="1"/>
    </xf>
    <xf numFmtId="4" fontId="39" fillId="0" borderId="1" xfId="3" applyNumberFormat="1" applyFont="1" applyFill="1" applyBorder="1" applyAlignment="1">
      <alignment horizontal="center" vertical="center" wrapText="1"/>
    </xf>
    <xf numFmtId="4" fontId="39" fillId="0" borderId="12" xfId="3" applyNumberFormat="1" applyFont="1" applyFill="1" applyBorder="1" applyAlignment="1">
      <alignment horizontal="center" vertical="center" wrapText="1"/>
    </xf>
    <xf numFmtId="4" fontId="39" fillId="0" borderId="11" xfId="3" applyNumberFormat="1" applyFont="1" applyFill="1" applyBorder="1" applyAlignment="1">
      <alignment horizontal="center" vertical="center" wrapText="1"/>
    </xf>
    <xf numFmtId="4" fontId="39" fillId="0" borderId="2" xfId="0" applyNumberFormat="1" applyFont="1" applyFill="1" applyBorder="1" applyAlignment="1">
      <alignment horizontal="center" vertical="center" wrapText="1" shrinkToFit="1"/>
    </xf>
    <xf numFmtId="4" fontId="39" fillId="0" borderId="2" xfId="0" applyNumberFormat="1" applyFont="1" applyFill="1" applyBorder="1" applyAlignment="1">
      <alignment horizontal="center" vertical="center" wrapText="1"/>
    </xf>
    <xf numFmtId="4" fontId="39" fillId="0" borderId="2" xfId="3" applyNumberFormat="1" applyFont="1" applyFill="1" applyBorder="1" applyAlignment="1">
      <alignment horizontal="center" vertical="center" wrapText="1"/>
    </xf>
    <xf numFmtId="4" fontId="39" fillId="0" borderId="23" xfId="3" applyNumberFormat="1" applyFont="1" applyFill="1" applyBorder="1" applyAlignment="1">
      <alignment horizontal="center" vertical="center" wrapText="1"/>
    </xf>
    <xf numFmtId="0" fontId="35" fillId="0" borderId="4" xfId="1" applyFont="1" applyFill="1" applyBorder="1" applyAlignment="1">
      <alignment horizontal="left" vertical="center"/>
    </xf>
    <xf numFmtId="4" fontId="39" fillId="0" borderId="21" xfId="3" applyNumberFormat="1" applyFont="1" applyFill="1" applyBorder="1" applyAlignment="1">
      <alignment horizontal="center" vertical="center" wrapText="1"/>
    </xf>
    <xf numFmtId="4" fontId="39" fillId="0" borderId="20" xfId="3" applyNumberFormat="1" applyFont="1" applyFill="1" applyBorder="1" applyAlignment="1">
      <alignment horizontal="center" vertical="center" wrapText="1"/>
    </xf>
    <xf numFmtId="0" fontId="35" fillId="0" borderId="26" xfId="3" applyFont="1" applyFill="1" applyBorder="1" applyAlignment="1">
      <alignment horizontal="left" vertical="center"/>
    </xf>
    <xf numFmtId="0" fontId="35" fillId="0" borderId="27" xfId="3" applyFont="1" applyFill="1" applyBorder="1" applyAlignment="1">
      <alignment horizontal="justify" vertical="top" wrapText="1"/>
    </xf>
    <xf numFmtId="4" fontId="40" fillId="0" borderId="27" xfId="3" applyNumberFormat="1" applyFont="1" applyFill="1" applyBorder="1" applyAlignment="1">
      <alignment horizontal="center" vertical="center" wrapText="1"/>
    </xf>
    <xf numFmtId="4" fontId="39" fillId="0" borderId="16" xfId="0" applyNumberFormat="1" applyFont="1" applyFill="1" applyBorder="1" applyAlignment="1">
      <alignment horizontal="center" vertical="center" wrapText="1" shrinkToFit="1"/>
    </xf>
    <xf numFmtId="4" fontId="39" fillId="0" borderId="16" xfId="0" applyNumberFormat="1" applyFont="1" applyFill="1" applyBorder="1" applyAlignment="1">
      <alignment horizontal="center" vertical="center" wrapText="1"/>
    </xf>
    <xf numFmtId="4" fontId="39" fillId="0" borderId="16" xfId="3" applyNumberFormat="1" applyFont="1" applyFill="1" applyBorder="1" applyAlignment="1">
      <alignment horizontal="center" vertical="center" wrapText="1"/>
    </xf>
    <xf numFmtId="4" fontId="39" fillId="0" borderId="10" xfId="3" applyNumberFormat="1" applyFont="1" applyFill="1" applyBorder="1" applyAlignment="1">
      <alignment horizontal="center" vertical="center" wrapText="1"/>
    </xf>
    <xf numFmtId="4" fontId="40" fillId="0" borderId="5" xfId="0" applyNumberFormat="1" applyFont="1" applyFill="1" applyBorder="1" applyAlignment="1">
      <alignment horizontal="center" vertical="center" wrapText="1" shrinkToFit="1"/>
    </xf>
    <xf numFmtId="4" fontId="40" fillId="0" borderId="5" xfId="0" applyNumberFormat="1" applyFont="1" applyFill="1" applyBorder="1" applyAlignment="1">
      <alignment horizontal="center" vertical="center" wrapText="1"/>
    </xf>
    <xf numFmtId="4" fontId="40" fillId="0" borderId="21" xfId="3" applyNumberFormat="1" applyFont="1" applyFill="1" applyBorder="1" applyAlignment="1">
      <alignment horizontal="center" vertical="center" wrapText="1"/>
    </xf>
    <xf numFmtId="4" fontId="41" fillId="0" borderId="5" xfId="3" applyNumberFormat="1" applyFont="1" applyFill="1" applyBorder="1" applyAlignment="1">
      <alignment horizontal="center" vertical="center" wrapText="1"/>
    </xf>
    <xf numFmtId="4" fontId="40" fillId="0" borderId="25" xfId="3" applyNumberFormat="1" applyFont="1" applyFill="1" applyBorder="1" applyAlignment="1">
      <alignment horizontal="center" vertical="center" wrapText="1"/>
    </xf>
    <xf numFmtId="0" fontId="35" fillId="0" borderId="16" xfId="8" applyFont="1" applyFill="1" applyBorder="1" applyAlignment="1">
      <alignment horizontal="left" vertical="center" wrapText="1" shrinkToFit="1"/>
    </xf>
    <xf numFmtId="4" fontId="40" fillId="0" borderId="16" xfId="0" applyNumberFormat="1" applyFont="1" applyFill="1" applyBorder="1" applyAlignment="1">
      <alignment horizontal="center" vertical="center" wrapText="1"/>
    </xf>
    <xf numFmtId="4" fontId="40" fillId="0" borderId="16" xfId="3" applyNumberFormat="1" applyFont="1" applyFill="1" applyBorder="1" applyAlignment="1">
      <alignment horizontal="center" vertical="center" wrapText="1"/>
    </xf>
    <xf numFmtId="0" fontId="33" fillId="0" borderId="1" xfId="8" applyFont="1" applyFill="1" applyBorder="1" applyAlignment="1">
      <alignment horizontal="left" vertical="top" wrapText="1" shrinkToFit="1"/>
    </xf>
    <xf numFmtId="4" fontId="41" fillId="0" borderId="16" xfId="0" applyNumberFormat="1" applyFont="1" applyFill="1" applyBorder="1" applyAlignment="1">
      <alignment horizontal="center" vertical="center"/>
    </xf>
    <xf numFmtId="4" fontId="40" fillId="0" borderId="5" xfId="3" applyNumberFormat="1" applyFont="1" applyFill="1" applyBorder="1" applyAlignment="1">
      <alignment horizontal="center" vertical="center"/>
    </xf>
    <xf numFmtId="4" fontId="39" fillId="0" borderId="13" xfId="3" applyNumberFormat="1" applyFont="1" applyFill="1" applyBorder="1" applyAlignment="1">
      <alignment horizontal="center" vertical="center" wrapText="1"/>
    </xf>
    <xf numFmtId="4" fontId="39" fillId="0" borderId="16" xfId="3" applyNumberFormat="1" applyFont="1" applyFill="1" applyBorder="1" applyAlignment="1">
      <alignment horizontal="center" vertical="center"/>
    </xf>
    <xf numFmtId="0" fontId="35" fillId="0" borderId="25" xfId="3" applyFont="1" applyFill="1" applyBorder="1" applyAlignment="1">
      <alignment horizontal="justify" vertical="top"/>
    </xf>
    <xf numFmtId="4" fontId="39" fillId="0" borderId="7" xfId="3" applyNumberFormat="1" applyFont="1" applyFill="1" applyBorder="1" applyAlignment="1">
      <alignment horizontal="center" vertical="center"/>
    </xf>
    <xf numFmtId="4" fontId="39" fillId="0" borderId="2" xfId="3" applyNumberFormat="1" applyFont="1" applyFill="1" applyBorder="1" applyAlignment="1">
      <alignment horizontal="center" vertical="center"/>
    </xf>
    <xf numFmtId="4" fontId="39" fillId="0" borderId="30" xfId="3" applyNumberFormat="1" applyFont="1" applyFill="1" applyBorder="1" applyAlignment="1">
      <alignment horizontal="center" vertical="center" wrapText="1"/>
    </xf>
    <xf numFmtId="4" fontId="40" fillId="0" borderId="25" xfId="0" applyNumberFormat="1" applyFont="1" applyFill="1" applyBorder="1" applyAlignment="1">
      <alignment horizontal="center" vertical="center"/>
    </xf>
    <xf numFmtId="0" fontId="24" fillId="0" borderId="0" xfId="0" applyFont="1" applyFill="1" applyAlignment="1">
      <alignment wrapText="1"/>
    </xf>
    <xf numFmtId="169" fontId="10" fillId="0" borderId="0" xfId="0" applyNumberFormat="1" applyFont="1" applyBorder="1" applyAlignment="1">
      <alignment horizontal="center"/>
    </xf>
    <xf numFmtId="0" fontId="33" fillId="0" borderId="32" xfId="3" applyFont="1" applyFill="1" applyBorder="1" applyAlignment="1">
      <alignment horizontal="left" vertical="center"/>
    </xf>
    <xf numFmtId="0" fontId="33" fillId="0" borderId="33" xfId="3" applyFont="1" applyFill="1" applyBorder="1" applyAlignment="1">
      <alignment horizontal="justify" vertical="top" wrapText="1"/>
    </xf>
    <xf numFmtId="4" fontId="39" fillId="0" borderId="33" xfId="0" applyNumberFormat="1" applyFont="1" applyFill="1" applyBorder="1" applyAlignment="1">
      <alignment horizontal="center" vertical="center" wrapText="1" shrinkToFit="1"/>
    </xf>
    <xf numFmtId="4" fontId="39" fillId="0" borderId="33" xfId="0" applyNumberFormat="1" applyFont="1" applyFill="1" applyBorder="1" applyAlignment="1">
      <alignment horizontal="center" vertical="center" wrapText="1"/>
    </xf>
    <xf numFmtId="4" fontId="39" fillId="0" borderId="33" xfId="3" applyNumberFormat="1" applyFont="1" applyFill="1" applyBorder="1" applyAlignment="1">
      <alignment horizontal="center" vertical="center" wrapText="1"/>
    </xf>
    <xf numFmtId="0" fontId="35" fillId="0" borderId="5" xfId="0" applyFont="1" applyFill="1" applyBorder="1" applyAlignment="1">
      <alignment vertical="top" wrapText="1"/>
    </xf>
    <xf numFmtId="4" fontId="41" fillId="0" borderId="16" xfId="3" applyNumberFormat="1" applyFont="1" applyFill="1" applyBorder="1" applyAlignment="1">
      <alignment horizontal="center" vertical="center" wrapText="1"/>
    </xf>
    <xf numFmtId="4" fontId="40" fillId="0" borderId="27" xfId="0" applyNumberFormat="1" applyFont="1" applyFill="1" applyBorder="1" applyAlignment="1">
      <alignment horizontal="center" vertical="center"/>
    </xf>
    <xf numFmtId="0" fontId="35" fillId="0" borderId="16" xfId="3" applyFont="1" applyFill="1" applyBorder="1" applyAlignment="1">
      <alignment horizontal="justify" vertical="top"/>
    </xf>
    <xf numFmtId="0" fontId="33" fillId="0" borderId="33" xfId="3" applyFont="1" applyFill="1" applyBorder="1" applyAlignment="1">
      <alignment horizontal="justify" vertical="top"/>
    </xf>
    <xf numFmtId="4" fontId="39" fillId="0" borderId="33" xfId="0" applyNumberFormat="1" applyFont="1" applyFill="1" applyBorder="1" applyAlignment="1">
      <alignment horizontal="center" vertical="center"/>
    </xf>
    <xf numFmtId="0" fontId="33" fillId="0" borderId="29" xfId="3" applyFont="1" applyFill="1" applyBorder="1" applyAlignment="1">
      <alignment horizontal="justify" vertical="top" wrapText="1"/>
    </xf>
    <xf numFmtId="4" fontId="39" fillId="0" borderId="29" xfId="0" applyNumberFormat="1" applyFont="1" applyFill="1" applyBorder="1" applyAlignment="1">
      <alignment horizontal="center" vertical="center"/>
    </xf>
    <xf numFmtId="4" fontId="39" fillId="0" borderId="29" xfId="3" applyNumberFormat="1" applyFont="1" applyFill="1" applyBorder="1" applyAlignment="1">
      <alignment horizontal="center" vertical="center" wrapText="1"/>
    </xf>
    <xf numFmtId="0" fontId="33" fillId="0" borderId="29" xfId="3" applyFont="1" applyFill="1" applyBorder="1" applyAlignment="1">
      <alignment horizontal="justify" vertical="top"/>
    </xf>
    <xf numFmtId="4" fontId="39" fillId="0" borderId="5" xfId="3" applyNumberFormat="1" applyFont="1" applyFill="1" applyBorder="1" applyAlignment="1">
      <alignment horizontal="center" vertical="center" wrapText="1"/>
    </xf>
    <xf numFmtId="4" fontId="39" fillId="0" borderId="27" xfId="3" applyNumberFormat="1" applyFont="1" applyFill="1" applyBorder="1" applyAlignment="1">
      <alignment horizontal="center" vertical="center" wrapText="1"/>
    </xf>
    <xf numFmtId="4" fontId="40" fillId="0" borderId="19" xfId="3"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0" fontId="35" fillId="0" borderId="5" xfId="8" applyNumberFormat="1" applyFont="1" applyFill="1" applyBorder="1" applyAlignment="1">
      <alignment horizontal="left" vertical="top" wrapText="1" shrinkToFit="1"/>
    </xf>
    <xf numFmtId="0" fontId="35" fillId="0" borderId="16" xfId="8" applyFont="1" applyFill="1" applyBorder="1" applyAlignment="1">
      <alignment horizontal="left" vertical="top" wrapText="1" shrinkToFit="1"/>
    </xf>
    <xf numFmtId="0" fontId="33" fillId="0" borderId="16" xfId="0" applyFont="1" applyFill="1" applyBorder="1" applyAlignment="1">
      <alignment horizontal="left" vertical="center" wrapText="1"/>
    </xf>
    <xf numFmtId="0" fontId="33" fillId="0" borderId="27" xfId="0" applyFont="1" applyFill="1" applyBorder="1" applyAlignment="1">
      <alignment horizontal="left" vertical="center" wrapText="1"/>
    </xf>
    <xf numFmtId="4" fontId="39" fillId="0" borderId="27" xfId="0" applyNumberFormat="1" applyFont="1" applyFill="1" applyBorder="1" applyAlignment="1">
      <alignment horizontal="center" vertical="center"/>
    </xf>
    <xf numFmtId="0" fontId="0" fillId="0" borderId="0" xfId="0" applyFont="1" applyFill="1" applyAlignment="1">
      <alignment horizontal="justify" vertical="top"/>
    </xf>
    <xf numFmtId="0" fontId="38" fillId="0" borderId="4" xfId="1" applyFont="1" applyFill="1" applyBorder="1" applyAlignment="1">
      <alignment horizontal="left" vertical="center" wrapText="1"/>
    </xf>
    <xf numFmtId="0" fontId="33" fillId="0" borderId="18" xfId="1" applyFont="1" applyFill="1" applyBorder="1" applyAlignment="1">
      <alignment horizontal="left" vertical="center"/>
    </xf>
    <xf numFmtId="0" fontId="33" fillId="0" borderId="6" xfId="1" applyFont="1" applyFill="1" applyBorder="1" applyAlignment="1">
      <alignment horizontal="left" vertical="center"/>
    </xf>
    <xf numFmtId="0" fontId="33" fillId="0" borderId="8" xfId="1" applyFont="1" applyFill="1" applyBorder="1" applyAlignment="1">
      <alignment horizontal="left" vertical="center"/>
    </xf>
    <xf numFmtId="0" fontId="33" fillId="0" borderId="8" xfId="0" applyFont="1" applyFill="1" applyBorder="1" applyAlignment="1">
      <alignment horizontal="left" vertical="center" wrapText="1"/>
    </xf>
    <xf numFmtId="0" fontId="33" fillId="0" borderId="9" xfId="1" applyFont="1" applyFill="1" applyBorder="1" applyAlignment="1">
      <alignment horizontal="left" vertical="center"/>
    </xf>
    <xf numFmtId="0" fontId="36" fillId="0" borderId="4" xfId="3" applyFont="1" applyFill="1" applyBorder="1" applyAlignment="1">
      <alignment horizontal="left" vertical="center" wrapText="1"/>
    </xf>
    <xf numFmtId="49" fontId="35" fillId="0" borderId="4" xfId="8" applyNumberFormat="1" applyFont="1" applyFill="1" applyBorder="1" applyAlignment="1" applyProtection="1">
      <alignment horizontal="left" vertical="center" shrinkToFit="1"/>
    </xf>
    <xf numFmtId="49" fontId="35" fillId="0" borderId="18" xfId="8" applyNumberFormat="1" applyFont="1" applyFill="1" applyBorder="1" applyAlignment="1" applyProtection="1">
      <alignment horizontal="left" vertical="center" shrinkToFit="1"/>
    </xf>
    <xf numFmtId="0" fontId="35" fillId="0" borderId="18" xfId="0" applyFont="1" applyFill="1" applyBorder="1" applyAlignment="1">
      <alignment horizontal="left" vertical="center" wrapText="1"/>
    </xf>
    <xf numFmtId="49" fontId="33" fillId="0" borderId="8" xfId="8" applyNumberFormat="1" applyFont="1" applyFill="1" applyBorder="1" applyAlignment="1" applyProtection="1">
      <alignment horizontal="left" vertical="center" shrinkToFit="1"/>
    </xf>
    <xf numFmtId="49" fontId="36" fillId="0" borderId="4" xfId="8" applyNumberFormat="1" applyFont="1" applyFill="1" applyBorder="1" applyAlignment="1" applyProtection="1">
      <alignment horizontal="left" vertical="center" wrapText="1" shrinkToFit="1"/>
    </xf>
    <xf numFmtId="0" fontId="36" fillId="0" borderId="18"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28" xfId="0" applyFont="1" applyFill="1" applyBorder="1" applyAlignment="1">
      <alignment horizontal="left" vertical="center" wrapText="1"/>
    </xf>
    <xf numFmtId="49" fontId="33" fillId="0" borderId="9" xfId="8" applyNumberFormat="1" applyFont="1" applyFill="1" applyBorder="1" applyAlignment="1" applyProtection="1">
      <alignment horizontal="left" vertical="top" shrinkToFit="1"/>
    </xf>
    <xf numFmtId="0" fontId="33" fillId="0" borderId="6"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8" xfId="3" applyFont="1" applyFill="1" applyBorder="1" applyAlignment="1">
      <alignment horizontal="left" vertical="center" wrapText="1"/>
    </xf>
    <xf numFmtId="0" fontId="33" fillId="0" borderId="18" xfId="3" applyFont="1" applyFill="1" applyBorder="1" applyAlignment="1">
      <alignment horizontal="left" vertical="center" wrapText="1"/>
    </xf>
    <xf numFmtId="0" fontId="35" fillId="0" borderId="18" xfId="3" applyFont="1" applyFill="1" applyBorder="1" applyAlignment="1">
      <alignment horizontal="left" vertical="center"/>
    </xf>
    <xf numFmtId="0" fontId="33" fillId="0" borderId="28" xfId="3" applyFont="1" applyFill="1" applyBorder="1" applyAlignment="1">
      <alignment horizontal="left" vertical="center" wrapText="1"/>
    </xf>
    <xf numFmtId="0" fontId="35" fillId="0" borderId="24" xfId="3" applyFont="1" applyFill="1" applyBorder="1" applyAlignment="1">
      <alignment horizontal="left" vertical="center"/>
    </xf>
    <xf numFmtId="0" fontId="36" fillId="0" borderId="4" xfId="3" applyFont="1" applyFill="1" applyBorder="1" applyAlignment="1">
      <alignment horizontal="left" vertical="center"/>
    </xf>
    <xf numFmtId="0" fontId="36" fillId="0" borderId="4" xfId="0" applyFont="1" applyFill="1" applyBorder="1" applyAlignment="1">
      <alignment horizontal="left" vertical="center" wrapText="1"/>
    </xf>
    <xf numFmtId="0" fontId="42" fillId="0" borderId="31" xfId="1" applyFont="1" applyFill="1" applyBorder="1" applyAlignment="1">
      <alignment horizontal="center" wrapText="1"/>
    </xf>
    <xf numFmtId="0" fontId="0" fillId="0" borderId="31" xfId="0" applyBorder="1" applyAlignment="1">
      <alignment horizontal="center" wrapText="1"/>
    </xf>
    <xf numFmtId="0" fontId="5" fillId="0" borderId="0" xfId="0" applyFont="1" applyFill="1" applyAlignment="1">
      <alignment horizontal="center"/>
    </xf>
    <xf numFmtId="0" fontId="6" fillId="0" borderId="0" xfId="0" applyFont="1" applyFill="1" applyBorder="1" applyAlignment="1">
      <alignment horizontal="center"/>
    </xf>
    <xf numFmtId="0" fontId="10" fillId="0" borderId="0" xfId="1" applyNumberFormat="1" applyFont="1" applyFill="1" applyBorder="1" applyAlignment="1">
      <alignment horizontal="left" vertical="top" wrapText="1"/>
    </xf>
    <xf numFmtId="0" fontId="24" fillId="0" borderId="0" xfId="0" applyFont="1" applyFill="1" applyAlignment="1">
      <alignment horizontal="center" wrapText="1"/>
    </xf>
    <xf numFmtId="0" fontId="24" fillId="0" borderId="0" xfId="0" applyFont="1" applyFill="1" applyAlignment="1">
      <alignment horizontal="center"/>
    </xf>
    <xf numFmtId="0" fontId="17" fillId="0" borderId="0" xfId="0" applyFont="1" applyFill="1" applyBorder="1" applyAlignment="1">
      <alignment horizontal="center" vertical="top" wrapText="1"/>
    </xf>
    <xf numFmtId="0" fontId="17" fillId="0" borderId="3" xfId="0" applyFont="1" applyFill="1" applyBorder="1" applyAlignment="1">
      <alignment horizontal="center" vertical="top" wrapText="1"/>
    </xf>
    <xf numFmtId="0" fontId="19" fillId="0" borderId="0" xfId="0" applyFont="1" applyFill="1" applyBorder="1" applyAlignment="1">
      <alignment horizontal="center" vertical="top" wrapText="1"/>
    </xf>
  </cellXfs>
  <cellStyles count="12">
    <cellStyle name="xl27" xfId="11"/>
    <cellStyle name="xl43" xfId="9"/>
    <cellStyle name="xl44" xfId="8"/>
    <cellStyle name="Гиперссылка" xfId="10" builtinId="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tabSelected="1" workbookViewId="0">
      <selection activeCell="B4" sqref="B4"/>
    </sheetView>
  </sheetViews>
  <sheetFormatPr defaultColWidth="9.140625" defaultRowHeight="15" x14ac:dyDescent="0.25"/>
  <cols>
    <col min="1" max="1" width="28.140625" style="66" customWidth="1"/>
    <col min="2" max="2" width="46.42578125" style="269" customWidth="1"/>
    <col min="3" max="3" width="13.5703125" style="56" bestFit="1" customWidth="1"/>
    <col min="4" max="4" width="12.7109375" style="56" customWidth="1"/>
    <col min="5" max="5" width="12" style="56" customWidth="1"/>
    <col min="6" max="6" width="12.85546875" style="56" customWidth="1"/>
    <col min="7" max="8" width="9.140625" style="46" customWidth="1"/>
    <col min="9" max="9" width="10" style="46" bestFit="1" customWidth="1"/>
    <col min="10" max="16384" width="9.140625" style="46"/>
  </cols>
  <sheetData>
    <row r="1" spans="1:6" ht="18" customHeight="1" thickBot="1" x14ac:dyDescent="0.3">
      <c r="A1" s="296" t="s">
        <v>502</v>
      </c>
      <c r="B1" s="297"/>
      <c r="C1" s="297"/>
      <c r="D1" s="297"/>
      <c r="E1" s="297"/>
      <c r="F1" s="297"/>
    </row>
    <row r="2" spans="1:6" ht="60.75" thickBot="1" x14ac:dyDescent="0.3">
      <c r="A2" s="270" t="s">
        <v>0</v>
      </c>
      <c r="B2" s="153" t="s">
        <v>1</v>
      </c>
      <c r="C2" s="154" t="s">
        <v>464</v>
      </c>
      <c r="D2" s="155" t="s">
        <v>503</v>
      </c>
      <c r="E2" s="154" t="s">
        <v>2</v>
      </c>
      <c r="F2" s="194" t="s">
        <v>489</v>
      </c>
    </row>
    <row r="3" spans="1:6" ht="15.75" thickBot="1" x14ac:dyDescent="0.3">
      <c r="A3" s="271">
        <v>1</v>
      </c>
      <c r="B3" s="125">
        <v>2</v>
      </c>
      <c r="C3" s="195">
        <v>3</v>
      </c>
      <c r="D3" s="196">
        <v>4</v>
      </c>
      <c r="E3" s="195">
        <v>5</v>
      </c>
      <c r="F3" s="197">
        <v>6</v>
      </c>
    </row>
    <row r="4" spans="1:6" ht="15.75" thickBot="1" x14ac:dyDescent="0.3">
      <c r="A4" s="104" t="s">
        <v>3</v>
      </c>
      <c r="B4" s="126" t="s">
        <v>4</v>
      </c>
      <c r="C4" s="198">
        <f>C5+C12+C19+C33+C39+C45+C65+C71+C85+C93+C155+C42</f>
        <v>626172.99999999988</v>
      </c>
      <c r="D4" s="198">
        <f>D5+D12+D19+D33+D39+D45+D65+D71+D85+D93+D155+D42</f>
        <v>646260.05999999982</v>
      </c>
      <c r="E4" s="198">
        <f t="shared" ref="E4:E71" si="0">D4/C4*100</f>
        <v>103.20790899639556</v>
      </c>
      <c r="F4" s="199">
        <f>D4-C4</f>
        <v>20087.059999999939</v>
      </c>
    </row>
    <row r="5" spans="1:6" ht="15.75" thickBot="1" x14ac:dyDescent="0.3">
      <c r="A5" s="104" t="s">
        <v>5</v>
      </c>
      <c r="B5" s="126" t="s">
        <v>6</v>
      </c>
      <c r="C5" s="198">
        <f>SUM(C6)</f>
        <v>412109</v>
      </c>
      <c r="D5" s="198">
        <f>SUM(D6)</f>
        <v>422839.89999999997</v>
      </c>
      <c r="E5" s="198">
        <f t="shared" si="0"/>
        <v>102.60389848316829</v>
      </c>
      <c r="F5" s="199">
        <f t="shared" ref="F5:F68" si="1">D5-C5</f>
        <v>10730.899999999965</v>
      </c>
    </row>
    <row r="6" spans="1:6" ht="15.75" thickBot="1" x14ac:dyDescent="0.3">
      <c r="A6" s="104" t="s">
        <v>216</v>
      </c>
      <c r="B6" s="126" t="s">
        <v>7</v>
      </c>
      <c r="C6" s="198">
        <f>SUM(C7:C11)</f>
        <v>412109</v>
      </c>
      <c r="D6" s="198">
        <f>SUM(D7:D11)</f>
        <v>422839.89999999997</v>
      </c>
      <c r="E6" s="198">
        <f t="shared" si="0"/>
        <v>102.60389848316829</v>
      </c>
      <c r="F6" s="199">
        <f t="shared" si="1"/>
        <v>10730.899999999965</v>
      </c>
    </row>
    <row r="7" spans="1:6" ht="81.599999999999994" customHeight="1" x14ac:dyDescent="0.25">
      <c r="A7" s="106" t="s">
        <v>8</v>
      </c>
      <c r="B7" s="107" t="s">
        <v>217</v>
      </c>
      <c r="C7" s="202">
        <v>401955</v>
      </c>
      <c r="D7" s="203">
        <v>411090.85</v>
      </c>
      <c r="E7" s="204">
        <f t="shared" si="0"/>
        <v>102.27285392643455</v>
      </c>
      <c r="F7" s="210">
        <f t="shared" si="1"/>
        <v>9135.8499999999767</v>
      </c>
    </row>
    <row r="8" spans="1:6" ht="114.6" customHeight="1" x14ac:dyDescent="0.25">
      <c r="A8" s="108" t="s">
        <v>9</v>
      </c>
      <c r="B8" s="109" t="s">
        <v>218</v>
      </c>
      <c r="C8" s="206">
        <v>900</v>
      </c>
      <c r="D8" s="207">
        <v>844.09</v>
      </c>
      <c r="E8" s="208">
        <f t="shared" si="0"/>
        <v>93.787777777777777</v>
      </c>
      <c r="F8" s="209">
        <f t="shared" si="1"/>
        <v>-55.909999999999968</v>
      </c>
    </row>
    <row r="9" spans="1:6" ht="49.9" customHeight="1" x14ac:dyDescent="0.25">
      <c r="A9" s="108" t="s">
        <v>10</v>
      </c>
      <c r="B9" s="109" t="s">
        <v>219</v>
      </c>
      <c r="C9" s="206">
        <v>2950</v>
      </c>
      <c r="D9" s="207">
        <v>2937.35</v>
      </c>
      <c r="E9" s="208">
        <f t="shared" si="0"/>
        <v>99.571186440677963</v>
      </c>
      <c r="F9" s="209">
        <f t="shared" si="1"/>
        <v>-12.650000000000091</v>
      </c>
    </row>
    <row r="10" spans="1:6" ht="87" customHeight="1" x14ac:dyDescent="0.25">
      <c r="A10" s="108" t="s">
        <v>11</v>
      </c>
      <c r="B10" s="109" t="s">
        <v>220</v>
      </c>
      <c r="C10" s="206">
        <v>3350</v>
      </c>
      <c r="D10" s="207">
        <v>3552.94</v>
      </c>
      <c r="E10" s="208">
        <f t="shared" si="0"/>
        <v>106.0579104477612</v>
      </c>
      <c r="F10" s="209">
        <f t="shared" si="1"/>
        <v>202.94000000000005</v>
      </c>
    </row>
    <row r="11" spans="1:6" ht="90" thickBot="1" x14ac:dyDescent="0.3">
      <c r="A11" s="110" t="s">
        <v>362</v>
      </c>
      <c r="B11" s="111" t="s">
        <v>363</v>
      </c>
      <c r="C11" s="211">
        <v>2954</v>
      </c>
      <c r="D11" s="212">
        <v>4414.67</v>
      </c>
      <c r="E11" s="213">
        <f t="shared" si="0"/>
        <v>149.44719025050779</v>
      </c>
      <c r="F11" s="236">
        <f t="shared" si="1"/>
        <v>1460.67</v>
      </c>
    </row>
    <row r="12" spans="1:6" ht="39" thickBot="1" x14ac:dyDescent="0.3">
      <c r="A12" s="104" t="s">
        <v>12</v>
      </c>
      <c r="B12" s="105" t="s">
        <v>13</v>
      </c>
      <c r="C12" s="198">
        <f t="shared" ref="C12:D12" si="2">SUM(C14+C13)</f>
        <v>46970</v>
      </c>
      <c r="D12" s="198">
        <f t="shared" si="2"/>
        <v>47878.25</v>
      </c>
      <c r="E12" s="198">
        <f t="shared" si="0"/>
        <v>101.93368107302534</v>
      </c>
      <c r="F12" s="199">
        <f t="shared" si="1"/>
        <v>908.25</v>
      </c>
    </row>
    <row r="13" spans="1:6" ht="33" customHeight="1" thickBot="1" x14ac:dyDescent="0.3">
      <c r="A13" s="215" t="s">
        <v>196</v>
      </c>
      <c r="B13" s="105" t="s">
        <v>197</v>
      </c>
      <c r="C13" s="198">
        <v>1675.69</v>
      </c>
      <c r="D13" s="198">
        <v>1713.2</v>
      </c>
      <c r="E13" s="198">
        <f t="shared" si="0"/>
        <v>102.23848086459905</v>
      </c>
      <c r="F13" s="199">
        <f t="shared" si="1"/>
        <v>37.509999999999991</v>
      </c>
    </row>
    <row r="14" spans="1:6" ht="29.45" hidden="1" customHeight="1" thickBot="1" x14ac:dyDescent="0.3">
      <c r="A14" s="104" t="s">
        <v>479</v>
      </c>
      <c r="B14" s="105" t="s">
        <v>480</v>
      </c>
      <c r="C14" s="198">
        <f>SUM(C15:C18)</f>
        <v>45294.31</v>
      </c>
      <c r="D14" s="198">
        <f>SUM(D15:D18)</f>
        <v>46165.05</v>
      </c>
      <c r="E14" s="198">
        <f t="shared" si="0"/>
        <v>101.92240482303407</v>
      </c>
      <c r="F14" s="199">
        <f t="shared" si="1"/>
        <v>870.74000000000524</v>
      </c>
    </row>
    <row r="15" spans="1:6" ht="119.45" customHeight="1" x14ac:dyDescent="0.25">
      <c r="A15" s="272" t="s">
        <v>273</v>
      </c>
      <c r="B15" s="127" t="s">
        <v>274</v>
      </c>
      <c r="C15" s="202">
        <v>20797.52</v>
      </c>
      <c r="D15" s="202">
        <v>21312.54</v>
      </c>
      <c r="E15" s="204">
        <f t="shared" si="0"/>
        <v>102.47635294977478</v>
      </c>
      <c r="F15" s="210">
        <f t="shared" si="1"/>
        <v>515.02000000000044</v>
      </c>
    </row>
    <row r="16" spans="1:6" ht="129.6" customHeight="1" x14ac:dyDescent="0.25">
      <c r="A16" s="273" t="s">
        <v>275</v>
      </c>
      <c r="B16" s="112" t="s">
        <v>364</v>
      </c>
      <c r="C16" s="206">
        <v>118.53</v>
      </c>
      <c r="D16" s="206">
        <v>149.88999999999999</v>
      </c>
      <c r="E16" s="208">
        <f t="shared" si="0"/>
        <v>126.45743693579684</v>
      </c>
      <c r="F16" s="209">
        <f t="shared" si="1"/>
        <v>31.359999999999985</v>
      </c>
    </row>
    <row r="17" spans="1:6" ht="118.9" customHeight="1" x14ac:dyDescent="0.25">
      <c r="A17" s="274" t="s">
        <v>276</v>
      </c>
      <c r="B17" s="113" t="s">
        <v>365</v>
      </c>
      <c r="C17" s="206">
        <v>27357.919999999998</v>
      </c>
      <c r="D17" s="206">
        <v>28336.959999999999</v>
      </c>
      <c r="E17" s="208">
        <f t="shared" si="0"/>
        <v>103.57863463304228</v>
      </c>
      <c r="F17" s="209">
        <f t="shared" si="1"/>
        <v>979.04000000000087</v>
      </c>
    </row>
    <row r="18" spans="1:6" ht="109.15" customHeight="1" thickBot="1" x14ac:dyDescent="0.3">
      <c r="A18" s="275" t="s">
        <v>277</v>
      </c>
      <c r="B18" s="128" t="s">
        <v>366</v>
      </c>
      <c r="C18" s="211">
        <v>-2979.66</v>
      </c>
      <c r="D18" s="211">
        <v>-3634.34</v>
      </c>
      <c r="E18" s="213">
        <f t="shared" si="0"/>
        <v>121.97163434754302</v>
      </c>
      <c r="F18" s="236">
        <f t="shared" si="1"/>
        <v>-654.68000000000029</v>
      </c>
    </row>
    <row r="19" spans="1:6" ht="15.75" thickBot="1" x14ac:dyDescent="0.3">
      <c r="A19" s="104" t="s">
        <v>65</v>
      </c>
      <c r="B19" s="105" t="s">
        <v>66</v>
      </c>
      <c r="C19" s="198">
        <f t="shared" ref="C19:D19" si="3">SUM(C26+C29+C31+C20)</f>
        <v>55034</v>
      </c>
      <c r="D19" s="198">
        <f t="shared" si="3"/>
        <v>56238.32</v>
      </c>
      <c r="E19" s="198">
        <f t="shared" si="0"/>
        <v>102.1883199476687</v>
      </c>
      <c r="F19" s="199">
        <f t="shared" si="1"/>
        <v>1204.3199999999997</v>
      </c>
    </row>
    <row r="20" spans="1:6" ht="38.25" x14ac:dyDescent="0.25">
      <c r="A20" s="218" t="s">
        <v>221</v>
      </c>
      <c r="B20" s="219" t="s">
        <v>222</v>
      </c>
      <c r="C20" s="220">
        <f>SUM(C21:C25)</f>
        <v>40884</v>
      </c>
      <c r="D20" s="220">
        <f>SUM(D21:D25)</f>
        <v>41546.58</v>
      </c>
      <c r="E20" s="220">
        <f t="shared" si="0"/>
        <v>101.62063398884649</v>
      </c>
      <c r="F20" s="227">
        <f t="shared" si="1"/>
        <v>662.58000000000175</v>
      </c>
    </row>
    <row r="21" spans="1:6" ht="29.45" customHeight="1" x14ac:dyDescent="0.25">
      <c r="A21" s="108" t="s">
        <v>198</v>
      </c>
      <c r="B21" s="109" t="s">
        <v>223</v>
      </c>
      <c r="C21" s="206">
        <v>16100</v>
      </c>
      <c r="D21" s="207">
        <v>16462.13</v>
      </c>
      <c r="E21" s="208">
        <f t="shared" si="0"/>
        <v>102.2492546583851</v>
      </c>
      <c r="F21" s="209">
        <f t="shared" si="1"/>
        <v>362.13000000000102</v>
      </c>
    </row>
    <row r="22" spans="1:6" ht="38.25" x14ac:dyDescent="0.25">
      <c r="A22" s="108" t="s">
        <v>367</v>
      </c>
      <c r="B22" s="109" t="s">
        <v>368</v>
      </c>
      <c r="C22" s="206">
        <v>0</v>
      </c>
      <c r="D22" s="207">
        <v>-0.49</v>
      </c>
      <c r="E22" s="208">
        <v>0</v>
      </c>
      <c r="F22" s="209">
        <f t="shared" si="1"/>
        <v>-0.49</v>
      </c>
    </row>
    <row r="23" spans="1:6" ht="64.900000000000006" customHeight="1" x14ac:dyDescent="0.25">
      <c r="A23" s="108" t="s">
        <v>199</v>
      </c>
      <c r="B23" s="109" t="s">
        <v>224</v>
      </c>
      <c r="C23" s="206">
        <v>24784</v>
      </c>
      <c r="D23" s="207">
        <v>25100.98</v>
      </c>
      <c r="E23" s="208">
        <f t="shared" si="0"/>
        <v>101.27897030342157</v>
      </c>
      <c r="F23" s="209">
        <f t="shared" si="1"/>
        <v>316.97999999999956</v>
      </c>
    </row>
    <row r="24" spans="1:6" ht="56.45" customHeight="1" x14ac:dyDescent="0.25">
      <c r="A24" s="156" t="s">
        <v>369</v>
      </c>
      <c r="B24" s="129" t="s">
        <v>370</v>
      </c>
      <c r="C24" s="206">
        <v>0</v>
      </c>
      <c r="D24" s="207">
        <v>-15.59</v>
      </c>
      <c r="E24" s="208">
        <v>0</v>
      </c>
      <c r="F24" s="209">
        <f t="shared" si="1"/>
        <v>-15.59</v>
      </c>
    </row>
    <row r="25" spans="1:6" ht="39" thickBot="1" x14ac:dyDescent="0.3">
      <c r="A25" s="110" t="s">
        <v>371</v>
      </c>
      <c r="B25" s="111" t="s">
        <v>372</v>
      </c>
      <c r="C25" s="211">
        <v>0</v>
      </c>
      <c r="D25" s="212">
        <v>-0.45</v>
      </c>
      <c r="E25" s="213">
        <v>0</v>
      </c>
      <c r="F25" s="236">
        <f t="shared" si="1"/>
        <v>-0.45</v>
      </c>
    </row>
    <row r="26" spans="1:6" ht="26.25" thickBot="1" x14ac:dyDescent="0.3">
      <c r="A26" s="104" t="s">
        <v>225</v>
      </c>
      <c r="B26" s="105" t="s">
        <v>15</v>
      </c>
      <c r="C26" s="198">
        <f t="shared" ref="C26:D26" si="4">SUM(C27:C28)</f>
        <v>3725.4</v>
      </c>
      <c r="D26" s="198">
        <f t="shared" si="4"/>
        <v>3737.13</v>
      </c>
      <c r="E26" s="198">
        <f t="shared" si="0"/>
        <v>100.31486551779673</v>
      </c>
      <c r="F26" s="199">
        <f t="shared" si="1"/>
        <v>11.730000000000018</v>
      </c>
    </row>
    <row r="27" spans="1:6" ht="25.5" x14ac:dyDescent="0.25">
      <c r="A27" s="106" t="s">
        <v>14</v>
      </c>
      <c r="B27" s="107" t="s">
        <v>15</v>
      </c>
      <c r="C27" s="202">
        <v>3725.4</v>
      </c>
      <c r="D27" s="203">
        <v>3737.23</v>
      </c>
      <c r="E27" s="204">
        <f t="shared" si="0"/>
        <v>100.31754979331077</v>
      </c>
      <c r="F27" s="216">
        <f t="shared" si="1"/>
        <v>11.829999999999927</v>
      </c>
    </row>
    <row r="28" spans="1:6" ht="39" thickBot="1" x14ac:dyDescent="0.3">
      <c r="A28" s="110" t="s">
        <v>373</v>
      </c>
      <c r="B28" s="111" t="s">
        <v>374</v>
      </c>
      <c r="C28" s="211">
        <v>0</v>
      </c>
      <c r="D28" s="212">
        <v>-0.1</v>
      </c>
      <c r="E28" s="204">
        <v>0</v>
      </c>
      <c r="F28" s="217">
        <f t="shared" si="1"/>
        <v>-0.1</v>
      </c>
    </row>
    <row r="29" spans="1:6" ht="15.75" thickBot="1" x14ac:dyDescent="0.3">
      <c r="A29" s="104" t="s">
        <v>226</v>
      </c>
      <c r="B29" s="105" t="s">
        <v>16</v>
      </c>
      <c r="C29" s="198">
        <f t="shared" ref="C29:D29" si="5">SUM(C30:C30)</f>
        <v>324.60000000000002</v>
      </c>
      <c r="D29" s="198">
        <f t="shared" si="5"/>
        <v>324.60000000000002</v>
      </c>
      <c r="E29" s="198">
        <f t="shared" si="0"/>
        <v>100</v>
      </c>
      <c r="F29" s="199">
        <f t="shared" si="1"/>
        <v>0</v>
      </c>
    </row>
    <row r="30" spans="1:6" ht="15.75" thickBot="1" x14ac:dyDescent="0.3">
      <c r="A30" s="114" t="s">
        <v>17</v>
      </c>
      <c r="B30" s="115" t="s">
        <v>16</v>
      </c>
      <c r="C30" s="221">
        <v>324.60000000000002</v>
      </c>
      <c r="D30" s="222">
        <v>324.60000000000002</v>
      </c>
      <c r="E30" s="223">
        <f t="shared" si="0"/>
        <v>100</v>
      </c>
      <c r="F30" s="224">
        <f t="shared" si="1"/>
        <v>0</v>
      </c>
    </row>
    <row r="31" spans="1:6" ht="26.25" thickBot="1" x14ac:dyDescent="0.3">
      <c r="A31" s="104" t="s">
        <v>18</v>
      </c>
      <c r="B31" s="105" t="s">
        <v>19</v>
      </c>
      <c r="C31" s="198">
        <f t="shared" ref="C31:D31" si="6">SUM(C32)</f>
        <v>10100</v>
      </c>
      <c r="D31" s="198">
        <f t="shared" si="6"/>
        <v>10630.01</v>
      </c>
      <c r="E31" s="198">
        <f t="shared" si="0"/>
        <v>105.24762376237624</v>
      </c>
      <c r="F31" s="199">
        <f t="shared" si="1"/>
        <v>530.01000000000022</v>
      </c>
    </row>
    <row r="32" spans="1:6" ht="39" thickBot="1" x14ac:dyDescent="0.3">
      <c r="A32" s="114" t="s">
        <v>20</v>
      </c>
      <c r="B32" s="115" t="s">
        <v>200</v>
      </c>
      <c r="C32" s="221">
        <v>10100</v>
      </c>
      <c r="D32" s="222">
        <v>10630.01</v>
      </c>
      <c r="E32" s="223">
        <f t="shared" si="0"/>
        <v>105.24762376237624</v>
      </c>
      <c r="F32" s="224">
        <f t="shared" si="1"/>
        <v>530.01000000000022</v>
      </c>
    </row>
    <row r="33" spans="1:6" ht="15.75" thickBot="1" x14ac:dyDescent="0.3">
      <c r="A33" s="218" t="s">
        <v>21</v>
      </c>
      <c r="B33" s="219" t="s">
        <v>22</v>
      </c>
      <c r="C33" s="220">
        <f t="shared" ref="C33:D33" si="7">SUM(C34+C36)</f>
        <v>28770</v>
      </c>
      <c r="D33" s="220">
        <f t="shared" si="7"/>
        <v>29206.959999999999</v>
      </c>
      <c r="E33" s="220">
        <f t="shared" si="0"/>
        <v>101.51880431004518</v>
      </c>
      <c r="F33" s="199">
        <f t="shared" si="1"/>
        <v>436.95999999999913</v>
      </c>
    </row>
    <row r="34" spans="1:6" ht="15.75" thickBot="1" x14ac:dyDescent="0.3">
      <c r="A34" s="104" t="s">
        <v>227</v>
      </c>
      <c r="B34" s="105" t="s">
        <v>23</v>
      </c>
      <c r="C34" s="198">
        <f>SUM(C35)</f>
        <v>5800</v>
      </c>
      <c r="D34" s="198">
        <f>SUM(D35)</f>
        <v>5905.89</v>
      </c>
      <c r="E34" s="198">
        <f t="shared" si="0"/>
        <v>101.82568965517243</v>
      </c>
      <c r="F34" s="199">
        <f t="shared" si="1"/>
        <v>105.89000000000033</v>
      </c>
    </row>
    <row r="35" spans="1:6" ht="39" thickBot="1" x14ac:dyDescent="0.3">
      <c r="A35" s="114" t="s">
        <v>24</v>
      </c>
      <c r="B35" s="115" t="s">
        <v>228</v>
      </c>
      <c r="C35" s="221">
        <v>5800</v>
      </c>
      <c r="D35" s="222">
        <v>5905.89</v>
      </c>
      <c r="E35" s="223">
        <f t="shared" si="0"/>
        <v>101.82568965517243</v>
      </c>
      <c r="F35" s="224">
        <f t="shared" si="1"/>
        <v>105.89000000000033</v>
      </c>
    </row>
    <row r="36" spans="1:6" ht="15.75" thickBot="1" x14ac:dyDescent="0.3">
      <c r="A36" s="104" t="s">
        <v>229</v>
      </c>
      <c r="B36" s="105" t="s">
        <v>25</v>
      </c>
      <c r="C36" s="198">
        <f>SUM(C37:C38)</f>
        <v>22970</v>
      </c>
      <c r="D36" s="198">
        <f>SUM(D37:D38)</f>
        <v>23301.07</v>
      </c>
      <c r="E36" s="198">
        <f t="shared" si="0"/>
        <v>101.4413147583805</v>
      </c>
      <c r="F36" s="199">
        <f t="shared" si="1"/>
        <v>331.06999999999971</v>
      </c>
    </row>
    <row r="37" spans="1:6" ht="42" customHeight="1" x14ac:dyDescent="0.25">
      <c r="A37" s="106" t="s">
        <v>63</v>
      </c>
      <c r="B37" s="107" t="s">
        <v>201</v>
      </c>
      <c r="C37" s="202">
        <v>15870</v>
      </c>
      <c r="D37" s="202">
        <v>15957.6</v>
      </c>
      <c r="E37" s="204">
        <f t="shared" si="0"/>
        <v>100.55198487712667</v>
      </c>
      <c r="F37" s="241">
        <f t="shared" si="1"/>
        <v>87.600000000000364</v>
      </c>
    </row>
    <row r="38" spans="1:6" ht="43.15" customHeight="1" thickBot="1" x14ac:dyDescent="0.3">
      <c r="A38" s="110" t="s">
        <v>64</v>
      </c>
      <c r="B38" s="111" t="s">
        <v>202</v>
      </c>
      <c r="C38" s="211">
        <v>7100</v>
      </c>
      <c r="D38" s="211">
        <v>7343.47</v>
      </c>
      <c r="E38" s="213">
        <f t="shared" si="0"/>
        <v>103.42915492957746</v>
      </c>
      <c r="F38" s="214">
        <f t="shared" si="1"/>
        <v>243.47000000000025</v>
      </c>
    </row>
    <row r="39" spans="1:6" ht="15.75" thickBot="1" x14ac:dyDescent="0.3">
      <c r="A39" s="104" t="s">
        <v>26</v>
      </c>
      <c r="B39" s="105" t="s">
        <v>375</v>
      </c>
      <c r="C39" s="198">
        <f>SUM(C40:C41)</f>
        <v>8498.34</v>
      </c>
      <c r="D39" s="198">
        <f>SUM(D40:D41)</f>
        <v>8787.9</v>
      </c>
      <c r="E39" s="198">
        <f t="shared" si="0"/>
        <v>103.40725365188965</v>
      </c>
      <c r="F39" s="199">
        <f t="shared" si="1"/>
        <v>289.55999999999949</v>
      </c>
    </row>
    <row r="40" spans="1:6" ht="46.15" customHeight="1" x14ac:dyDescent="0.25">
      <c r="A40" s="245" t="s">
        <v>27</v>
      </c>
      <c r="B40" s="246" t="s">
        <v>28</v>
      </c>
      <c r="C40" s="247">
        <v>8493.34</v>
      </c>
      <c r="D40" s="248">
        <v>8777.9</v>
      </c>
      <c r="E40" s="249">
        <f t="shared" si="0"/>
        <v>103.35038983485885</v>
      </c>
      <c r="F40" s="241">
        <f t="shared" si="1"/>
        <v>284.55999999999949</v>
      </c>
    </row>
    <row r="41" spans="1:6" ht="51.75" thickBot="1" x14ac:dyDescent="0.3">
      <c r="A41" s="114" t="s">
        <v>376</v>
      </c>
      <c r="B41" s="115" t="s">
        <v>377</v>
      </c>
      <c r="C41" s="221">
        <v>5</v>
      </c>
      <c r="D41" s="222">
        <v>10</v>
      </c>
      <c r="E41" s="223">
        <f t="shared" si="0"/>
        <v>200</v>
      </c>
      <c r="F41" s="205">
        <f t="shared" si="1"/>
        <v>5</v>
      </c>
    </row>
    <row r="42" spans="1:6" ht="46.9" customHeight="1" thickBot="1" x14ac:dyDescent="0.3">
      <c r="A42" s="116" t="s">
        <v>481</v>
      </c>
      <c r="B42" s="105" t="s">
        <v>482</v>
      </c>
      <c r="C42" s="225">
        <f>C43</f>
        <v>0</v>
      </c>
      <c r="D42" s="226">
        <f>D43</f>
        <v>-0.04</v>
      </c>
      <c r="E42" s="198">
        <v>0</v>
      </c>
      <c r="F42" s="199">
        <f t="shared" si="1"/>
        <v>-0.04</v>
      </c>
    </row>
    <row r="43" spans="1:6" ht="20.45" customHeight="1" x14ac:dyDescent="0.25">
      <c r="A43" s="117" t="s">
        <v>483</v>
      </c>
      <c r="B43" s="107" t="s">
        <v>484</v>
      </c>
      <c r="C43" s="202">
        <v>0</v>
      </c>
      <c r="D43" s="203">
        <f>D44</f>
        <v>-0.04</v>
      </c>
      <c r="E43" s="204">
        <v>0</v>
      </c>
      <c r="F43" s="205">
        <f t="shared" si="1"/>
        <v>-0.04</v>
      </c>
    </row>
    <row r="44" spans="1:6" ht="42.6" customHeight="1" thickBot="1" x14ac:dyDescent="0.3">
      <c r="A44" s="118" t="s">
        <v>485</v>
      </c>
      <c r="B44" s="111" t="s">
        <v>486</v>
      </c>
      <c r="C44" s="211">
        <v>0</v>
      </c>
      <c r="D44" s="212">
        <v>-0.04</v>
      </c>
      <c r="E44" s="204">
        <v>0</v>
      </c>
      <c r="F44" s="217">
        <f t="shared" si="1"/>
        <v>-0.04</v>
      </c>
    </row>
    <row r="45" spans="1:6" ht="43.9" customHeight="1" thickBot="1" x14ac:dyDescent="0.3">
      <c r="A45" s="104" t="s">
        <v>29</v>
      </c>
      <c r="B45" s="126" t="s">
        <v>30</v>
      </c>
      <c r="C45" s="198">
        <f>C46+C48+C50+C53+C56+C59</f>
        <v>60509.06</v>
      </c>
      <c r="D45" s="198">
        <f>D46+D48+D50+D53+D56+D59</f>
        <v>63962.31</v>
      </c>
      <c r="E45" s="198">
        <f t="shared" si="0"/>
        <v>105.7069966051365</v>
      </c>
      <c r="F45" s="199">
        <f t="shared" si="1"/>
        <v>3453.25</v>
      </c>
    </row>
    <row r="46" spans="1:6" ht="73.150000000000006" customHeight="1" thickBot="1" x14ac:dyDescent="0.3">
      <c r="A46" s="104" t="s">
        <v>230</v>
      </c>
      <c r="B46" s="105" t="s">
        <v>231</v>
      </c>
      <c r="C46" s="226">
        <f>SUM(C47:C47)</f>
        <v>52000</v>
      </c>
      <c r="D46" s="226">
        <f>SUM(D47:D47)</f>
        <v>55484.08</v>
      </c>
      <c r="E46" s="198">
        <f t="shared" si="0"/>
        <v>106.70015384615385</v>
      </c>
      <c r="F46" s="199">
        <f t="shared" si="1"/>
        <v>3484.0800000000017</v>
      </c>
    </row>
    <row r="47" spans="1:6" ht="107.45" customHeight="1" thickBot="1" x14ac:dyDescent="0.3">
      <c r="A47" s="114" t="s">
        <v>61</v>
      </c>
      <c r="B47" s="130" t="s">
        <v>378</v>
      </c>
      <c r="C47" s="221">
        <v>52000</v>
      </c>
      <c r="D47" s="222">
        <v>55484.08</v>
      </c>
      <c r="E47" s="223">
        <f t="shared" si="0"/>
        <v>106.70015384615385</v>
      </c>
      <c r="F47" s="224">
        <f t="shared" si="1"/>
        <v>3484.0800000000017</v>
      </c>
    </row>
    <row r="48" spans="1:6" ht="84" customHeight="1" thickBot="1" x14ac:dyDescent="0.3">
      <c r="A48" s="104" t="s">
        <v>232</v>
      </c>
      <c r="B48" s="131" t="s">
        <v>379</v>
      </c>
      <c r="C48" s="198">
        <f t="shared" ref="C48:D48" si="8">C49</f>
        <v>100</v>
      </c>
      <c r="D48" s="198">
        <f t="shared" si="8"/>
        <v>67.39</v>
      </c>
      <c r="E48" s="198">
        <f t="shared" si="0"/>
        <v>67.39</v>
      </c>
      <c r="F48" s="199">
        <f t="shared" si="1"/>
        <v>-32.61</v>
      </c>
    </row>
    <row r="49" spans="1:6" ht="94.15" customHeight="1" thickBot="1" x14ac:dyDescent="0.3">
      <c r="A49" s="114" t="s">
        <v>193</v>
      </c>
      <c r="B49" s="130" t="s">
        <v>380</v>
      </c>
      <c r="C49" s="222">
        <v>100</v>
      </c>
      <c r="D49" s="222">
        <v>67.39</v>
      </c>
      <c r="E49" s="223">
        <f t="shared" si="0"/>
        <v>67.39</v>
      </c>
      <c r="F49" s="216">
        <f t="shared" si="1"/>
        <v>-32.61</v>
      </c>
    </row>
    <row r="50" spans="1:6" ht="42" customHeight="1" thickBot="1" x14ac:dyDescent="0.3">
      <c r="A50" s="104" t="s">
        <v>237</v>
      </c>
      <c r="B50" s="250" t="s">
        <v>238</v>
      </c>
      <c r="C50" s="226">
        <f>SUM(C51:C52)</f>
        <v>5009</v>
      </c>
      <c r="D50" s="226">
        <f t="shared" ref="D50" si="9">SUM(D51:D52)</f>
        <v>5040.7</v>
      </c>
      <c r="E50" s="198">
        <f t="shared" si="0"/>
        <v>100.63286085046914</v>
      </c>
      <c r="F50" s="199">
        <f t="shared" si="1"/>
        <v>31.699999999999818</v>
      </c>
    </row>
    <row r="51" spans="1:6" ht="67.150000000000006" customHeight="1" x14ac:dyDescent="0.25">
      <c r="A51" s="106" t="s">
        <v>31</v>
      </c>
      <c r="B51" s="132" t="s">
        <v>381</v>
      </c>
      <c r="C51" s="203">
        <v>4645</v>
      </c>
      <c r="D51" s="203">
        <v>4676.42</v>
      </c>
      <c r="E51" s="204">
        <f t="shared" si="0"/>
        <v>100.67642626480087</v>
      </c>
      <c r="F51" s="205">
        <f t="shared" si="1"/>
        <v>31.420000000000073</v>
      </c>
    </row>
    <row r="52" spans="1:6" ht="54.6" customHeight="1" thickBot="1" x14ac:dyDescent="0.3">
      <c r="A52" s="110" t="s">
        <v>32</v>
      </c>
      <c r="B52" s="140" t="s">
        <v>382</v>
      </c>
      <c r="C52" s="212">
        <v>364</v>
      </c>
      <c r="D52" s="212">
        <v>364.28</v>
      </c>
      <c r="E52" s="213">
        <f t="shared" si="0"/>
        <v>100.07692307692307</v>
      </c>
      <c r="F52" s="217">
        <f t="shared" si="1"/>
        <v>0.27999999999997272</v>
      </c>
    </row>
    <row r="53" spans="1:6" ht="42.6" customHeight="1" thickBot="1" x14ac:dyDescent="0.3">
      <c r="A53" s="116" t="s">
        <v>233</v>
      </c>
      <c r="B53" s="131" t="s">
        <v>234</v>
      </c>
      <c r="C53" s="226">
        <f t="shared" ref="C53:D53" si="10">SUM(C54:C55)</f>
        <v>70.489999999999995</v>
      </c>
      <c r="D53" s="226">
        <f t="shared" si="10"/>
        <v>70.52</v>
      </c>
      <c r="E53" s="198">
        <f t="shared" si="0"/>
        <v>100.04255922825934</v>
      </c>
      <c r="F53" s="199">
        <f t="shared" si="1"/>
        <v>3.0000000000001137E-2</v>
      </c>
    </row>
    <row r="54" spans="1:6" ht="112.15" customHeight="1" x14ac:dyDescent="0.25">
      <c r="A54" s="117" t="s">
        <v>235</v>
      </c>
      <c r="B54" s="132" t="s">
        <v>236</v>
      </c>
      <c r="C54" s="203">
        <v>53.4</v>
      </c>
      <c r="D54" s="203">
        <v>53.43</v>
      </c>
      <c r="E54" s="204">
        <f t="shared" si="0"/>
        <v>100.0561797752809</v>
      </c>
      <c r="F54" s="241">
        <f t="shared" si="1"/>
        <v>3.0000000000001137E-2</v>
      </c>
    </row>
    <row r="55" spans="1:6" ht="102.75" thickBot="1" x14ac:dyDescent="0.3">
      <c r="A55" s="118" t="s">
        <v>278</v>
      </c>
      <c r="B55" s="140" t="s">
        <v>279</v>
      </c>
      <c r="C55" s="212">
        <v>17.09</v>
      </c>
      <c r="D55" s="212">
        <v>17.09</v>
      </c>
      <c r="E55" s="213">
        <f t="shared" si="0"/>
        <v>100</v>
      </c>
      <c r="F55" s="214">
        <f t="shared" si="1"/>
        <v>0</v>
      </c>
    </row>
    <row r="56" spans="1:6" ht="65.25" thickBot="1" x14ac:dyDescent="0.3">
      <c r="A56" s="116" t="s">
        <v>280</v>
      </c>
      <c r="B56" s="157" t="s">
        <v>281</v>
      </c>
      <c r="C56" s="198">
        <f>SUM(C57:C58)</f>
        <v>4.67</v>
      </c>
      <c r="D56" s="198">
        <f>SUM(D57:D58)</f>
        <v>4.66</v>
      </c>
      <c r="E56" s="198">
        <f t="shared" si="0"/>
        <v>99.78586723768737</v>
      </c>
      <c r="F56" s="199">
        <f t="shared" si="1"/>
        <v>-9.9999999999997868E-3</v>
      </c>
    </row>
    <row r="57" spans="1:6" ht="140.25" x14ac:dyDescent="0.25">
      <c r="A57" s="117" t="s">
        <v>282</v>
      </c>
      <c r="B57" s="136" t="s">
        <v>283</v>
      </c>
      <c r="C57" s="202">
        <v>0.1</v>
      </c>
      <c r="D57" s="203">
        <v>0.08</v>
      </c>
      <c r="E57" s="204">
        <f t="shared" si="0"/>
        <v>80</v>
      </c>
      <c r="F57" s="241">
        <f t="shared" si="1"/>
        <v>-2.0000000000000004E-2</v>
      </c>
    </row>
    <row r="58" spans="1:6" ht="128.25" thickBot="1" x14ac:dyDescent="0.3">
      <c r="A58" s="118" t="s">
        <v>284</v>
      </c>
      <c r="B58" s="135" t="s">
        <v>285</v>
      </c>
      <c r="C58" s="212">
        <v>4.57</v>
      </c>
      <c r="D58" s="212">
        <v>4.58</v>
      </c>
      <c r="E58" s="213">
        <f t="shared" si="0"/>
        <v>100.21881838074398</v>
      </c>
      <c r="F58" s="214">
        <f t="shared" si="1"/>
        <v>9.9999999999997868E-3</v>
      </c>
    </row>
    <row r="59" spans="1:6" ht="77.25" thickBot="1" x14ac:dyDescent="0.3">
      <c r="A59" s="104" t="s">
        <v>239</v>
      </c>
      <c r="B59" s="131" t="s">
        <v>240</v>
      </c>
      <c r="C59" s="198">
        <f>SUM(C60:C64)</f>
        <v>3324.9</v>
      </c>
      <c r="D59" s="198">
        <f>SUM(D60:D64)</f>
        <v>3294.96</v>
      </c>
      <c r="E59" s="198">
        <f t="shared" si="0"/>
        <v>99.099521790129018</v>
      </c>
      <c r="F59" s="199">
        <f t="shared" si="1"/>
        <v>-29.940000000000055</v>
      </c>
    </row>
    <row r="60" spans="1:6" ht="102" x14ac:dyDescent="0.25">
      <c r="A60" s="106" t="s">
        <v>241</v>
      </c>
      <c r="B60" s="136" t="s">
        <v>383</v>
      </c>
      <c r="C60" s="204">
        <v>2746</v>
      </c>
      <c r="D60" s="204">
        <v>2706.29</v>
      </c>
      <c r="E60" s="204">
        <f t="shared" si="0"/>
        <v>98.553896576839037</v>
      </c>
      <c r="F60" s="210">
        <f t="shared" si="1"/>
        <v>-39.710000000000036</v>
      </c>
    </row>
    <row r="61" spans="1:6" ht="89.25" x14ac:dyDescent="0.25">
      <c r="A61" s="106" t="s">
        <v>504</v>
      </c>
      <c r="B61" s="136" t="s">
        <v>505</v>
      </c>
      <c r="C61" s="204">
        <v>78.400000000000006</v>
      </c>
      <c r="D61" s="204">
        <v>78.44</v>
      </c>
      <c r="E61" s="204">
        <f t="shared" si="0"/>
        <v>100.05102040816325</v>
      </c>
      <c r="F61" s="209">
        <f t="shared" si="1"/>
        <v>3.9999999999992042E-2</v>
      </c>
    </row>
    <row r="62" spans="1:6" ht="146.44999999999999" customHeight="1" x14ac:dyDescent="0.25">
      <c r="A62" s="108" t="s">
        <v>286</v>
      </c>
      <c r="B62" s="134" t="s">
        <v>506</v>
      </c>
      <c r="C62" s="208">
        <v>24.5</v>
      </c>
      <c r="D62" s="208">
        <v>24.44</v>
      </c>
      <c r="E62" s="208">
        <f t="shared" si="0"/>
        <v>99.75510204081634</v>
      </c>
      <c r="F62" s="209">
        <f t="shared" si="1"/>
        <v>-5.9999999999998721E-2</v>
      </c>
    </row>
    <row r="63" spans="1:6" ht="142.15" customHeight="1" x14ac:dyDescent="0.25">
      <c r="A63" s="108" t="s">
        <v>287</v>
      </c>
      <c r="B63" s="134" t="s">
        <v>384</v>
      </c>
      <c r="C63" s="207">
        <v>86</v>
      </c>
      <c r="D63" s="207">
        <v>67.790000000000006</v>
      </c>
      <c r="E63" s="208">
        <f t="shared" si="0"/>
        <v>78.825581395348848</v>
      </c>
      <c r="F63" s="209">
        <f t="shared" si="1"/>
        <v>-18.209999999999994</v>
      </c>
    </row>
    <row r="64" spans="1:6" ht="141" thickBot="1" x14ac:dyDescent="0.3">
      <c r="A64" s="110" t="s">
        <v>288</v>
      </c>
      <c r="B64" s="135" t="s">
        <v>385</v>
      </c>
      <c r="C64" s="212">
        <v>390</v>
      </c>
      <c r="D64" s="212">
        <v>418</v>
      </c>
      <c r="E64" s="213">
        <f t="shared" si="0"/>
        <v>107.17948717948718</v>
      </c>
      <c r="F64" s="236">
        <f t="shared" si="1"/>
        <v>28</v>
      </c>
    </row>
    <row r="65" spans="1:6" ht="26.25" thickBot="1" x14ac:dyDescent="0.3">
      <c r="A65" s="104" t="s">
        <v>33</v>
      </c>
      <c r="B65" s="126" t="s">
        <v>34</v>
      </c>
      <c r="C65" s="198">
        <f t="shared" ref="C65:D65" si="11">SUM(C66)</f>
        <v>1891</v>
      </c>
      <c r="D65" s="198">
        <f t="shared" si="11"/>
        <v>1916.6399999999999</v>
      </c>
      <c r="E65" s="198">
        <f t="shared" si="0"/>
        <v>101.35589635113695</v>
      </c>
      <c r="F65" s="199">
        <f t="shared" si="1"/>
        <v>25.639999999999873</v>
      </c>
    </row>
    <row r="66" spans="1:6" ht="26.25" thickBot="1" x14ac:dyDescent="0.3">
      <c r="A66" s="104" t="s">
        <v>242</v>
      </c>
      <c r="B66" s="105" t="s">
        <v>35</v>
      </c>
      <c r="C66" s="198">
        <f>SUM(C67:C70)</f>
        <v>1891</v>
      </c>
      <c r="D66" s="198">
        <f>SUM(D67:D70)</f>
        <v>1916.6399999999999</v>
      </c>
      <c r="E66" s="198">
        <f t="shared" si="0"/>
        <v>101.35589635113695</v>
      </c>
      <c r="F66" s="199">
        <f t="shared" si="1"/>
        <v>25.639999999999873</v>
      </c>
    </row>
    <row r="67" spans="1:6" ht="63.75" x14ac:dyDescent="0.25">
      <c r="A67" s="106" t="s">
        <v>36</v>
      </c>
      <c r="B67" s="107" t="s">
        <v>289</v>
      </c>
      <c r="C67" s="203">
        <v>500</v>
      </c>
      <c r="D67" s="203">
        <v>495.77</v>
      </c>
      <c r="E67" s="204">
        <f t="shared" si="0"/>
        <v>99.153999999999996</v>
      </c>
      <c r="F67" s="210">
        <f t="shared" si="1"/>
        <v>-4.2300000000000182</v>
      </c>
    </row>
    <row r="68" spans="1:6" ht="51" x14ac:dyDescent="0.25">
      <c r="A68" s="108" t="s">
        <v>37</v>
      </c>
      <c r="B68" s="109" t="s">
        <v>290</v>
      </c>
      <c r="C68" s="207">
        <v>552</v>
      </c>
      <c r="D68" s="207">
        <v>581.83000000000004</v>
      </c>
      <c r="E68" s="208">
        <f t="shared" si="0"/>
        <v>105.40398550724639</v>
      </c>
      <c r="F68" s="209">
        <f t="shared" si="1"/>
        <v>29.830000000000041</v>
      </c>
    </row>
    <row r="69" spans="1:6" ht="51" x14ac:dyDescent="0.25">
      <c r="A69" s="108" t="s">
        <v>203</v>
      </c>
      <c r="B69" s="109" t="s">
        <v>291</v>
      </c>
      <c r="C69" s="207">
        <v>298</v>
      </c>
      <c r="D69" s="207">
        <v>295.45999999999998</v>
      </c>
      <c r="E69" s="208">
        <f t="shared" si="0"/>
        <v>99.147651006711399</v>
      </c>
      <c r="F69" s="209">
        <f t="shared" ref="F69:F130" si="12">D69-C69</f>
        <v>-2.5400000000000205</v>
      </c>
    </row>
    <row r="70" spans="1:6" ht="51.75" thickBot="1" x14ac:dyDescent="0.3">
      <c r="A70" s="110" t="s">
        <v>243</v>
      </c>
      <c r="B70" s="111" t="s">
        <v>292</v>
      </c>
      <c r="C70" s="212">
        <v>541</v>
      </c>
      <c r="D70" s="212">
        <v>543.58000000000004</v>
      </c>
      <c r="E70" s="213">
        <f t="shared" si="0"/>
        <v>100.47689463955638</v>
      </c>
      <c r="F70" s="236">
        <f t="shared" si="12"/>
        <v>2.5800000000000409</v>
      </c>
    </row>
    <row r="71" spans="1:6" ht="26.25" thickBot="1" x14ac:dyDescent="0.3">
      <c r="A71" s="104" t="s">
        <v>38</v>
      </c>
      <c r="B71" s="105" t="s">
        <v>39</v>
      </c>
      <c r="C71" s="198">
        <f t="shared" ref="C71:D71" si="13">SUM(C72+C74)</f>
        <v>2268.6</v>
      </c>
      <c r="D71" s="198">
        <f t="shared" si="13"/>
        <v>2627.27</v>
      </c>
      <c r="E71" s="198">
        <f t="shared" si="0"/>
        <v>115.81019130741427</v>
      </c>
      <c r="F71" s="199">
        <f t="shared" si="12"/>
        <v>358.67000000000007</v>
      </c>
    </row>
    <row r="72" spans="1:6" ht="15.75" thickBot="1" x14ac:dyDescent="0.3">
      <c r="A72" s="104" t="s">
        <v>40</v>
      </c>
      <c r="B72" s="105" t="s">
        <v>41</v>
      </c>
      <c r="C72" s="198">
        <f t="shared" ref="C72:D72" si="14">C73</f>
        <v>0</v>
      </c>
      <c r="D72" s="198">
        <f t="shared" si="14"/>
        <v>0</v>
      </c>
      <c r="E72" s="198">
        <v>0</v>
      </c>
      <c r="F72" s="199">
        <f t="shared" si="12"/>
        <v>0</v>
      </c>
    </row>
    <row r="73" spans="1:6" ht="51.75" thickBot="1" x14ac:dyDescent="0.3">
      <c r="A73" s="114" t="s">
        <v>42</v>
      </c>
      <c r="B73" s="130" t="s">
        <v>386</v>
      </c>
      <c r="C73" s="222">
        <v>0</v>
      </c>
      <c r="D73" s="222">
        <v>0</v>
      </c>
      <c r="E73" s="223">
        <v>0</v>
      </c>
      <c r="F73" s="224">
        <f t="shared" si="12"/>
        <v>0</v>
      </c>
    </row>
    <row r="74" spans="1:6" ht="15.75" thickBot="1" x14ac:dyDescent="0.3">
      <c r="A74" s="218" t="s">
        <v>244</v>
      </c>
      <c r="B74" s="219" t="s">
        <v>204</v>
      </c>
      <c r="C74" s="220">
        <f t="shared" ref="C74:D74" si="15">SUM(C75+C77)</f>
        <v>2268.6</v>
      </c>
      <c r="D74" s="220">
        <f t="shared" si="15"/>
        <v>2627.27</v>
      </c>
      <c r="E74" s="220">
        <f t="shared" ref="E74:E135" si="16">D74/C74*100</f>
        <v>115.81019130741427</v>
      </c>
      <c r="F74" s="199">
        <f t="shared" si="12"/>
        <v>358.67000000000007</v>
      </c>
    </row>
    <row r="75" spans="1:6" ht="39" thickBot="1" x14ac:dyDescent="0.3">
      <c r="A75" s="104" t="s">
        <v>245</v>
      </c>
      <c r="B75" s="105" t="s">
        <v>246</v>
      </c>
      <c r="C75" s="198">
        <f t="shared" ref="C75:D75" si="17">SUM(C76)</f>
        <v>40</v>
      </c>
      <c r="D75" s="198">
        <f t="shared" si="17"/>
        <v>37.729999999999997</v>
      </c>
      <c r="E75" s="198">
        <f t="shared" si="16"/>
        <v>94.324999999999989</v>
      </c>
      <c r="F75" s="199">
        <f t="shared" si="12"/>
        <v>-2.2700000000000031</v>
      </c>
    </row>
    <row r="76" spans="1:6" ht="39" thickBot="1" x14ac:dyDescent="0.3">
      <c r="A76" s="114" t="s">
        <v>43</v>
      </c>
      <c r="B76" s="115" t="s">
        <v>67</v>
      </c>
      <c r="C76" s="222">
        <v>40</v>
      </c>
      <c r="D76" s="222">
        <v>37.729999999999997</v>
      </c>
      <c r="E76" s="223">
        <f t="shared" si="16"/>
        <v>94.324999999999989</v>
      </c>
      <c r="F76" s="224">
        <f t="shared" si="12"/>
        <v>-2.2700000000000031</v>
      </c>
    </row>
    <row r="77" spans="1:6" ht="26.25" thickBot="1" x14ac:dyDescent="0.3">
      <c r="A77" s="104" t="s">
        <v>247</v>
      </c>
      <c r="B77" s="105" t="s">
        <v>248</v>
      </c>
      <c r="C77" s="226">
        <f>SUM(C78:C84)</f>
        <v>2228.6</v>
      </c>
      <c r="D77" s="226">
        <f>SUM(D78:D84)</f>
        <v>2589.54</v>
      </c>
      <c r="E77" s="198">
        <f t="shared" si="16"/>
        <v>116.19581800233331</v>
      </c>
      <c r="F77" s="199">
        <f t="shared" si="12"/>
        <v>360.94000000000005</v>
      </c>
    </row>
    <row r="78" spans="1:6" ht="38.25" x14ac:dyDescent="0.25">
      <c r="A78" s="106" t="s">
        <v>293</v>
      </c>
      <c r="B78" s="137" t="s">
        <v>387</v>
      </c>
      <c r="C78" s="204">
        <v>1273</v>
      </c>
      <c r="D78" s="204">
        <v>1475.37</v>
      </c>
      <c r="E78" s="204">
        <f t="shared" si="16"/>
        <v>115.89709347996858</v>
      </c>
      <c r="F78" s="210">
        <f t="shared" si="12"/>
        <v>202.36999999999989</v>
      </c>
    </row>
    <row r="79" spans="1:6" ht="38.25" x14ac:dyDescent="0.25">
      <c r="A79" s="108" t="s">
        <v>452</v>
      </c>
      <c r="B79" s="138" t="s">
        <v>387</v>
      </c>
      <c r="C79" s="208">
        <v>199</v>
      </c>
      <c r="D79" s="208">
        <v>194.22</v>
      </c>
      <c r="E79" s="208">
        <f t="shared" si="16"/>
        <v>97.597989949748737</v>
      </c>
      <c r="F79" s="209">
        <f t="shared" si="12"/>
        <v>-4.7800000000000011</v>
      </c>
    </row>
    <row r="80" spans="1:6" ht="38.25" x14ac:dyDescent="0.25">
      <c r="A80" s="158" t="s">
        <v>490</v>
      </c>
      <c r="B80" s="138" t="s">
        <v>387</v>
      </c>
      <c r="C80" s="208">
        <v>64</v>
      </c>
      <c r="D80" s="208">
        <v>63.71</v>
      </c>
      <c r="E80" s="208">
        <f t="shared" si="16"/>
        <v>99.546875</v>
      </c>
      <c r="F80" s="209">
        <f t="shared" si="12"/>
        <v>-0.28999999999999915</v>
      </c>
    </row>
    <row r="81" spans="1:6" ht="38.25" x14ac:dyDescent="0.25">
      <c r="A81" s="108" t="s">
        <v>388</v>
      </c>
      <c r="B81" s="138" t="s">
        <v>387</v>
      </c>
      <c r="C81" s="207">
        <v>386</v>
      </c>
      <c r="D81" s="207">
        <v>386.04</v>
      </c>
      <c r="E81" s="208">
        <f t="shared" si="16"/>
        <v>100.01036269430053</v>
      </c>
      <c r="F81" s="209">
        <f t="shared" si="12"/>
        <v>4.0000000000020464E-2</v>
      </c>
    </row>
    <row r="82" spans="1:6" ht="51" x14ac:dyDescent="0.25">
      <c r="A82" s="108" t="s">
        <v>389</v>
      </c>
      <c r="B82" s="138" t="s">
        <v>390</v>
      </c>
      <c r="C82" s="207">
        <v>176</v>
      </c>
      <c r="D82" s="207">
        <v>336.49</v>
      </c>
      <c r="E82" s="208">
        <f t="shared" si="16"/>
        <v>191.1875</v>
      </c>
      <c r="F82" s="209">
        <f t="shared" si="12"/>
        <v>160.49</v>
      </c>
    </row>
    <row r="83" spans="1:6" ht="57" customHeight="1" x14ac:dyDescent="0.25">
      <c r="A83" s="108" t="s">
        <v>446</v>
      </c>
      <c r="B83" s="138" t="s">
        <v>390</v>
      </c>
      <c r="C83" s="207">
        <v>99.6</v>
      </c>
      <c r="D83" s="207">
        <v>99.58</v>
      </c>
      <c r="E83" s="208">
        <f t="shared" si="16"/>
        <v>99.979919678714865</v>
      </c>
      <c r="F83" s="209">
        <f t="shared" si="12"/>
        <v>-1.9999999999996021E-2</v>
      </c>
    </row>
    <row r="84" spans="1:6" ht="28.9" customHeight="1" thickBot="1" x14ac:dyDescent="0.3">
      <c r="A84" s="110" t="s">
        <v>294</v>
      </c>
      <c r="B84" s="139" t="s">
        <v>391</v>
      </c>
      <c r="C84" s="212">
        <v>31</v>
      </c>
      <c r="D84" s="212">
        <v>34.130000000000003</v>
      </c>
      <c r="E84" s="213">
        <f t="shared" si="16"/>
        <v>110.0967741935484</v>
      </c>
      <c r="F84" s="236">
        <f t="shared" si="12"/>
        <v>3.1300000000000026</v>
      </c>
    </row>
    <row r="85" spans="1:6" ht="35.25" customHeight="1" thickBot="1" x14ac:dyDescent="0.3">
      <c r="A85" s="104" t="s">
        <v>44</v>
      </c>
      <c r="B85" s="105" t="s">
        <v>45</v>
      </c>
      <c r="C85" s="198">
        <f>SUM(C91+C88+C86)</f>
        <v>4870</v>
      </c>
      <c r="D85" s="198">
        <f>SUM(D91+D88+D86)</f>
        <v>4958.24</v>
      </c>
      <c r="E85" s="198">
        <f t="shared" si="16"/>
        <v>101.81190965092401</v>
      </c>
      <c r="F85" s="199">
        <f t="shared" si="12"/>
        <v>88.239999999999782</v>
      </c>
    </row>
    <row r="86" spans="1:6" ht="15.75" thickBot="1" x14ac:dyDescent="0.3">
      <c r="A86" s="104" t="s">
        <v>46</v>
      </c>
      <c r="B86" s="105" t="s">
        <v>47</v>
      </c>
      <c r="C86" s="198">
        <f t="shared" ref="C86:D86" si="18">SUM(C87)</f>
        <v>0</v>
      </c>
      <c r="D86" s="198">
        <f t="shared" si="18"/>
        <v>0</v>
      </c>
      <c r="E86" s="198">
        <v>0</v>
      </c>
      <c r="F86" s="199">
        <f t="shared" si="12"/>
        <v>0</v>
      </c>
    </row>
    <row r="87" spans="1:6" ht="26.25" thickBot="1" x14ac:dyDescent="0.3">
      <c r="A87" s="114" t="s">
        <v>48</v>
      </c>
      <c r="B87" s="115" t="s">
        <v>195</v>
      </c>
      <c r="C87" s="222">
        <v>0</v>
      </c>
      <c r="D87" s="222">
        <v>0</v>
      </c>
      <c r="E87" s="223">
        <v>0</v>
      </c>
      <c r="F87" s="224">
        <f t="shared" si="12"/>
        <v>0</v>
      </c>
    </row>
    <row r="88" spans="1:6" ht="85.15" customHeight="1" thickBot="1" x14ac:dyDescent="0.3">
      <c r="A88" s="104" t="s">
        <v>249</v>
      </c>
      <c r="B88" s="131" t="s">
        <v>250</v>
      </c>
      <c r="C88" s="198">
        <f>SUM(C89:C90)</f>
        <v>3040</v>
      </c>
      <c r="D88" s="198">
        <f>SUM(D89:D90)</f>
        <v>3078.7599999999998</v>
      </c>
      <c r="E88" s="198">
        <f t="shared" si="16"/>
        <v>101.27499999999998</v>
      </c>
      <c r="F88" s="199">
        <f t="shared" si="12"/>
        <v>38.759999999999764</v>
      </c>
    </row>
    <row r="89" spans="1:6" ht="86.45" customHeight="1" x14ac:dyDescent="0.25">
      <c r="A89" s="106" t="s">
        <v>507</v>
      </c>
      <c r="B89" s="159" t="s">
        <v>508</v>
      </c>
      <c r="C89" s="203">
        <v>0</v>
      </c>
      <c r="D89" s="203">
        <v>18.18</v>
      </c>
      <c r="E89" s="261">
        <v>0</v>
      </c>
      <c r="F89" s="210">
        <f t="shared" si="12"/>
        <v>18.18</v>
      </c>
    </row>
    <row r="90" spans="1:6" ht="102.75" thickBot="1" x14ac:dyDescent="0.3">
      <c r="A90" s="108" t="s">
        <v>49</v>
      </c>
      <c r="B90" s="133" t="s">
        <v>392</v>
      </c>
      <c r="C90" s="207">
        <v>3040</v>
      </c>
      <c r="D90" s="207">
        <v>3060.58</v>
      </c>
      <c r="E90" s="208">
        <f t="shared" si="16"/>
        <v>100.67697368421051</v>
      </c>
      <c r="F90" s="209">
        <f t="shared" si="12"/>
        <v>20.579999999999927</v>
      </c>
    </row>
    <row r="91" spans="1:6" ht="47.45" customHeight="1" thickBot="1" x14ac:dyDescent="0.3">
      <c r="A91" s="104" t="s">
        <v>251</v>
      </c>
      <c r="B91" s="105" t="s">
        <v>252</v>
      </c>
      <c r="C91" s="198">
        <f t="shared" ref="C91:D91" si="19">SUM(C92)</f>
        <v>1830</v>
      </c>
      <c r="D91" s="198">
        <f t="shared" si="19"/>
        <v>1879.48</v>
      </c>
      <c r="E91" s="198">
        <f t="shared" si="16"/>
        <v>102.70382513661202</v>
      </c>
      <c r="F91" s="199">
        <f t="shared" si="12"/>
        <v>49.480000000000018</v>
      </c>
    </row>
    <row r="92" spans="1:6" ht="64.5" thickBot="1" x14ac:dyDescent="0.3">
      <c r="A92" s="114" t="s">
        <v>50</v>
      </c>
      <c r="B92" s="115" t="s">
        <v>253</v>
      </c>
      <c r="C92" s="222">
        <v>1830</v>
      </c>
      <c r="D92" s="222">
        <v>1879.48</v>
      </c>
      <c r="E92" s="223">
        <f t="shared" si="16"/>
        <v>102.70382513661202</v>
      </c>
      <c r="F92" s="224">
        <f t="shared" si="12"/>
        <v>49.480000000000018</v>
      </c>
    </row>
    <row r="93" spans="1:6" ht="21" customHeight="1" thickBot="1" x14ac:dyDescent="0.3">
      <c r="A93" s="104" t="s">
        <v>51</v>
      </c>
      <c r="B93" s="105" t="s">
        <v>52</v>
      </c>
      <c r="C93" s="198">
        <f>C94+C122+C124+C129+C150</f>
        <v>5253</v>
      </c>
      <c r="D93" s="198">
        <f>SUM(D94+D122+D124+D129+D150)</f>
        <v>7824.7199999999993</v>
      </c>
      <c r="E93" s="198">
        <f t="shared" si="16"/>
        <v>148.95716733295259</v>
      </c>
      <c r="F93" s="199">
        <f t="shared" si="12"/>
        <v>2571.7199999999993</v>
      </c>
    </row>
    <row r="94" spans="1:6" ht="45" customHeight="1" thickBot="1" x14ac:dyDescent="0.3">
      <c r="A94" s="276" t="s">
        <v>393</v>
      </c>
      <c r="B94" s="105" t="s">
        <v>394</v>
      </c>
      <c r="C94" s="228">
        <f>SUM(C95+C98+C101+C104+C105+C106+C107+C108+C110+C111+C113+C114+C115+C119+C112+C109)</f>
        <v>637.90000000000009</v>
      </c>
      <c r="D94" s="198">
        <f>SUM(D95+D98+D101+D104+D105+D106+D107+D108+D110+D111+D113+D114+D115+D119+D112+D109)</f>
        <v>671.2600000000001</v>
      </c>
      <c r="E94" s="228">
        <f t="shared" si="16"/>
        <v>105.22965982128861</v>
      </c>
      <c r="F94" s="199">
        <f t="shared" si="12"/>
        <v>33.360000000000014</v>
      </c>
    </row>
    <row r="95" spans="1:6" ht="72" customHeight="1" thickBot="1" x14ac:dyDescent="0.3">
      <c r="A95" s="277" t="s">
        <v>295</v>
      </c>
      <c r="B95" s="160" t="s">
        <v>395</v>
      </c>
      <c r="C95" s="198">
        <f>SUM(C96+C97)</f>
        <v>25</v>
      </c>
      <c r="D95" s="198">
        <f t="shared" ref="D95" si="20">SUM(D96+D97)</f>
        <v>25.810000000000002</v>
      </c>
      <c r="E95" s="198">
        <f t="shared" si="16"/>
        <v>103.24</v>
      </c>
      <c r="F95" s="199">
        <f t="shared" si="12"/>
        <v>0.81000000000000227</v>
      </c>
    </row>
    <row r="96" spans="1:6" ht="72" customHeight="1" x14ac:dyDescent="0.25">
      <c r="A96" s="161" t="s">
        <v>296</v>
      </c>
      <c r="B96" s="162" t="s">
        <v>395</v>
      </c>
      <c r="C96" s="204">
        <v>16.5</v>
      </c>
      <c r="D96" s="204">
        <v>17.5</v>
      </c>
      <c r="E96" s="204">
        <f t="shared" si="16"/>
        <v>106.06060606060606</v>
      </c>
      <c r="F96" s="241">
        <f t="shared" si="12"/>
        <v>1</v>
      </c>
    </row>
    <row r="97" spans="1:6" ht="77.25" thickBot="1" x14ac:dyDescent="0.3">
      <c r="A97" s="163" t="s">
        <v>254</v>
      </c>
      <c r="B97" s="164" t="s">
        <v>395</v>
      </c>
      <c r="C97" s="213">
        <v>8.5</v>
      </c>
      <c r="D97" s="213">
        <v>8.31</v>
      </c>
      <c r="E97" s="213">
        <f t="shared" si="16"/>
        <v>97.764705882352942</v>
      </c>
      <c r="F97" s="214">
        <f t="shared" si="12"/>
        <v>-0.1899999999999995</v>
      </c>
    </row>
    <row r="98" spans="1:6" ht="116.25" thickBot="1" x14ac:dyDescent="0.3">
      <c r="A98" s="277" t="s">
        <v>297</v>
      </c>
      <c r="B98" s="165" t="s">
        <v>396</v>
      </c>
      <c r="C98" s="198">
        <f>SUM(C99:C100)</f>
        <v>86.8</v>
      </c>
      <c r="D98" s="198">
        <f t="shared" ref="D98" si="21">SUM(D99:D100)</f>
        <v>99.39</v>
      </c>
      <c r="E98" s="198">
        <f t="shared" si="16"/>
        <v>114.50460829493088</v>
      </c>
      <c r="F98" s="199">
        <f t="shared" si="12"/>
        <v>12.590000000000003</v>
      </c>
    </row>
    <row r="99" spans="1:6" ht="102.75" x14ac:dyDescent="0.25">
      <c r="A99" s="161" t="s">
        <v>298</v>
      </c>
      <c r="B99" s="166" t="s">
        <v>396</v>
      </c>
      <c r="C99" s="204">
        <v>81.8</v>
      </c>
      <c r="D99" s="204">
        <v>96.38</v>
      </c>
      <c r="E99" s="204">
        <f t="shared" si="16"/>
        <v>117.8239608801956</v>
      </c>
      <c r="F99" s="241">
        <f t="shared" si="12"/>
        <v>14.579999999999998</v>
      </c>
    </row>
    <row r="100" spans="1:6" ht="103.5" thickBot="1" x14ac:dyDescent="0.3">
      <c r="A100" s="163" t="s">
        <v>299</v>
      </c>
      <c r="B100" s="167" t="s">
        <v>396</v>
      </c>
      <c r="C100" s="213">
        <v>5</v>
      </c>
      <c r="D100" s="213">
        <v>3.01</v>
      </c>
      <c r="E100" s="213">
        <f t="shared" si="16"/>
        <v>60.199999999999996</v>
      </c>
      <c r="F100" s="214">
        <f t="shared" si="12"/>
        <v>-1.9900000000000002</v>
      </c>
    </row>
    <row r="101" spans="1:6" ht="90" thickBot="1" x14ac:dyDescent="0.3">
      <c r="A101" s="277" t="s">
        <v>300</v>
      </c>
      <c r="B101" s="160" t="s">
        <v>397</v>
      </c>
      <c r="C101" s="198">
        <f>SUM(C102:C103)</f>
        <v>80.2</v>
      </c>
      <c r="D101" s="198">
        <f t="shared" ref="D101" si="22">SUM(D102:D103)</f>
        <v>88.47</v>
      </c>
      <c r="E101" s="198">
        <f t="shared" si="16"/>
        <v>110.31172069825436</v>
      </c>
      <c r="F101" s="199">
        <f t="shared" si="12"/>
        <v>8.269999999999996</v>
      </c>
    </row>
    <row r="102" spans="1:6" ht="81" customHeight="1" x14ac:dyDescent="0.25">
      <c r="A102" s="161" t="s">
        <v>301</v>
      </c>
      <c r="B102" s="162" t="s">
        <v>397</v>
      </c>
      <c r="C102" s="204">
        <v>80</v>
      </c>
      <c r="D102" s="204">
        <v>88.17</v>
      </c>
      <c r="E102" s="204">
        <f t="shared" si="16"/>
        <v>110.21250000000001</v>
      </c>
      <c r="F102" s="241">
        <f t="shared" si="12"/>
        <v>8.1700000000000017</v>
      </c>
    </row>
    <row r="103" spans="1:6" ht="93" customHeight="1" thickBot="1" x14ac:dyDescent="0.3">
      <c r="A103" s="163" t="s">
        <v>302</v>
      </c>
      <c r="B103" s="164" t="s">
        <v>397</v>
      </c>
      <c r="C103" s="213">
        <v>0.2</v>
      </c>
      <c r="D103" s="213">
        <v>0.3</v>
      </c>
      <c r="E103" s="223">
        <f t="shared" si="16"/>
        <v>149.99999999999997</v>
      </c>
      <c r="F103" s="205">
        <f t="shared" si="12"/>
        <v>9.9999999999999978E-2</v>
      </c>
    </row>
    <row r="104" spans="1:6" ht="85.15" customHeight="1" thickBot="1" x14ac:dyDescent="0.3">
      <c r="A104" s="277" t="s">
        <v>398</v>
      </c>
      <c r="B104" s="160" t="s">
        <v>399</v>
      </c>
      <c r="C104" s="198">
        <v>40</v>
      </c>
      <c r="D104" s="198">
        <v>40</v>
      </c>
      <c r="E104" s="198">
        <f t="shared" si="16"/>
        <v>100</v>
      </c>
      <c r="F104" s="199">
        <f t="shared" si="12"/>
        <v>0</v>
      </c>
    </row>
    <row r="105" spans="1:6" ht="99" customHeight="1" thickBot="1" x14ac:dyDescent="0.3">
      <c r="A105" s="277" t="s">
        <v>400</v>
      </c>
      <c r="B105" s="264" t="s">
        <v>458</v>
      </c>
      <c r="C105" s="198">
        <v>25</v>
      </c>
      <c r="D105" s="198">
        <v>23.5</v>
      </c>
      <c r="E105" s="198">
        <f t="shared" si="16"/>
        <v>94</v>
      </c>
      <c r="F105" s="199">
        <f t="shared" si="12"/>
        <v>-1.5</v>
      </c>
    </row>
    <row r="106" spans="1:6" ht="90" thickBot="1" x14ac:dyDescent="0.3">
      <c r="A106" s="277" t="s">
        <v>303</v>
      </c>
      <c r="B106" s="160" t="s">
        <v>304</v>
      </c>
      <c r="C106" s="198">
        <v>30</v>
      </c>
      <c r="D106" s="198">
        <v>30</v>
      </c>
      <c r="E106" s="198">
        <f t="shared" si="16"/>
        <v>100</v>
      </c>
      <c r="F106" s="199">
        <f t="shared" si="12"/>
        <v>0</v>
      </c>
    </row>
    <row r="107" spans="1:6" ht="90" thickBot="1" x14ac:dyDescent="0.3">
      <c r="A107" s="278" t="s">
        <v>305</v>
      </c>
      <c r="B107" s="265" t="s">
        <v>401</v>
      </c>
      <c r="C107" s="232">
        <v>0</v>
      </c>
      <c r="D107" s="232">
        <v>0</v>
      </c>
      <c r="E107" s="232">
        <v>0</v>
      </c>
      <c r="F107" s="262">
        <f t="shared" si="12"/>
        <v>0</v>
      </c>
    </row>
    <row r="108" spans="1:6" ht="102.75" thickBot="1" x14ac:dyDescent="0.3">
      <c r="A108" s="171" t="s">
        <v>306</v>
      </c>
      <c r="B108" s="143" t="s">
        <v>307</v>
      </c>
      <c r="C108" s="198">
        <v>0</v>
      </c>
      <c r="D108" s="198">
        <v>0</v>
      </c>
      <c r="E108" s="198">
        <v>0</v>
      </c>
      <c r="F108" s="199">
        <f t="shared" si="12"/>
        <v>0</v>
      </c>
    </row>
    <row r="109" spans="1:6" ht="102.75" thickBot="1" x14ac:dyDescent="0.3">
      <c r="A109" s="171" t="s">
        <v>465</v>
      </c>
      <c r="B109" s="143" t="s">
        <v>466</v>
      </c>
      <c r="C109" s="198">
        <v>0</v>
      </c>
      <c r="D109" s="198">
        <v>0</v>
      </c>
      <c r="E109" s="198">
        <v>0</v>
      </c>
      <c r="F109" s="199">
        <f t="shared" si="12"/>
        <v>0</v>
      </c>
    </row>
    <row r="110" spans="1:6" ht="102.75" thickBot="1" x14ac:dyDescent="0.3">
      <c r="A110" s="279" t="s">
        <v>402</v>
      </c>
      <c r="B110" s="263" t="s">
        <v>403</v>
      </c>
      <c r="C110" s="232">
        <v>35</v>
      </c>
      <c r="D110" s="232">
        <v>41.04</v>
      </c>
      <c r="E110" s="232">
        <f t="shared" si="16"/>
        <v>117.25714285714287</v>
      </c>
      <c r="F110" s="262">
        <f t="shared" si="12"/>
        <v>6.0399999999999991</v>
      </c>
    </row>
    <row r="111" spans="1:6" ht="128.25" thickBot="1" x14ac:dyDescent="0.3">
      <c r="A111" s="277" t="s">
        <v>308</v>
      </c>
      <c r="B111" s="168" t="s">
        <v>404</v>
      </c>
      <c r="C111" s="226">
        <v>27</v>
      </c>
      <c r="D111" s="226">
        <v>26.88</v>
      </c>
      <c r="E111" s="198">
        <f t="shared" si="16"/>
        <v>99.555555555555557</v>
      </c>
      <c r="F111" s="199">
        <f t="shared" si="12"/>
        <v>-0.12000000000000099</v>
      </c>
    </row>
    <row r="112" spans="1:6" ht="128.25" thickBot="1" x14ac:dyDescent="0.3">
      <c r="A112" s="277" t="s">
        <v>447</v>
      </c>
      <c r="B112" s="168" t="s">
        <v>448</v>
      </c>
      <c r="C112" s="226">
        <v>14.1</v>
      </c>
      <c r="D112" s="226">
        <v>14.1</v>
      </c>
      <c r="E112" s="198">
        <f t="shared" si="16"/>
        <v>100</v>
      </c>
      <c r="F112" s="199">
        <f t="shared" si="12"/>
        <v>0</v>
      </c>
    </row>
    <row r="113" spans="1:6" ht="90" thickBot="1" x14ac:dyDescent="0.3">
      <c r="A113" s="278" t="s">
        <v>405</v>
      </c>
      <c r="B113" s="230" t="s">
        <v>406</v>
      </c>
      <c r="C113" s="231">
        <v>8</v>
      </c>
      <c r="D113" s="231">
        <v>8.14</v>
      </c>
      <c r="E113" s="232">
        <f t="shared" si="16"/>
        <v>101.75</v>
      </c>
      <c r="F113" s="262">
        <f t="shared" si="12"/>
        <v>0.14000000000000057</v>
      </c>
    </row>
    <row r="114" spans="1:6" ht="141" thickBot="1" x14ac:dyDescent="0.3">
      <c r="A114" s="277" t="s">
        <v>309</v>
      </c>
      <c r="B114" s="168" t="s">
        <v>407</v>
      </c>
      <c r="C114" s="226">
        <v>8</v>
      </c>
      <c r="D114" s="226">
        <v>2.76</v>
      </c>
      <c r="E114" s="198">
        <f t="shared" si="16"/>
        <v>34.5</v>
      </c>
      <c r="F114" s="199">
        <f t="shared" si="12"/>
        <v>-5.24</v>
      </c>
    </row>
    <row r="115" spans="1:6" ht="90" thickBot="1" x14ac:dyDescent="0.3">
      <c r="A115" s="277" t="s">
        <v>310</v>
      </c>
      <c r="B115" s="169" t="s">
        <v>408</v>
      </c>
      <c r="C115" s="226">
        <f>SUM(C116:C118)</f>
        <v>173.2</v>
      </c>
      <c r="D115" s="226">
        <f>SUM(D116:D118)</f>
        <v>182.33</v>
      </c>
      <c r="E115" s="198">
        <f t="shared" si="16"/>
        <v>105.27136258660509</v>
      </c>
      <c r="F115" s="199">
        <f t="shared" si="12"/>
        <v>9.1300000000000239</v>
      </c>
    </row>
    <row r="116" spans="1:6" ht="76.5" x14ac:dyDescent="0.25">
      <c r="A116" s="161" t="s">
        <v>311</v>
      </c>
      <c r="B116" s="170" t="s">
        <v>408</v>
      </c>
      <c r="C116" s="203">
        <v>164.03</v>
      </c>
      <c r="D116" s="203">
        <v>173.83</v>
      </c>
      <c r="E116" s="204">
        <f t="shared" si="16"/>
        <v>105.97451685667257</v>
      </c>
      <c r="F116" s="210">
        <f t="shared" si="12"/>
        <v>9.8000000000000114</v>
      </c>
    </row>
    <row r="117" spans="1:6" ht="76.5" x14ac:dyDescent="0.25">
      <c r="A117" s="280" t="s">
        <v>312</v>
      </c>
      <c r="B117" s="233" t="s">
        <v>408</v>
      </c>
      <c r="C117" s="207">
        <v>1.67</v>
      </c>
      <c r="D117" s="207">
        <v>1</v>
      </c>
      <c r="E117" s="208">
        <f t="shared" si="16"/>
        <v>59.880239520958092</v>
      </c>
      <c r="F117" s="209">
        <f t="shared" si="12"/>
        <v>-0.66999999999999993</v>
      </c>
    </row>
    <row r="118" spans="1:6" ht="79.900000000000006" customHeight="1" thickBot="1" x14ac:dyDescent="0.3">
      <c r="A118" s="163" t="s">
        <v>487</v>
      </c>
      <c r="B118" s="164" t="s">
        <v>408</v>
      </c>
      <c r="C118" s="212">
        <v>7.5</v>
      </c>
      <c r="D118" s="212">
        <v>7.5</v>
      </c>
      <c r="E118" s="213"/>
      <c r="F118" s="236">
        <f t="shared" si="12"/>
        <v>0</v>
      </c>
    </row>
    <row r="119" spans="1:6" ht="102.75" thickBot="1" x14ac:dyDescent="0.3">
      <c r="A119" s="277" t="s">
        <v>313</v>
      </c>
      <c r="B119" s="160" t="s">
        <v>409</v>
      </c>
      <c r="C119" s="226">
        <f>SUM(C120:C121)</f>
        <v>85.6</v>
      </c>
      <c r="D119" s="226">
        <f t="shared" ref="D119" si="23">SUM(D120:D121)</f>
        <v>88.84</v>
      </c>
      <c r="E119" s="198">
        <f t="shared" si="16"/>
        <v>103.78504672897198</v>
      </c>
      <c r="F119" s="199">
        <f t="shared" si="12"/>
        <v>3.2400000000000091</v>
      </c>
    </row>
    <row r="120" spans="1:6" ht="85.15" customHeight="1" x14ac:dyDescent="0.25">
      <c r="A120" s="161" t="s">
        <v>314</v>
      </c>
      <c r="B120" s="162" t="s">
        <v>409</v>
      </c>
      <c r="C120" s="187">
        <v>80</v>
      </c>
      <c r="D120" s="187">
        <v>82.98</v>
      </c>
      <c r="E120" s="204">
        <f t="shared" si="16"/>
        <v>103.72499999999999</v>
      </c>
      <c r="F120" s="241">
        <f t="shared" si="12"/>
        <v>2.980000000000004</v>
      </c>
    </row>
    <row r="121" spans="1:6" ht="45" customHeight="1" thickBot="1" x14ac:dyDescent="0.3">
      <c r="A121" s="163" t="s">
        <v>315</v>
      </c>
      <c r="B121" s="164" t="s">
        <v>409</v>
      </c>
      <c r="C121" s="188">
        <v>5.6</v>
      </c>
      <c r="D121" s="188">
        <v>5.86</v>
      </c>
      <c r="E121" s="213">
        <f t="shared" si="16"/>
        <v>104.64285714285715</v>
      </c>
      <c r="F121" s="214">
        <f t="shared" si="12"/>
        <v>0.26000000000000068</v>
      </c>
    </row>
    <row r="122" spans="1:6" ht="43.9" customHeight="1" thickBot="1" x14ac:dyDescent="0.3">
      <c r="A122" s="281" t="s">
        <v>410</v>
      </c>
      <c r="B122" s="160" t="s">
        <v>411</v>
      </c>
      <c r="C122" s="193">
        <f>C123</f>
        <v>60</v>
      </c>
      <c r="D122" s="193">
        <f t="shared" ref="D122" si="24">D123</f>
        <v>58.06</v>
      </c>
      <c r="E122" s="228">
        <f t="shared" si="16"/>
        <v>96.766666666666666</v>
      </c>
      <c r="F122" s="199">
        <f t="shared" si="12"/>
        <v>-1.9399999999999977</v>
      </c>
    </row>
    <row r="123" spans="1:6" ht="67.900000000000006" customHeight="1" thickBot="1" x14ac:dyDescent="0.3">
      <c r="A123" s="171" t="s">
        <v>255</v>
      </c>
      <c r="B123" s="143" t="s">
        <v>256</v>
      </c>
      <c r="C123" s="185">
        <v>60</v>
      </c>
      <c r="D123" s="185">
        <v>58.06</v>
      </c>
      <c r="E123" s="198">
        <f t="shared" si="16"/>
        <v>96.766666666666666</v>
      </c>
      <c r="F123" s="199">
        <f t="shared" si="12"/>
        <v>-1.9399999999999977</v>
      </c>
    </row>
    <row r="124" spans="1:6" ht="128.25" thickBot="1" x14ac:dyDescent="0.3">
      <c r="A124" s="282" t="s">
        <v>412</v>
      </c>
      <c r="B124" s="263" t="s">
        <v>413</v>
      </c>
      <c r="C124" s="234">
        <f>C125+C126</f>
        <v>739.5</v>
      </c>
      <c r="D124" s="234">
        <f>D125+D126</f>
        <v>3022.91</v>
      </c>
      <c r="E124" s="251">
        <f t="shared" si="16"/>
        <v>408.77755240027039</v>
      </c>
      <c r="F124" s="199">
        <f t="shared" si="12"/>
        <v>2283.41</v>
      </c>
    </row>
    <row r="125" spans="1:6" ht="53.45" hidden="1" customHeight="1" thickBot="1" x14ac:dyDescent="0.3">
      <c r="A125" s="171" t="s">
        <v>414</v>
      </c>
      <c r="B125" s="143" t="s">
        <v>415</v>
      </c>
      <c r="C125" s="185">
        <v>0</v>
      </c>
      <c r="D125" s="185">
        <v>0</v>
      </c>
      <c r="E125" s="198"/>
      <c r="F125" s="199">
        <f t="shared" si="12"/>
        <v>0</v>
      </c>
    </row>
    <row r="126" spans="1:6" ht="82.9" customHeight="1" thickBot="1" x14ac:dyDescent="0.3">
      <c r="A126" s="171" t="s">
        <v>257</v>
      </c>
      <c r="B126" s="143" t="s">
        <v>258</v>
      </c>
      <c r="C126" s="235">
        <f>SUM(C127:C128)</f>
        <v>739.5</v>
      </c>
      <c r="D126" s="235">
        <f>SUM(D127:D128)</f>
        <v>3022.91</v>
      </c>
      <c r="E126" s="198">
        <f t="shared" si="16"/>
        <v>408.77755240027039</v>
      </c>
      <c r="F126" s="199">
        <f t="shared" si="12"/>
        <v>2283.41</v>
      </c>
    </row>
    <row r="127" spans="1:6" ht="52.9" customHeight="1" thickBot="1" x14ac:dyDescent="0.3">
      <c r="A127" s="283" t="s">
        <v>259</v>
      </c>
      <c r="B127" s="266" t="s">
        <v>258</v>
      </c>
      <c r="C127" s="192">
        <v>739.5</v>
      </c>
      <c r="D127" s="192">
        <v>3019.19</v>
      </c>
      <c r="E127" s="261">
        <f t="shared" si="16"/>
        <v>408.2745098039216</v>
      </c>
      <c r="F127" s="216">
        <f t="shared" si="12"/>
        <v>2279.69</v>
      </c>
    </row>
    <row r="128" spans="1:6" ht="77.25" thickBot="1" x14ac:dyDescent="0.3">
      <c r="A128" s="284" t="s">
        <v>509</v>
      </c>
      <c r="B128" s="267" t="s">
        <v>258</v>
      </c>
      <c r="C128" s="268">
        <v>0</v>
      </c>
      <c r="D128" s="268">
        <v>3.72</v>
      </c>
      <c r="E128" s="261">
        <v>0</v>
      </c>
      <c r="F128" s="216">
        <f t="shared" si="12"/>
        <v>3.72</v>
      </c>
    </row>
    <row r="129" spans="1:6" ht="26.25" thickBot="1" x14ac:dyDescent="0.3">
      <c r="A129" s="295" t="s">
        <v>416</v>
      </c>
      <c r="B129" s="143" t="s">
        <v>417</v>
      </c>
      <c r="C129" s="193">
        <f>C130+C134+C138+C149+C133</f>
        <v>766.1</v>
      </c>
      <c r="D129" s="193">
        <f>D130+D134+D138+D149</f>
        <v>834.26</v>
      </c>
      <c r="E129" s="228">
        <f t="shared" si="16"/>
        <v>108.89701083409476</v>
      </c>
      <c r="F129" s="199">
        <f t="shared" si="12"/>
        <v>68.159999999999968</v>
      </c>
    </row>
    <row r="130" spans="1:6" ht="64.5" thickBot="1" x14ac:dyDescent="0.3">
      <c r="A130" s="172" t="s">
        <v>467</v>
      </c>
      <c r="B130" s="143" t="s">
        <v>419</v>
      </c>
      <c r="C130" s="185">
        <f>SUM(C131:C132)</f>
        <v>40</v>
      </c>
      <c r="D130" s="185">
        <f>SUM(D131:D132)</f>
        <v>39.270000000000003</v>
      </c>
      <c r="E130" s="228">
        <f t="shared" si="16"/>
        <v>98.175000000000011</v>
      </c>
      <c r="F130" s="199">
        <f t="shared" si="12"/>
        <v>-0.72999999999999687</v>
      </c>
    </row>
    <row r="131" spans="1:6" ht="66" customHeight="1" thickBot="1" x14ac:dyDescent="0.3">
      <c r="A131" s="173" t="s">
        <v>418</v>
      </c>
      <c r="B131" s="144" t="s">
        <v>419</v>
      </c>
      <c r="C131" s="187">
        <v>40</v>
      </c>
      <c r="D131" s="187">
        <v>39.270000000000003</v>
      </c>
      <c r="E131" s="228">
        <f t="shared" si="16"/>
        <v>98.175000000000011</v>
      </c>
      <c r="F131" s="210">
        <f t="shared" ref="F131:F188" si="25">D131-C131</f>
        <v>-0.72999999999999687</v>
      </c>
    </row>
    <row r="132" spans="1:6" ht="66" customHeight="1" thickBot="1" x14ac:dyDescent="0.3">
      <c r="A132" s="176" t="s">
        <v>449</v>
      </c>
      <c r="B132" s="142" t="s">
        <v>419</v>
      </c>
      <c r="C132" s="188">
        <v>0</v>
      </c>
      <c r="D132" s="188">
        <v>0</v>
      </c>
      <c r="E132" s="228" t="e">
        <f t="shared" si="16"/>
        <v>#DIV/0!</v>
      </c>
      <c r="F132" s="214">
        <f t="shared" si="25"/>
        <v>0</v>
      </c>
    </row>
    <row r="133" spans="1:6" ht="102.75" thickBot="1" x14ac:dyDescent="0.3">
      <c r="A133" s="172" t="s">
        <v>491</v>
      </c>
      <c r="B133" s="143" t="s">
        <v>492</v>
      </c>
      <c r="C133" s="185">
        <v>0</v>
      </c>
      <c r="D133" s="185">
        <v>0</v>
      </c>
      <c r="E133" s="228">
        <v>0</v>
      </c>
      <c r="F133" s="199">
        <f t="shared" si="25"/>
        <v>0</v>
      </c>
    </row>
    <row r="134" spans="1:6" ht="51.75" thickBot="1" x14ac:dyDescent="0.3">
      <c r="A134" s="172" t="s">
        <v>459</v>
      </c>
      <c r="B134" s="152" t="s">
        <v>421</v>
      </c>
      <c r="C134" s="185">
        <f>SUM(C135:C137)</f>
        <v>615.1</v>
      </c>
      <c r="D134" s="185">
        <f>SUM(D135:D137)</f>
        <v>608.71</v>
      </c>
      <c r="E134" s="228">
        <f t="shared" si="16"/>
        <v>98.961144529344821</v>
      </c>
      <c r="F134" s="199">
        <f t="shared" si="25"/>
        <v>-6.3899999999999864</v>
      </c>
    </row>
    <row r="135" spans="1:6" ht="66" customHeight="1" thickBot="1" x14ac:dyDescent="0.3">
      <c r="A135" s="173" t="s">
        <v>420</v>
      </c>
      <c r="B135" s="174" t="s">
        <v>421</v>
      </c>
      <c r="C135" s="187">
        <v>0</v>
      </c>
      <c r="D135" s="187">
        <v>0</v>
      </c>
      <c r="E135" s="228" t="e">
        <f t="shared" si="16"/>
        <v>#DIV/0!</v>
      </c>
      <c r="F135" s="210">
        <f t="shared" si="25"/>
        <v>0</v>
      </c>
    </row>
    <row r="136" spans="1:6" ht="66" customHeight="1" thickBot="1" x14ac:dyDescent="0.3">
      <c r="A136" s="175" t="s">
        <v>468</v>
      </c>
      <c r="B136" s="145" t="s">
        <v>421</v>
      </c>
      <c r="C136" s="189">
        <v>55.1</v>
      </c>
      <c r="D136" s="189">
        <v>55.07</v>
      </c>
      <c r="E136" s="228">
        <f t="shared" ref="E136:E137" si="26">D136/C136*100</f>
        <v>99.945553539019954</v>
      </c>
      <c r="F136" s="209">
        <f t="shared" si="25"/>
        <v>-3.0000000000001137E-2</v>
      </c>
    </row>
    <row r="137" spans="1:6" ht="51.75" thickBot="1" x14ac:dyDescent="0.3">
      <c r="A137" s="176" t="s">
        <v>422</v>
      </c>
      <c r="B137" s="177" t="s">
        <v>421</v>
      </c>
      <c r="C137" s="188">
        <v>560</v>
      </c>
      <c r="D137" s="188">
        <v>553.64</v>
      </c>
      <c r="E137" s="260">
        <f t="shared" si="26"/>
        <v>98.864285714285714</v>
      </c>
      <c r="F137" s="236">
        <f t="shared" si="25"/>
        <v>-6.3600000000000136</v>
      </c>
    </row>
    <row r="138" spans="1:6" ht="64.5" thickBot="1" x14ac:dyDescent="0.3">
      <c r="A138" s="178" t="s">
        <v>261</v>
      </c>
      <c r="B138" s="147" t="s">
        <v>316</v>
      </c>
      <c r="C138" s="185">
        <f>SUM(C139:C148)</f>
        <v>105</v>
      </c>
      <c r="D138" s="185">
        <f>SUM(D139:D148)</f>
        <v>178.01</v>
      </c>
      <c r="E138" s="198">
        <f t="shared" ref="E138:E197" si="27">D138/C138*100</f>
        <v>169.5333333333333</v>
      </c>
      <c r="F138" s="199">
        <f t="shared" si="25"/>
        <v>73.009999999999991</v>
      </c>
    </row>
    <row r="139" spans="1:6" ht="63.75" hidden="1" x14ac:dyDescent="0.25">
      <c r="A139" s="179" t="s">
        <v>493</v>
      </c>
      <c r="B139" s="180" t="s">
        <v>316</v>
      </c>
      <c r="C139" s="187">
        <v>0</v>
      </c>
      <c r="D139" s="187">
        <v>0</v>
      </c>
      <c r="E139" s="261">
        <v>0</v>
      </c>
      <c r="F139" s="210">
        <f t="shared" si="25"/>
        <v>0</v>
      </c>
    </row>
    <row r="140" spans="1:6" ht="63.75" x14ac:dyDescent="0.25">
      <c r="A140" s="181" t="s">
        <v>423</v>
      </c>
      <c r="B140" s="146" t="s">
        <v>316</v>
      </c>
      <c r="C140" s="189">
        <v>30</v>
      </c>
      <c r="D140" s="189">
        <v>29.56</v>
      </c>
      <c r="E140" s="208">
        <f t="shared" si="27"/>
        <v>98.533333333333331</v>
      </c>
      <c r="F140" s="209">
        <f t="shared" si="25"/>
        <v>-0.44000000000000128</v>
      </c>
    </row>
    <row r="141" spans="1:6" ht="63.75" hidden="1" x14ac:dyDescent="0.25">
      <c r="A141" s="181" t="s">
        <v>424</v>
      </c>
      <c r="B141" s="146" t="s">
        <v>316</v>
      </c>
      <c r="C141" s="189">
        <v>0</v>
      </c>
      <c r="D141" s="189">
        <v>0</v>
      </c>
      <c r="E141" s="208">
        <v>0</v>
      </c>
      <c r="F141" s="209">
        <f t="shared" si="25"/>
        <v>0</v>
      </c>
    </row>
    <row r="142" spans="1:6" ht="63.75" x14ac:dyDescent="0.25">
      <c r="A142" s="181" t="s">
        <v>510</v>
      </c>
      <c r="B142" s="146" t="s">
        <v>316</v>
      </c>
      <c r="C142" s="189">
        <v>11</v>
      </c>
      <c r="D142" s="189">
        <v>10.5</v>
      </c>
      <c r="E142" s="208">
        <f t="shared" si="27"/>
        <v>95.454545454545453</v>
      </c>
      <c r="F142" s="209">
        <f t="shared" si="25"/>
        <v>-0.5</v>
      </c>
    </row>
    <row r="143" spans="1:6" ht="63.75" hidden="1" x14ac:dyDescent="0.25">
      <c r="A143" s="181" t="s">
        <v>425</v>
      </c>
      <c r="B143" s="146" t="s">
        <v>316</v>
      </c>
      <c r="C143" s="189">
        <v>0</v>
      </c>
      <c r="D143" s="189">
        <v>0</v>
      </c>
      <c r="E143" s="223">
        <v>0</v>
      </c>
      <c r="F143" s="209">
        <f t="shared" si="25"/>
        <v>0</v>
      </c>
    </row>
    <row r="144" spans="1:6" ht="63.75" x14ac:dyDescent="0.25">
      <c r="A144" s="181" t="s">
        <v>426</v>
      </c>
      <c r="B144" s="146" t="s">
        <v>316</v>
      </c>
      <c r="C144" s="189">
        <v>6</v>
      </c>
      <c r="D144" s="189">
        <v>6</v>
      </c>
      <c r="E144" s="208">
        <f t="shared" si="27"/>
        <v>100</v>
      </c>
      <c r="F144" s="209">
        <f t="shared" si="25"/>
        <v>0</v>
      </c>
    </row>
    <row r="145" spans="1:6" ht="63.75" x14ac:dyDescent="0.25">
      <c r="A145" s="181" t="s">
        <v>317</v>
      </c>
      <c r="B145" s="146" t="s">
        <v>316</v>
      </c>
      <c r="C145" s="189">
        <v>50</v>
      </c>
      <c r="D145" s="189">
        <v>124.39</v>
      </c>
      <c r="E145" s="204">
        <f t="shared" si="27"/>
        <v>248.78</v>
      </c>
      <c r="F145" s="209">
        <f t="shared" si="25"/>
        <v>74.39</v>
      </c>
    </row>
    <row r="146" spans="1:6" ht="63.75" hidden="1" x14ac:dyDescent="0.25">
      <c r="A146" s="181" t="s">
        <v>318</v>
      </c>
      <c r="B146" s="146" t="s">
        <v>316</v>
      </c>
      <c r="C146" s="189">
        <v>0</v>
      </c>
      <c r="D146" s="189">
        <v>0</v>
      </c>
      <c r="E146" s="208">
        <v>0</v>
      </c>
      <c r="F146" s="209">
        <f t="shared" si="25"/>
        <v>0</v>
      </c>
    </row>
    <row r="147" spans="1:6" ht="63.75" hidden="1" x14ac:dyDescent="0.25">
      <c r="A147" s="181" t="s">
        <v>469</v>
      </c>
      <c r="B147" s="146" t="s">
        <v>316</v>
      </c>
      <c r="C147" s="189">
        <v>0</v>
      </c>
      <c r="D147" s="189">
        <v>0</v>
      </c>
      <c r="E147" s="208">
        <v>0</v>
      </c>
      <c r="F147" s="209">
        <f t="shared" si="25"/>
        <v>0</v>
      </c>
    </row>
    <row r="148" spans="1:6" ht="64.5" thickBot="1" x14ac:dyDescent="0.3">
      <c r="A148" s="286" t="s">
        <v>511</v>
      </c>
      <c r="B148" s="182" t="s">
        <v>316</v>
      </c>
      <c r="C148" s="188">
        <v>8</v>
      </c>
      <c r="D148" s="188">
        <v>7.56</v>
      </c>
      <c r="E148" s="208">
        <f t="shared" si="27"/>
        <v>94.5</v>
      </c>
      <c r="F148" s="209">
        <f t="shared" si="25"/>
        <v>-0.44000000000000039</v>
      </c>
    </row>
    <row r="149" spans="1:6" ht="27" customHeight="1" thickBot="1" x14ac:dyDescent="0.3">
      <c r="A149" s="178" t="s">
        <v>262</v>
      </c>
      <c r="B149" s="147" t="s">
        <v>319</v>
      </c>
      <c r="C149" s="185">
        <v>6</v>
      </c>
      <c r="D149" s="185">
        <v>8.27</v>
      </c>
      <c r="E149" s="198">
        <f t="shared" si="27"/>
        <v>137.83333333333331</v>
      </c>
      <c r="F149" s="201">
        <f t="shared" si="25"/>
        <v>2.2699999999999996</v>
      </c>
    </row>
    <row r="150" spans="1:6" ht="28.9" customHeight="1" thickBot="1" x14ac:dyDescent="0.3">
      <c r="A150" s="172" t="s">
        <v>427</v>
      </c>
      <c r="B150" s="147" t="s">
        <v>428</v>
      </c>
      <c r="C150" s="185">
        <f>C151+C154</f>
        <v>3049.5</v>
      </c>
      <c r="D150" s="185">
        <f t="shared" ref="D150" si="28">D151+D154</f>
        <v>3238.23</v>
      </c>
      <c r="E150" s="198">
        <f t="shared" si="27"/>
        <v>106.18888342351205</v>
      </c>
      <c r="F150" s="199">
        <f t="shared" si="25"/>
        <v>188.73000000000002</v>
      </c>
    </row>
    <row r="151" spans="1:6" ht="102.75" thickBot="1" x14ac:dyDescent="0.3">
      <c r="A151" s="171" t="s">
        <v>320</v>
      </c>
      <c r="B151" s="143" t="s">
        <v>429</v>
      </c>
      <c r="C151" s="185">
        <f>SUM(C152:C153)</f>
        <v>3026</v>
      </c>
      <c r="D151" s="185">
        <f t="shared" ref="D151" si="29">SUM(D152:D153)</f>
        <v>3196.18</v>
      </c>
      <c r="E151" s="198">
        <f t="shared" si="27"/>
        <v>105.62392597488433</v>
      </c>
      <c r="F151" s="199">
        <f t="shared" si="25"/>
        <v>170.17999999999984</v>
      </c>
    </row>
    <row r="152" spans="1:6" ht="132" customHeight="1" x14ac:dyDescent="0.25">
      <c r="A152" s="287" t="s">
        <v>321</v>
      </c>
      <c r="B152" s="183" t="s">
        <v>429</v>
      </c>
      <c r="C152" s="187">
        <v>2336</v>
      </c>
      <c r="D152" s="187">
        <v>2365.89</v>
      </c>
      <c r="E152" s="204">
        <f t="shared" si="27"/>
        <v>101.27953767123287</v>
      </c>
      <c r="F152" s="210">
        <f t="shared" si="25"/>
        <v>29.889999999999873</v>
      </c>
    </row>
    <row r="153" spans="1:6" ht="126.6" customHeight="1" thickBot="1" x14ac:dyDescent="0.3">
      <c r="A153" s="288" t="s">
        <v>260</v>
      </c>
      <c r="B153" s="184" t="s">
        <v>429</v>
      </c>
      <c r="C153" s="188">
        <v>690</v>
      </c>
      <c r="D153" s="188">
        <v>830.29</v>
      </c>
      <c r="E153" s="213">
        <f>D153/C153*100</f>
        <v>120.33188405797102</v>
      </c>
      <c r="F153" s="205">
        <f t="shared" si="25"/>
        <v>140.28999999999996</v>
      </c>
    </row>
    <row r="154" spans="1:6" ht="77.25" thickBot="1" x14ac:dyDescent="0.3">
      <c r="A154" s="178" t="s">
        <v>460</v>
      </c>
      <c r="B154" s="147" t="s">
        <v>430</v>
      </c>
      <c r="C154" s="185">
        <v>23.5</v>
      </c>
      <c r="D154" s="185">
        <v>42.05</v>
      </c>
      <c r="E154" s="260">
        <f t="shared" ref="E154" si="30">D154/C154*100</f>
        <v>178.93617021276594</v>
      </c>
      <c r="F154" s="199">
        <f t="shared" si="25"/>
        <v>18.549999999999997</v>
      </c>
    </row>
    <row r="155" spans="1:6" ht="26.25" thickBot="1" x14ac:dyDescent="0.3">
      <c r="A155" s="116" t="s">
        <v>470</v>
      </c>
      <c r="B155" s="105" t="s">
        <v>471</v>
      </c>
      <c r="C155" s="185">
        <f>C156+C161</f>
        <v>0</v>
      </c>
      <c r="D155" s="185">
        <f>D156+D161</f>
        <v>19.59</v>
      </c>
      <c r="E155" s="260">
        <v>0</v>
      </c>
      <c r="F155" s="199">
        <f t="shared" si="25"/>
        <v>19.59</v>
      </c>
    </row>
    <row r="156" spans="1:6" ht="26.25" thickBot="1" x14ac:dyDescent="0.3">
      <c r="A156" s="116" t="s">
        <v>53</v>
      </c>
      <c r="B156" s="105" t="s">
        <v>431</v>
      </c>
      <c r="C156" s="185">
        <f>SUM(C157:C160)</f>
        <v>0</v>
      </c>
      <c r="D156" s="185">
        <f>SUM(D157:D158)</f>
        <v>19.59</v>
      </c>
      <c r="E156" s="260">
        <v>0</v>
      </c>
      <c r="F156" s="199">
        <f t="shared" si="25"/>
        <v>19.59</v>
      </c>
    </row>
    <row r="157" spans="1:6" ht="25.5" x14ac:dyDescent="0.25">
      <c r="A157" s="117" t="s">
        <v>54</v>
      </c>
      <c r="B157" s="107" t="s">
        <v>431</v>
      </c>
      <c r="C157" s="187">
        <v>0</v>
      </c>
      <c r="D157" s="187">
        <v>19.59</v>
      </c>
      <c r="E157" s="204">
        <v>0</v>
      </c>
      <c r="F157" s="210">
        <f t="shared" si="25"/>
        <v>19.59</v>
      </c>
    </row>
    <row r="158" spans="1:6" ht="25.5" x14ac:dyDescent="0.25">
      <c r="A158" s="289" t="s">
        <v>194</v>
      </c>
      <c r="B158" s="109" t="s">
        <v>431</v>
      </c>
      <c r="C158" s="189">
        <v>0</v>
      </c>
      <c r="D158" s="189">
        <v>0</v>
      </c>
      <c r="E158" s="208">
        <v>0</v>
      </c>
      <c r="F158" s="209">
        <f t="shared" si="25"/>
        <v>0</v>
      </c>
    </row>
    <row r="159" spans="1:6" ht="25.5" x14ac:dyDescent="0.25">
      <c r="A159" s="289" t="s">
        <v>473</v>
      </c>
      <c r="B159" s="109" t="s">
        <v>431</v>
      </c>
      <c r="C159" s="189">
        <v>0</v>
      </c>
      <c r="D159" s="189">
        <v>0</v>
      </c>
      <c r="E159" s="208">
        <v>0</v>
      </c>
      <c r="F159" s="209">
        <f t="shared" si="25"/>
        <v>0</v>
      </c>
    </row>
    <row r="160" spans="1:6" ht="26.25" thickBot="1" x14ac:dyDescent="0.3">
      <c r="A160" s="118" t="s">
        <v>472</v>
      </c>
      <c r="B160" s="111" t="s">
        <v>431</v>
      </c>
      <c r="C160" s="188">
        <v>0</v>
      </c>
      <c r="D160" s="188">
        <v>0</v>
      </c>
      <c r="E160" s="213">
        <v>0</v>
      </c>
      <c r="F160" s="214">
        <f t="shared" si="25"/>
        <v>0</v>
      </c>
    </row>
    <row r="161" spans="1:6" ht="15.75" thickBot="1" x14ac:dyDescent="0.3">
      <c r="A161" s="116" t="s">
        <v>432</v>
      </c>
      <c r="B161" s="105" t="s">
        <v>433</v>
      </c>
      <c r="C161" s="185">
        <v>0</v>
      </c>
      <c r="D161" s="185">
        <v>0</v>
      </c>
      <c r="E161" s="198">
        <v>0</v>
      </c>
      <c r="F161" s="199">
        <f t="shared" si="25"/>
        <v>0</v>
      </c>
    </row>
    <row r="162" spans="1:6" ht="39.6" customHeight="1" thickBot="1" x14ac:dyDescent="0.3">
      <c r="A162" s="290" t="s">
        <v>488</v>
      </c>
      <c r="B162" s="115" t="s">
        <v>434</v>
      </c>
      <c r="C162" s="192">
        <v>0</v>
      </c>
      <c r="D162" s="192">
        <v>0</v>
      </c>
      <c r="E162" s="223"/>
      <c r="F162" s="224">
        <f t="shared" si="25"/>
        <v>0</v>
      </c>
    </row>
    <row r="163" spans="1:6" ht="79.150000000000006" customHeight="1" thickBot="1" x14ac:dyDescent="0.3">
      <c r="A163" s="218" t="s">
        <v>55</v>
      </c>
      <c r="B163" s="219" t="s">
        <v>56</v>
      </c>
      <c r="C163" s="252">
        <f>C164+C211+C213+C215</f>
        <v>1197604.5</v>
      </c>
      <c r="D163" s="252">
        <f>D164+D211+D213+D215</f>
        <v>1154454.02</v>
      </c>
      <c r="E163" s="220">
        <f t="shared" si="27"/>
        <v>96.396934046256504</v>
      </c>
      <c r="F163" s="227">
        <f t="shared" si="25"/>
        <v>-43150.479999999981</v>
      </c>
    </row>
    <row r="164" spans="1:6" ht="26.25" thickBot="1" x14ac:dyDescent="0.3">
      <c r="A164" s="104" t="s">
        <v>57</v>
      </c>
      <c r="B164" s="119" t="s">
        <v>58</v>
      </c>
      <c r="C164" s="185">
        <f>SUM(C165+C169+C186+C203)</f>
        <v>1196059.5</v>
      </c>
      <c r="D164" s="185">
        <f>SUM(D165+D169+D186+D203)</f>
        <v>1167744.6599999999</v>
      </c>
      <c r="E164" s="200">
        <f t="shared" si="27"/>
        <v>97.63265623491138</v>
      </c>
      <c r="F164" s="199">
        <f t="shared" si="25"/>
        <v>-28314.840000000084</v>
      </c>
    </row>
    <row r="165" spans="1:6" ht="29.45" customHeight="1" thickBot="1" x14ac:dyDescent="0.3">
      <c r="A165" s="291" t="s">
        <v>205</v>
      </c>
      <c r="B165" s="253" t="s">
        <v>263</v>
      </c>
      <c r="C165" s="186">
        <f>SUM(C166:C168)</f>
        <v>383256.6</v>
      </c>
      <c r="D165" s="186">
        <f>SUM(D166:D168)</f>
        <v>383256.6</v>
      </c>
      <c r="E165" s="232">
        <f t="shared" si="27"/>
        <v>100</v>
      </c>
      <c r="F165" s="201">
        <f t="shared" si="25"/>
        <v>0</v>
      </c>
    </row>
    <row r="166" spans="1:6" ht="38.25" x14ac:dyDescent="0.25">
      <c r="A166" s="245" t="s">
        <v>206</v>
      </c>
      <c r="B166" s="254" t="s">
        <v>322</v>
      </c>
      <c r="C166" s="255">
        <v>224739</v>
      </c>
      <c r="D166" s="255">
        <v>224739</v>
      </c>
      <c r="E166" s="249">
        <f t="shared" si="27"/>
        <v>100</v>
      </c>
      <c r="F166" s="216">
        <f t="shared" si="25"/>
        <v>0</v>
      </c>
    </row>
    <row r="167" spans="1:6" ht="33" customHeight="1" x14ac:dyDescent="0.25">
      <c r="A167" s="289" t="s">
        <v>323</v>
      </c>
      <c r="B167" s="109" t="s">
        <v>264</v>
      </c>
      <c r="C167" s="189">
        <v>157812</v>
      </c>
      <c r="D167" s="189">
        <v>157812</v>
      </c>
      <c r="E167" s="208">
        <f t="shared" si="27"/>
        <v>100</v>
      </c>
      <c r="F167" s="209">
        <f t="shared" si="25"/>
        <v>0</v>
      </c>
    </row>
    <row r="168" spans="1:6" ht="48" customHeight="1" thickBot="1" x14ac:dyDescent="0.3">
      <c r="A168" s="292" t="s">
        <v>512</v>
      </c>
      <c r="B168" s="256" t="s">
        <v>513</v>
      </c>
      <c r="C168" s="257">
        <v>705.6</v>
      </c>
      <c r="D168" s="257">
        <v>705.6</v>
      </c>
      <c r="E168" s="258">
        <f t="shared" si="27"/>
        <v>100</v>
      </c>
      <c r="F168" s="214">
        <f t="shared" si="25"/>
        <v>0</v>
      </c>
    </row>
    <row r="169" spans="1:6" ht="34.9" customHeight="1" thickBot="1" x14ac:dyDescent="0.3">
      <c r="A169" s="104" t="s">
        <v>207</v>
      </c>
      <c r="B169" s="119" t="s">
        <v>265</v>
      </c>
      <c r="C169" s="185">
        <f>SUM(C170:C176)</f>
        <v>89241.41</v>
      </c>
      <c r="D169" s="185">
        <f>SUM(D170:D176)</f>
        <v>64241.369999999995</v>
      </c>
      <c r="E169" s="198">
        <f t="shared" si="27"/>
        <v>71.986054456109542</v>
      </c>
      <c r="F169" s="199">
        <f t="shared" si="25"/>
        <v>-25000.040000000008</v>
      </c>
    </row>
    <row r="170" spans="1:6" ht="45.6" customHeight="1" x14ac:dyDescent="0.25">
      <c r="A170" s="106" t="s">
        <v>461</v>
      </c>
      <c r="B170" s="120" t="s">
        <v>462</v>
      </c>
      <c r="C170" s="187">
        <v>25000</v>
      </c>
      <c r="D170" s="187">
        <v>0</v>
      </c>
      <c r="E170" s="204">
        <f t="shared" si="27"/>
        <v>0</v>
      </c>
      <c r="F170" s="210">
        <f t="shared" si="25"/>
        <v>-25000</v>
      </c>
    </row>
    <row r="171" spans="1:6" ht="111" customHeight="1" x14ac:dyDescent="0.25">
      <c r="A171" s="108" t="s">
        <v>324</v>
      </c>
      <c r="B171" s="121" t="s">
        <v>325</v>
      </c>
      <c r="C171" s="189">
        <v>15182.02</v>
      </c>
      <c r="D171" s="189">
        <v>15182.02</v>
      </c>
      <c r="E171" s="208">
        <f t="shared" si="27"/>
        <v>100</v>
      </c>
      <c r="F171" s="209">
        <f t="shared" si="25"/>
        <v>0</v>
      </c>
    </row>
    <row r="172" spans="1:6" ht="31.15" customHeight="1" x14ac:dyDescent="0.25">
      <c r="A172" s="108" t="s">
        <v>326</v>
      </c>
      <c r="B172" s="109" t="s">
        <v>327</v>
      </c>
      <c r="C172" s="189">
        <v>1044.24</v>
      </c>
      <c r="D172" s="189">
        <v>1044.24</v>
      </c>
      <c r="E172" s="208">
        <f t="shared" si="27"/>
        <v>100</v>
      </c>
      <c r="F172" s="209">
        <f t="shared" si="25"/>
        <v>0</v>
      </c>
    </row>
    <row r="173" spans="1:6" ht="48" customHeight="1" x14ac:dyDescent="0.25">
      <c r="A173" s="108" t="s">
        <v>494</v>
      </c>
      <c r="B173" s="109" t="s">
        <v>495</v>
      </c>
      <c r="C173" s="189">
        <v>4204.7</v>
      </c>
      <c r="D173" s="189">
        <v>4204.7</v>
      </c>
      <c r="E173" s="208">
        <f t="shared" si="27"/>
        <v>100</v>
      </c>
      <c r="F173" s="209">
        <f t="shared" si="25"/>
        <v>0</v>
      </c>
    </row>
    <row r="174" spans="1:6" ht="41.45" customHeight="1" x14ac:dyDescent="0.25">
      <c r="A174" s="108" t="s">
        <v>435</v>
      </c>
      <c r="B174" s="109" t="s">
        <v>436</v>
      </c>
      <c r="C174" s="189">
        <v>1589.2</v>
      </c>
      <c r="D174" s="189">
        <v>1589.2</v>
      </c>
      <c r="E174" s="208">
        <f t="shared" si="27"/>
        <v>100</v>
      </c>
      <c r="F174" s="209">
        <f t="shared" si="25"/>
        <v>0</v>
      </c>
    </row>
    <row r="175" spans="1:6" ht="28.9" customHeight="1" thickBot="1" x14ac:dyDescent="0.3">
      <c r="A175" s="110" t="s">
        <v>437</v>
      </c>
      <c r="B175" s="111" t="s">
        <v>438</v>
      </c>
      <c r="C175" s="188">
        <v>330</v>
      </c>
      <c r="D175" s="188">
        <v>330</v>
      </c>
      <c r="E175" s="213">
        <f t="shared" si="27"/>
        <v>100</v>
      </c>
      <c r="F175" s="236">
        <f t="shared" si="25"/>
        <v>0</v>
      </c>
    </row>
    <row r="176" spans="1:6" ht="15.75" thickBot="1" x14ac:dyDescent="0.3">
      <c r="A176" s="171" t="s">
        <v>328</v>
      </c>
      <c r="B176" s="148" t="s">
        <v>439</v>
      </c>
      <c r="C176" s="185">
        <f>SUM(C177:C185)</f>
        <v>41891.25</v>
      </c>
      <c r="D176" s="185">
        <f>SUM(D177:D185)</f>
        <v>41891.209999999992</v>
      </c>
      <c r="E176" s="198">
        <f t="shared" si="27"/>
        <v>99.999904514665928</v>
      </c>
      <c r="F176" s="199">
        <f t="shared" si="25"/>
        <v>-4.0000000008149073E-2</v>
      </c>
    </row>
    <row r="177" spans="1:6" ht="25.5" x14ac:dyDescent="0.25">
      <c r="A177" s="274" t="s">
        <v>440</v>
      </c>
      <c r="B177" s="190" t="s">
        <v>441</v>
      </c>
      <c r="C177" s="189">
        <v>312.10000000000002</v>
      </c>
      <c r="D177" s="189">
        <v>312.10000000000002</v>
      </c>
      <c r="E177" s="208">
        <f t="shared" si="27"/>
        <v>100</v>
      </c>
      <c r="F177" s="209">
        <f t="shared" si="25"/>
        <v>0</v>
      </c>
    </row>
    <row r="178" spans="1:6" ht="51" x14ac:dyDescent="0.25">
      <c r="A178" s="274" t="s">
        <v>440</v>
      </c>
      <c r="B178" s="141" t="s">
        <v>474</v>
      </c>
      <c r="C178" s="189">
        <v>120.9</v>
      </c>
      <c r="D178" s="189">
        <v>120.9</v>
      </c>
      <c r="E178" s="208">
        <f t="shared" si="27"/>
        <v>100</v>
      </c>
      <c r="F178" s="209">
        <f t="shared" si="25"/>
        <v>0</v>
      </c>
    </row>
    <row r="179" spans="1:6" ht="42" customHeight="1" x14ac:dyDescent="0.25">
      <c r="A179" s="274" t="s">
        <v>440</v>
      </c>
      <c r="B179" s="190" t="s">
        <v>453</v>
      </c>
      <c r="C179" s="189">
        <v>94.6</v>
      </c>
      <c r="D179" s="189">
        <v>94.6</v>
      </c>
      <c r="E179" s="208">
        <f t="shared" si="27"/>
        <v>100</v>
      </c>
      <c r="F179" s="209">
        <f t="shared" si="25"/>
        <v>0</v>
      </c>
    </row>
    <row r="180" spans="1:6" ht="49.9" customHeight="1" x14ac:dyDescent="0.25">
      <c r="A180" s="274" t="s">
        <v>440</v>
      </c>
      <c r="B180" s="191" t="s">
        <v>454</v>
      </c>
      <c r="C180" s="189">
        <v>89.4</v>
      </c>
      <c r="D180" s="189">
        <v>89.4</v>
      </c>
      <c r="E180" s="208">
        <f t="shared" si="27"/>
        <v>100</v>
      </c>
      <c r="F180" s="209">
        <f t="shared" si="25"/>
        <v>0</v>
      </c>
    </row>
    <row r="181" spans="1:6" ht="38.25" x14ac:dyDescent="0.25">
      <c r="A181" s="274" t="s">
        <v>440</v>
      </c>
      <c r="B181" s="191" t="s">
        <v>455</v>
      </c>
      <c r="C181" s="189">
        <v>102.1</v>
      </c>
      <c r="D181" s="189">
        <v>102.1</v>
      </c>
      <c r="E181" s="208">
        <f t="shared" si="27"/>
        <v>100</v>
      </c>
      <c r="F181" s="209">
        <f t="shared" si="25"/>
        <v>0</v>
      </c>
    </row>
    <row r="182" spans="1:6" ht="45.6" customHeight="1" x14ac:dyDescent="0.25">
      <c r="A182" s="274" t="s">
        <v>329</v>
      </c>
      <c r="B182" s="150" t="s">
        <v>330</v>
      </c>
      <c r="C182" s="189">
        <v>29710</v>
      </c>
      <c r="D182" s="189">
        <v>29710</v>
      </c>
      <c r="E182" s="208">
        <f t="shared" si="27"/>
        <v>100</v>
      </c>
      <c r="F182" s="209">
        <f t="shared" si="25"/>
        <v>0</v>
      </c>
    </row>
    <row r="183" spans="1:6" ht="51" x14ac:dyDescent="0.25">
      <c r="A183" s="274" t="s">
        <v>329</v>
      </c>
      <c r="B183" s="121" t="s">
        <v>331</v>
      </c>
      <c r="C183" s="189">
        <v>10759.7</v>
      </c>
      <c r="D183" s="189">
        <v>10759.66</v>
      </c>
      <c r="E183" s="208">
        <f t="shared" si="27"/>
        <v>99.999628242423114</v>
      </c>
      <c r="F183" s="209">
        <f t="shared" si="25"/>
        <v>-4.0000000000873115E-2</v>
      </c>
    </row>
    <row r="184" spans="1:6" ht="51" x14ac:dyDescent="0.25">
      <c r="A184" s="274" t="s">
        <v>329</v>
      </c>
      <c r="B184" s="121" t="s">
        <v>456</v>
      </c>
      <c r="C184" s="189">
        <v>552.45000000000005</v>
      </c>
      <c r="D184" s="189">
        <v>552.45000000000005</v>
      </c>
      <c r="E184" s="208">
        <f t="shared" si="27"/>
        <v>100</v>
      </c>
      <c r="F184" s="209">
        <f t="shared" si="25"/>
        <v>0</v>
      </c>
    </row>
    <row r="185" spans="1:6" ht="67.900000000000006" customHeight="1" thickBot="1" x14ac:dyDescent="0.3">
      <c r="A185" s="285" t="s">
        <v>475</v>
      </c>
      <c r="B185" s="259" t="s">
        <v>476</v>
      </c>
      <c r="C185" s="257">
        <v>150</v>
      </c>
      <c r="D185" s="257">
        <v>150</v>
      </c>
      <c r="E185" s="258">
        <f t="shared" si="27"/>
        <v>100</v>
      </c>
      <c r="F185" s="214">
        <f t="shared" si="25"/>
        <v>0</v>
      </c>
    </row>
    <row r="186" spans="1:6" ht="39" customHeight="1" thickBot="1" x14ac:dyDescent="0.3">
      <c r="A186" s="293" t="s">
        <v>208</v>
      </c>
      <c r="B186" s="238" t="s">
        <v>266</v>
      </c>
      <c r="C186" s="242">
        <f>SUM(C187+C188+C196+C197+C198+C199+C200)</f>
        <v>664203.10000000009</v>
      </c>
      <c r="D186" s="242">
        <f>SUM(D187+D188+D196+D197+D198+D199+D200)</f>
        <v>666359.19999999995</v>
      </c>
      <c r="E186" s="229">
        <f t="shared" si="27"/>
        <v>100.32461456443065</v>
      </c>
      <c r="F186" s="199">
        <f t="shared" si="25"/>
        <v>2156.0999999998603</v>
      </c>
    </row>
    <row r="187" spans="1:6" ht="39" thickBot="1" x14ac:dyDescent="0.3">
      <c r="A187" s="114" t="s">
        <v>209</v>
      </c>
      <c r="B187" s="123" t="s">
        <v>332</v>
      </c>
      <c r="C187" s="192">
        <v>18712.900000000001</v>
      </c>
      <c r="D187" s="192">
        <v>18712.900000000001</v>
      </c>
      <c r="E187" s="223">
        <f t="shared" si="27"/>
        <v>100</v>
      </c>
      <c r="F187" s="224">
        <f t="shared" si="25"/>
        <v>0</v>
      </c>
    </row>
    <row r="188" spans="1:6" ht="50.45" customHeight="1" thickBot="1" x14ac:dyDescent="0.3">
      <c r="A188" s="294" t="s">
        <v>210</v>
      </c>
      <c r="B188" s="119" t="s">
        <v>333</v>
      </c>
      <c r="C188" s="193">
        <f>SUM(C189:C195)</f>
        <v>84761.999999999985</v>
      </c>
      <c r="D188" s="193">
        <f>SUM(D189:D195)</f>
        <v>84761.949999999983</v>
      </c>
      <c r="E188" s="228">
        <f t="shared" si="27"/>
        <v>99.999941011302226</v>
      </c>
      <c r="F188" s="199">
        <f t="shared" si="25"/>
        <v>-5.0000000002910383E-2</v>
      </c>
    </row>
    <row r="189" spans="1:6" ht="65.45" customHeight="1" x14ac:dyDescent="0.25">
      <c r="A189" s="106" t="s">
        <v>210</v>
      </c>
      <c r="B189" s="120" t="s">
        <v>334</v>
      </c>
      <c r="C189" s="187">
        <v>321</v>
      </c>
      <c r="D189" s="187">
        <v>321</v>
      </c>
      <c r="E189" s="204">
        <f t="shared" si="27"/>
        <v>100</v>
      </c>
      <c r="F189" s="216">
        <f t="shared" ref="F189:F218" si="31">D189-C189</f>
        <v>0</v>
      </c>
    </row>
    <row r="190" spans="1:6" ht="52.9" customHeight="1" x14ac:dyDescent="0.25">
      <c r="A190" s="108" t="s">
        <v>210</v>
      </c>
      <c r="B190" s="121" t="s">
        <v>335</v>
      </c>
      <c r="C190" s="189">
        <v>81752</v>
      </c>
      <c r="D190" s="189">
        <v>81752</v>
      </c>
      <c r="E190" s="208">
        <f t="shared" si="27"/>
        <v>100</v>
      </c>
      <c r="F190" s="209">
        <f t="shared" si="31"/>
        <v>0</v>
      </c>
    </row>
    <row r="191" spans="1:6" ht="66" customHeight="1" x14ac:dyDescent="0.25">
      <c r="A191" s="108" t="s">
        <v>210</v>
      </c>
      <c r="B191" s="121" t="s">
        <v>336</v>
      </c>
      <c r="C191" s="189">
        <v>0.2</v>
      </c>
      <c r="D191" s="189">
        <v>0.2</v>
      </c>
      <c r="E191" s="208">
        <f t="shared" si="27"/>
        <v>100</v>
      </c>
      <c r="F191" s="209">
        <f t="shared" si="31"/>
        <v>0</v>
      </c>
    </row>
    <row r="192" spans="1:6" ht="42.6" customHeight="1" x14ac:dyDescent="0.25">
      <c r="A192" s="108" t="s">
        <v>210</v>
      </c>
      <c r="B192" s="121" t="s">
        <v>337</v>
      </c>
      <c r="C192" s="189">
        <v>115.2</v>
      </c>
      <c r="D192" s="189">
        <v>115.2</v>
      </c>
      <c r="E192" s="208">
        <f t="shared" si="27"/>
        <v>100</v>
      </c>
      <c r="F192" s="209">
        <f t="shared" si="31"/>
        <v>0</v>
      </c>
    </row>
    <row r="193" spans="1:6" ht="70.900000000000006" customHeight="1" x14ac:dyDescent="0.25">
      <c r="A193" s="108" t="s">
        <v>210</v>
      </c>
      <c r="B193" s="121" t="s">
        <v>338</v>
      </c>
      <c r="C193" s="189">
        <v>0.2</v>
      </c>
      <c r="D193" s="189">
        <v>0.15</v>
      </c>
      <c r="E193" s="208">
        <f t="shared" si="27"/>
        <v>74.999999999999986</v>
      </c>
      <c r="F193" s="209">
        <f t="shared" si="31"/>
        <v>-5.0000000000000017E-2</v>
      </c>
    </row>
    <row r="194" spans="1:6" ht="69" customHeight="1" x14ac:dyDescent="0.25">
      <c r="A194" s="108" t="s">
        <v>210</v>
      </c>
      <c r="B194" s="121" t="s">
        <v>339</v>
      </c>
      <c r="C194" s="189">
        <v>935.7</v>
      </c>
      <c r="D194" s="189">
        <v>935.7</v>
      </c>
      <c r="E194" s="208">
        <f t="shared" si="27"/>
        <v>100</v>
      </c>
      <c r="F194" s="209">
        <f t="shared" si="31"/>
        <v>0</v>
      </c>
    </row>
    <row r="195" spans="1:6" ht="102" x14ac:dyDescent="0.25">
      <c r="A195" s="108" t="s">
        <v>211</v>
      </c>
      <c r="B195" s="121" t="s">
        <v>340</v>
      </c>
      <c r="C195" s="189">
        <v>1637.7</v>
      </c>
      <c r="D195" s="189">
        <v>1637.7</v>
      </c>
      <c r="E195" s="208">
        <f t="shared" si="27"/>
        <v>100</v>
      </c>
      <c r="F195" s="209">
        <f t="shared" si="31"/>
        <v>0</v>
      </c>
    </row>
    <row r="196" spans="1:6" ht="66" customHeight="1" x14ac:dyDescent="0.25">
      <c r="A196" s="108" t="s">
        <v>212</v>
      </c>
      <c r="B196" s="121" t="s">
        <v>341</v>
      </c>
      <c r="C196" s="189">
        <v>89.3</v>
      </c>
      <c r="D196" s="189">
        <v>1</v>
      </c>
      <c r="E196" s="208">
        <f t="shared" si="27"/>
        <v>1.1198208286674132</v>
      </c>
      <c r="F196" s="209">
        <f t="shared" si="31"/>
        <v>-88.3</v>
      </c>
    </row>
    <row r="197" spans="1:6" ht="45" customHeight="1" x14ac:dyDescent="0.25">
      <c r="A197" s="108" t="s">
        <v>213</v>
      </c>
      <c r="B197" s="121" t="s">
        <v>342</v>
      </c>
      <c r="C197" s="189">
        <v>17155.5</v>
      </c>
      <c r="D197" s="189">
        <v>16904.400000000001</v>
      </c>
      <c r="E197" s="208">
        <f t="shared" si="27"/>
        <v>98.536329457025445</v>
      </c>
      <c r="F197" s="209">
        <f t="shared" si="31"/>
        <v>-251.09999999999854</v>
      </c>
    </row>
    <row r="198" spans="1:6" ht="57" customHeight="1" x14ac:dyDescent="0.25">
      <c r="A198" s="108" t="s">
        <v>442</v>
      </c>
      <c r="B198" s="121" t="s">
        <v>443</v>
      </c>
      <c r="C198" s="189">
        <v>168.7</v>
      </c>
      <c r="D198" s="189">
        <v>168.7</v>
      </c>
      <c r="E198" s="208">
        <f t="shared" ref="E198:E218" si="32">D198/C198*100</f>
        <v>100</v>
      </c>
      <c r="F198" s="209">
        <f t="shared" si="31"/>
        <v>0</v>
      </c>
    </row>
    <row r="199" spans="1:6" ht="39" thickBot="1" x14ac:dyDescent="0.3">
      <c r="A199" s="110" t="s">
        <v>267</v>
      </c>
      <c r="B199" s="151" t="s">
        <v>268</v>
      </c>
      <c r="C199" s="188">
        <v>627.6</v>
      </c>
      <c r="D199" s="188">
        <v>377.45</v>
      </c>
      <c r="E199" s="213">
        <f t="shared" si="32"/>
        <v>60.141810070108349</v>
      </c>
      <c r="F199" s="236">
        <f t="shared" si="31"/>
        <v>-250.15000000000003</v>
      </c>
    </row>
    <row r="200" spans="1:6" ht="15.75" thickBot="1" x14ac:dyDescent="0.3">
      <c r="A200" s="104" t="s">
        <v>214</v>
      </c>
      <c r="B200" s="152" t="s">
        <v>59</v>
      </c>
      <c r="C200" s="185">
        <f t="shared" ref="C200:D200" si="33">SUM(C201:C202)</f>
        <v>542687.10000000009</v>
      </c>
      <c r="D200" s="185">
        <f t="shared" si="33"/>
        <v>545432.80000000005</v>
      </c>
      <c r="E200" s="198">
        <f t="shared" si="32"/>
        <v>100.50594532282045</v>
      </c>
      <c r="F200" s="199">
        <f t="shared" si="31"/>
        <v>2745.6999999999534</v>
      </c>
    </row>
    <row r="201" spans="1:6" ht="63.75" x14ac:dyDescent="0.25">
      <c r="A201" s="106" t="s">
        <v>215</v>
      </c>
      <c r="B201" s="120" t="s">
        <v>343</v>
      </c>
      <c r="C201" s="187">
        <v>221840.2</v>
      </c>
      <c r="D201" s="187">
        <v>221840.2</v>
      </c>
      <c r="E201" s="204">
        <f t="shared" si="32"/>
        <v>100</v>
      </c>
      <c r="F201" s="210">
        <f t="shared" si="31"/>
        <v>0</v>
      </c>
    </row>
    <row r="202" spans="1:6" ht="102.75" thickBot="1" x14ac:dyDescent="0.3">
      <c r="A202" s="110" t="s">
        <v>215</v>
      </c>
      <c r="B202" s="122" t="s">
        <v>344</v>
      </c>
      <c r="C202" s="188">
        <v>320846.90000000002</v>
      </c>
      <c r="D202" s="188">
        <v>323592.59999999998</v>
      </c>
      <c r="E202" s="213">
        <f t="shared" si="32"/>
        <v>100.85576641070864</v>
      </c>
      <c r="F202" s="214">
        <f t="shared" si="31"/>
        <v>2745.6999999999534</v>
      </c>
    </row>
    <row r="203" spans="1:6" ht="15.75" thickBot="1" x14ac:dyDescent="0.3">
      <c r="A203" s="104" t="s">
        <v>345</v>
      </c>
      <c r="B203" s="119" t="s">
        <v>346</v>
      </c>
      <c r="C203" s="185">
        <f>C204+C205</f>
        <v>59358.389999999992</v>
      </c>
      <c r="D203" s="185">
        <f t="shared" ref="D203" si="34">D204+D205</f>
        <v>53887.490000000005</v>
      </c>
      <c r="E203" s="198">
        <f t="shared" si="32"/>
        <v>90.783274276812449</v>
      </c>
      <c r="F203" s="199">
        <f t="shared" si="31"/>
        <v>-5470.8999999999869</v>
      </c>
    </row>
    <row r="204" spans="1:6" ht="66" customHeight="1" thickBot="1" x14ac:dyDescent="0.3">
      <c r="A204" s="283" t="s">
        <v>347</v>
      </c>
      <c r="B204" s="123" t="s">
        <v>348</v>
      </c>
      <c r="C204" s="192">
        <v>23357.9</v>
      </c>
      <c r="D204" s="192">
        <v>23357.9</v>
      </c>
      <c r="E204" s="223">
        <f t="shared" si="32"/>
        <v>100</v>
      </c>
      <c r="F204" s="224">
        <f t="shared" si="31"/>
        <v>0</v>
      </c>
    </row>
    <row r="205" spans="1:6" ht="40.9" customHeight="1" thickBot="1" x14ac:dyDescent="0.3">
      <c r="A205" s="171" t="s">
        <v>349</v>
      </c>
      <c r="B205" s="148" t="s">
        <v>444</v>
      </c>
      <c r="C205" s="185">
        <f>SUM(C206:C210)</f>
        <v>36000.489999999991</v>
      </c>
      <c r="D205" s="185">
        <f>SUM(D206:D210)</f>
        <v>30529.590000000004</v>
      </c>
      <c r="E205" s="198">
        <f t="shared" si="32"/>
        <v>84.803262400039586</v>
      </c>
      <c r="F205" s="199">
        <f t="shared" si="31"/>
        <v>-5470.8999999999869</v>
      </c>
    </row>
    <row r="206" spans="1:6" ht="38.25" x14ac:dyDescent="0.25">
      <c r="A206" s="287" t="s">
        <v>457</v>
      </c>
      <c r="B206" s="149" t="s">
        <v>477</v>
      </c>
      <c r="C206" s="187">
        <v>7812.7</v>
      </c>
      <c r="D206" s="187">
        <v>7812.7</v>
      </c>
      <c r="E206" s="204">
        <f t="shared" si="32"/>
        <v>100</v>
      </c>
      <c r="F206" s="210">
        <f t="shared" si="31"/>
        <v>0</v>
      </c>
    </row>
    <row r="207" spans="1:6" ht="63.75" x14ac:dyDescent="0.25">
      <c r="A207" s="274" t="s">
        <v>350</v>
      </c>
      <c r="B207" s="121" t="s">
        <v>351</v>
      </c>
      <c r="C207" s="189">
        <v>24997.599999999999</v>
      </c>
      <c r="D207" s="189">
        <v>19526.7</v>
      </c>
      <c r="E207" s="208">
        <f t="shared" si="32"/>
        <v>78.114298972701391</v>
      </c>
      <c r="F207" s="209">
        <f t="shared" si="31"/>
        <v>-5470.8999999999978</v>
      </c>
    </row>
    <row r="208" spans="1:6" ht="89.25" x14ac:dyDescent="0.25">
      <c r="A208" s="274" t="s">
        <v>350</v>
      </c>
      <c r="B208" s="121" t="s">
        <v>463</v>
      </c>
      <c r="C208" s="189">
        <v>1000</v>
      </c>
      <c r="D208" s="189">
        <v>1000</v>
      </c>
      <c r="E208" s="208">
        <f t="shared" si="32"/>
        <v>100</v>
      </c>
      <c r="F208" s="209">
        <f t="shared" si="31"/>
        <v>0</v>
      </c>
    </row>
    <row r="209" spans="1:6" ht="89.25" x14ac:dyDescent="0.25">
      <c r="A209" s="274" t="s">
        <v>350</v>
      </c>
      <c r="B209" s="121" t="s">
        <v>478</v>
      </c>
      <c r="C209" s="189">
        <v>175.99</v>
      </c>
      <c r="D209" s="189">
        <v>175.99</v>
      </c>
      <c r="E209" s="208">
        <f t="shared" si="32"/>
        <v>100</v>
      </c>
      <c r="F209" s="209">
        <f t="shared" si="31"/>
        <v>0</v>
      </c>
    </row>
    <row r="210" spans="1:6" ht="70.150000000000006" customHeight="1" thickBot="1" x14ac:dyDescent="0.3">
      <c r="A210" s="108" t="s">
        <v>450</v>
      </c>
      <c r="B210" s="124" t="s">
        <v>451</v>
      </c>
      <c r="C210" s="189">
        <v>2014.2</v>
      </c>
      <c r="D210" s="189">
        <v>2014.2</v>
      </c>
      <c r="E210" s="208">
        <f t="shared" si="32"/>
        <v>100</v>
      </c>
      <c r="F210" s="209">
        <f t="shared" si="31"/>
        <v>0</v>
      </c>
    </row>
    <row r="211" spans="1:6" ht="30.6" customHeight="1" thickBot="1" x14ac:dyDescent="0.3">
      <c r="A211" s="104" t="s">
        <v>352</v>
      </c>
      <c r="B211" s="119" t="s">
        <v>353</v>
      </c>
      <c r="C211" s="235">
        <f>SUM(C212)</f>
        <v>1545</v>
      </c>
      <c r="D211" s="235">
        <f>SUM(D212)</f>
        <v>1795</v>
      </c>
      <c r="E211" s="198">
        <f t="shared" si="32"/>
        <v>116.18122977346279</v>
      </c>
      <c r="F211" s="199">
        <f t="shared" si="31"/>
        <v>250</v>
      </c>
    </row>
    <row r="212" spans="1:6" ht="33.6" customHeight="1" thickBot="1" x14ac:dyDescent="0.3">
      <c r="A212" s="114" t="s">
        <v>354</v>
      </c>
      <c r="B212" s="123" t="s">
        <v>353</v>
      </c>
      <c r="C212" s="237">
        <v>1545</v>
      </c>
      <c r="D212" s="192">
        <v>1795</v>
      </c>
      <c r="E212" s="204">
        <f t="shared" si="32"/>
        <v>116.18122977346279</v>
      </c>
      <c r="F212" s="224">
        <f t="shared" si="31"/>
        <v>250</v>
      </c>
    </row>
    <row r="213" spans="1:6" ht="26.25" thickBot="1" x14ac:dyDescent="0.3">
      <c r="A213" s="104" t="s">
        <v>355</v>
      </c>
      <c r="B213" s="119" t="s">
        <v>356</v>
      </c>
      <c r="C213" s="235">
        <f>SUM(C214)</f>
        <v>0</v>
      </c>
      <c r="D213" s="235">
        <f>SUM(D214)</f>
        <v>0</v>
      </c>
      <c r="E213" s="198">
        <v>0</v>
      </c>
      <c r="F213" s="199">
        <f t="shared" si="31"/>
        <v>0</v>
      </c>
    </row>
    <row r="214" spans="1:6" ht="39" thickBot="1" x14ac:dyDescent="0.3">
      <c r="A214" s="114" t="s">
        <v>357</v>
      </c>
      <c r="B214" s="123" t="s">
        <v>358</v>
      </c>
      <c r="C214" s="237">
        <v>0</v>
      </c>
      <c r="D214" s="192">
        <v>0</v>
      </c>
      <c r="E214" s="223">
        <v>0</v>
      </c>
      <c r="F214" s="224">
        <f t="shared" si="31"/>
        <v>0</v>
      </c>
    </row>
    <row r="215" spans="1:6" ht="59.45" customHeight="1" thickBot="1" x14ac:dyDescent="0.3">
      <c r="A215" s="104" t="s">
        <v>269</v>
      </c>
      <c r="B215" s="105" t="s">
        <v>445</v>
      </c>
      <c r="C215" s="235">
        <f>SUM(C216:C217)</f>
        <v>0</v>
      </c>
      <c r="D215" s="235">
        <f>SUM(D216:D217)</f>
        <v>-15085.64</v>
      </c>
      <c r="E215" s="198">
        <v>0</v>
      </c>
      <c r="F215" s="199">
        <f t="shared" si="31"/>
        <v>-15085.64</v>
      </c>
    </row>
    <row r="216" spans="1:6" ht="54.6" customHeight="1" x14ac:dyDescent="0.25">
      <c r="A216" s="106" t="s">
        <v>271</v>
      </c>
      <c r="B216" s="107" t="s">
        <v>270</v>
      </c>
      <c r="C216" s="239">
        <v>0</v>
      </c>
      <c r="D216" s="187">
        <v>-1089.8</v>
      </c>
      <c r="E216" s="204">
        <v>0</v>
      </c>
      <c r="F216" s="241">
        <f t="shared" si="31"/>
        <v>-1089.8</v>
      </c>
    </row>
    <row r="217" spans="1:6" ht="60" customHeight="1" thickBot="1" x14ac:dyDescent="0.3">
      <c r="A217" s="110" t="s">
        <v>272</v>
      </c>
      <c r="B217" s="111" t="s">
        <v>270</v>
      </c>
      <c r="C217" s="240">
        <v>0</v>
      </c>
      <c r="D217" s="188">
        <v>-13995.84</v>
      </c>
      <c r="E217" s="213">
        <v>0</v>
      </c>
      <c r="F217" s="214">
        <f t="shared" si="31"/>
        <v>-13995.84</v>
      </c>
    </row>
    <row r="218" spans="1:6" ht="15.75" thickBot="1" x14ac:dyDescent="0.3">
      <c r="A218" s="104"/>
      <c r="B218" s="119" t="s">
        <v>60</v>
      </c>
      <c r="C218" s="198">
        <f>C4+C163</f>
        <v>1823777.5</v>
      </c>
      <c r="D218" s="198">
        <f>D4+D163</f>
        <v>1800714.0799999998</v>
      </c>
      <c r="E218" s="198">
        <f t="shared" si="32"/>
        <v>98.735403852717781</v>
      </c>
      <c r="F218" s="199">
        <f t="shared" si="31"/>
        <v>-23063.420000000158</v>
      </c>
    </row>
  </sheetData>
  <mergeCells count="1">
    <mergeCell ref="A1:F1"/>
  </mergeCells>
  <pageMargins left="0.70866141732283472" right="0.19685039370078741" top="0.23622047244094491" bottom="0.11811023622047245" header="0.31496062992125984" footer="0.31496062992125984"/>
  <pageSetup paperSize="9" scale="70"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workbookViewId="0">
      <selection activeCell="E7" sqref="E7"/>
    </sheetView>
  </sheetViews>
  <sheetFormatPr defaultColWidth="9.140625" defaultRowHeight="15" x14ac:dyDescent="0.25"/>
  <cols>
    <col min="1" max="1" width="12.7109375" style="1" customWidth="1"/>
    <col min="2" max="2" width="53" style="1" customWidth="1"/>
    <col min="3" max="3" width="17.140625" style="1" customWidth="1"/>
    <col min="4" max="4" width="8.42578125" style="1" hidden="1" customWidth="1"/>
    <col min="5" max="5" width="18.28515625" style="1" customWidth="1"/>
    <col min="6" max="6" width="16.140625" style="46" customWidth="1"/>
    <col min="7" max="7" width="6.7109375" style="1" hidden="1" customWidth="1"/>
    <col min="8" max="8" width="15" style="1" customWidth="1"/>
    <col min="9" max="9" width="9.140625" style="1"/>
    <col min="10" max="10" width="11.28515625" style="1" customWidth="1"/>
    <col min="11" max="11" width="9.140625" style="1"/>
    <col min="12" max="12" width="11.140625" style="1" customWidth="1"/>
    <col min="13" max="16384" width="9.140625" style="1"/>
  </cols>
  <sheetData>
    <row r="1" spans="1:19" s="46" customFormat="1" ht="19.5" x14ac:dyDescent="0.35">
      <c r="A1" s="298" t="s">
        <v>68</v>
      </c>
      <c r="B1" s="298"/>
      <c r="C1" s="298"/>
      <c r="D1" s="298"/>
      <c r="E1" s="298"/>
      <c r="F1" s="298"/>
      <c r="G1" s="298"/>
      <c r="H1" s="298"/>
    </row>
    <row r="2" spans="1:19" s="46" customFormat="1" ht="19.5" x14ac:dyDescent="0.35">
      <c r="A2" s="298" t="s">
        <v>496</v>
      </c>
      <c r="B2" s="298"/>
      <c r="C2" s="298"/>
      <c r="D2" s="298"/>
      <c r="E2" s="298"/>
      <c r="F2" s="298"/>
      <c r="G2" s="298"/>
      <c r="H2" s="298"/>
    </row>
    <row r="3" spans="1:19" ht="15.75" x14ac:dyDescent="0.25">
      <c r="A3" s="45"/>
      <c r="B3" s="45"/>
      <c r="C3" s="45"/>
      <c r="D3" s="45"/>
      <c r="E3" s="45"/>
      <c r="F3" s="299"/>
      <c r="G3" s="299"/>
      <c r="H3" s="299"/>
    </row>
    <row r="4" spans="1:19" s="3" customFormat="1" ht="110.25" customHeight="1" x14ac:dyDescent="0.2">
      <c r="A4" s="50" t="s">
        <v>69</v>
      </c>
      <c r="B4" s="50" t="s">
        <v>70</v>
      </c>
      <c r="C4" s="50" t="s">
        <v>359</v>
      </c>
      <c r="D4" s="50" t="s">
        <v>71</v>
      </c>
      <c r="E4" s="50" t="s">
        <v>190</v>
      </c>
      <c r="F4" s="50" t="s">
        <v>497</v>
      </c>
      <c r="G4" s="50" t="s">
        <v>72</v>
      </c>
      <c r="H4" s="67" t="s">
        <v>191</v>
      </c>
    </row>
    <row r="5" spans="1:19" s="3" customFormat="1" ht="15.75" x14ac:dyDescent="0.2">
      <c r="A5" s="50">
        <v>1</v>
      </c>
      <c r="B5" s="50">
        <v>2</v>
      </c>
      <c r="C5" s="50">
        <v>3</v>
      </c>
      <c r="D5" s="50"/>
      <c r="E5" s="50">
        <v>4</v>
      </c>
      <c r="F5" s="50">
        <v>5</v>
      </c>
      <c r="G5" s="50"/>
      <c r="H5" s="67">
        <v>6</v>
      </c>
    </row>
    <row r="6" spans="1:19" ht="15.75" x14ac:dyDescent="0.25">
      <c r="A6" s="68">
        <v>100</v>
      </c>
      <c r="B6" s="69" t="s">
        <v>73</v>
      </c>
      <c r="C6" s="51">
        <f>SUM(C7:C14)</f>
        <v>142820.62</v>
      </c>
      <c r="D6" s="51"/>
      <c r="E6" s="51">
        <f>SUM(E7:E14)</f>
        <v>129969</v>
      </c>
      <c r="F6" s="51">
        <f>SUM(F7:F14)</f>
        <v>124830.49999999999</v>
      </c>
      <c r="G6" s="44"/>
      <c r="H6" s="58">
        <f>F6/E6*100</f>
        <v>96.046364902399802</v>
      </c>
      <c r="J6" s="57"/>
    </row>
    <row r="7" spans="1:19" s="4" customFormat="1" ht="31.5" x14ac:dyDescent="0.25">
      <c r="A7" s="70">
        <v>102</v>
      </c>
      <c r="B7" s="28" t="s">
        <v>74</v>
      </c>
      <c r="C7" s="52">
        <v>2509.85</v>
      </c>
      <c r="D7" s="52"/>
      <c r="E7" s="52">
        <v>2509.85</v>
      </c>
      <c r="F7" s="52">
        <v>2506.88</v>
      </c>
      <c r="G7" s="59"/>
      <c r="H7" s="55">
        <f>F7/E7*100</f>
        <v>99.881666235033975</v>
      </c>
      <c r="J7" s="57"/>
    </row>
    <row r="8" spans="1:19" ht="47.25" x14ac:dyDescent="0.25">
      <c r="A8" s="33">
        <v>103</v>
      </c>
      <c r="B8" s="28" t="s">
        <v>75</v>
      </c>
      <c r="C8" s="53">
        <v>4307.37</v>
      </c>
      <c r="D8" s="53"/>
      <c r="E8" s="53">
        <v>4307.37</v>
      </c>
      <c r="F8" s="53">
        <v>4182.5200000000004</v>
      </c>
      <c r="G8" s="42"/>
      <c r="H8" s="55">
        <f>F8/E8*100</f>
        <v>97.101479557131171</v>
      </c>
      <c r="J8" s="57"/>
      <c r="L8" s="5"/>
      <c r="M8" s="5"/>
      <c r="N8" s="6"/>
      <c r="O8" s="5"/>
      <c r="P8" s="5"/>
      <c r="Q8" s="5"/>
      <c r="R8" s="5"/>
      <c r="S8" s="7"/>
    </row>
    <row r="9" spans="1:19" ht="63" x14ac:dyDescent="0.25">
      <c r="A9" s="33">
        <v>104</v>
      </c>
      <c r="B9" s="28" t="s">
        <v>76</v>
      </c>
      <c r="C9" s="53">
        <v>85616.22</v>
      </c>
      <c r="D9" s="53"/>
      <c r="E9" s="53">
        <v>85616.22</v>
      </c>
      <c r="F9" s="53">
        <v>82219.429999999993</v>
      </c>
      <c r="G9" s="42"/>
      <c r="H9" s="55">
        <f t="shared" ref="H9:H61" si="0">F9/E9*100</f>
        <v>96.032539161387859</v>
      </c>
      <c r="J9" s="57"/>
      <c r="L9" s="8"/>
      <c r="M9" s="9"/>
      <c r="N9" s="10"/>
      <c r="O9" s="11"/>
      <c r="P9" s="12"/>
      <c r="Q9" s="11"/>
      <c r="R9" s="12"/>
      <c r="S9" s="7"/>
    </row>
    <row r="10" spans="1:19" ht="15.75" x14ac:dyDescent="0.25">
      <c r="A10" s="33">
        <v>105</v>
      </c>
      <c r="B10" s="28" t="s">
        <v>77</v>
      </c>
      <c r="C10" s="53">
        <v>89.3</v>
      </c>
      <c r="D10" s="53"/>
      <c r="E10" s="53">
        <v>89.3</v>
      </c>
      <c r="F10" s="53">
        <v>1</v>
      </c>
      <c r="G10" s="42"/>
      <c r="H10" s="55">
        <f t="shared" si="0"/>
        <v>1.1198208286674132</v>
      </c>
      <c r="J10" s="57"/>
      <c r="L10" s="13"/>
      <c r="M10" s="14"/>
      <c r="N10" s="15"/>
      <c r="O10" s="16"/>
      <c r="P10" s="16"/>
      <c r="Q10" s="16"/>
      <c r="R10" s="17"/>
      <c r="S10" s="7"/>
    </row>
    <row r="11" spans="1:19" ht="47.25" x14ac:dyDescent="0.25">
      <c r="A11" s="33">
        <v>106</v>
      </c>
      <c r="B11" s="28" t="s">
        <v>78</v>
      </c>
      <c r="C11" s="53">
        <v>21817.23</v>
      </c>
      <c r="D11" s="53"/>
      <c r="E11" s="53">
        <v>21817.23</v>
      </c>
      <c r="F11" s="53">
        <v>21731.279999999999</v>
      </c>
      <c r="G11" s="42"/>
      <c r="H11" s="55">
        <f t="shared" si="0"/>
        <v>99.60604531372681</v>
      </c>
      <c r="J11" s="57"/>
      <c r="L11" s="18"/>
      <c r="M11" s="14"/>
      <c r="N11" s="19"/>
      <c r="O11" s="20"/>
      <c r="P11" s="20"/>
      <c r="Q11" s="20"/>
      <c r="R11" s="17"/>
      <c r="S11" s="7"/>
    </row>
    <row r="12" spans="1:19" ht="15.75" x14ac:dyDescent="0.25">
      <c r="A12" s="33">
        <v>107</v>
      </c>
      <c r="B12" s="28" t="s">
        <v>79</v>
      </c>
      <c r="C12" s="53">
        <v>0</v>
      </c>
      <c r="D12" s="53"/>
      <c r="E12" s="53">
        <v>0</v>
      </c>
      <c r="F12" s="53">
        <v>0</v>
      </c>
      <c r="G12" s="42"/>
      <c r="H12" s="55">
        <v>0</v>
      </c>
      <c r="J12" s="57"/>
      <c r="L12" s="18"/>
      <c r="M12" s="14"/>
      <c r="N12" s="19"/>
      <c r="O12" s="20"/>
      <c r="P12" s="17"/>
      <c r="Q12" s="20"/>
      <c r="R12" s="17"/>
      <c r="S12" s="7"/>
    </row>
    <row r="13" spans="1:19" ht="15.75" x14ac:dyDescent="0.25">
      <c r="A13" s="33">
        <v>111</v>
      </c>
      <c r="B13" s="28" t="s">
        <v>80</v>
      </c>
      <c r="C13" s="53">
        <v>13319</v>
      </c>
      <c r="D13" s="53"/>
      <c r="E13" s="53">
        <v>284.83</v>
      </c>
      <c r="F13" s="53">
        <v>0</v>
      </c>
      <c r="G13" s="42"/>
      <c r="H13" s="55">
        <v>97.84</v>
      </c>
      <c r="J13" s="57"/>
      <c r="L13" s="244"/>
      <c r="M13" s="14"/>
      <c r="N13" s="19"/>
      <c r="O13" s="20"/>
      <c r="P13" s="20"/>
      <c r="Q13" s="20"/>
      <c r="R13" s="17"/>
      <c r="S13" s="7"/>
    </row>
    <row r="14" spans="1:19" ht="15.75" x14ac:dyDescent="0.25">
      <c r="A14" s="33">
        <v>113</v>
      </c>
      <c r="B14" s="28" t="s">
        <v>81</v>
      </c>
      <c r="C14" s="53">
        <v>15161.65</v>
      </c>
      <c r="D14" s="53"/>
      <c r="E14" s="53">
        <v>15344.2</v>
      </c>
      <c r="F14" s="53">
        <v>14189.39</v>
      </c>
      <c r="G14" s="42"/>
      <c r="H14" s="55">
        <f t="shared" si="0"/>
        <v>92.473964103700411</v>
      </c>
      <c r="J14" s="57"/>
      <c r="L14" s="18"/>
      <c r="M14" s="14"/>
      <c r="N14" s="19"/>
      <c r="O14" s="20"/>
      <c r="P14" s="17"/>
      <c r="Q14" s="20"/>
      <c r="R14" s="17"/>
      <c r="S14" s="7"/>
    </row>
    <row r="15" spans="1:19" ht="31.5" x14ac:dyDescent="0.25">
      <c r="A15" s="71">
        <v>300</v>
      </c>
      <c r="B15" s="72" t="s">
        <v>82</v>
      </c>
      <c r="C15" s="54">
        <f>SUM(C16:C19)</f>
        <v>11917.98</v>
      </c>
      <c r="D15" s="54"/>
      <c r="E15" s="54">
        <f>SUM(E16:E19)</f>
        <v>12965.9</v>
      </c>
      <c r="F15" s="54">
        <f>SUM(F16:F19)</f>
        <v>12602.41</v>
      </c>
      <c r="G15" s="60"/>
      <c r="H15" s="61">
        <f t="shared" si="0"/>
        <v>97.196569462975958</v>
      </c>
      <c r="J15" s="57"/>
      <c r="L15" s="18"/>
      <c r="M15" s="14"/>
      <c r="N15" s="19"/>
      <c r="O15" s="20"/>
      <c r="P15" s="20"/>
      <c r="Q15" s="20"/>
      <c r="R15" s="17"/>
      <c r="S15" s="7"/>
    </row>
    <row r="16" spans="1:19" ht="15.75" x14ac:dyDescent="0.25">
      <c r="A16" s="33">
        <v>302</v>
      </c>
      <c r="B16" s="28" t="s">
        <v>83</v>
      </c>
      <c r="C16" s="53">
        <v>0</v>
      </c>
      <c r="D16" s="53"/>
      <c r="E16" s="53">
        <v>0</v>
      </c>
      <c r="F16" s="53">
        <v>0</v>
      </c>
      <c r="G16" s="42"/>
      <c r="H16" s="55">
        <v>0</v>
      </c>
      <c r="J16" s="57"/>
      <c r="L16" s="18"/>
      <c r="M16" s="14"/>
      <c r="N16" s="19"/>
      <c r="O16" s="20"/>
      <c r="P16" s="20"/>
      <c r="Q16" s="20"/>
      <c r="R16" s="17"/>
      <c r="S16" s="7"/>
    </row>
    <row r="17" spans="1:19" ht="47.25" x14ac:dyDescent="0.25">
      <c r="A17" s="33">
        <v>309</v>
      </c>
      <c r="B17" s="28" t="s">
        <v>84</v>
      </c>
      <c r="C17" s="53">
        <v>466</v>
      </c>
      <c r="D17" s="53"/>
      <c r="E17" s="53">
        <v>466</v>
      </c>
      <c r="F17" s="53">
        <v>465.9</v>
      </c>
      <c r="G17" s="42"/>
      <c r="H17" s="55">
        <f t="shared" si="0"/>
        <v>99.978540772532185</v>
      </c>
      <c r="J17" s="57"/>
      <c r="L17" s="18"/>
      <c r="M17" s="14"/>
      <c r="N17" s="19"/>
      <c r="O17" s="20"/>
      <c r="P17" s="17"/>
      <c r="Q17" s="20"/>
      <c r="R17" s="17"/>
      <c r="S17" s="7"/>
    </row>
    <row r="18" spans="1:19" ht="15.75" x14ac:dyDescent="0.25">
      <c r="A18" s="33">
        <v>310</v>
      </c>
      <c r="B18" s="28" t="s">
        <v>85</v>
      </c>
      <c r="C18" s="53">
        <v>10014.43</v>
      </c>
      <c r="D18" s="53"/>
      <c r="E18" s="53">
        <v>10995.15</v>
      </c>
      <c r="F18" s="53">
        <v>10670.39</v>
      </c>
      <c r="G18" s="42"/>
      <c r="H18" s="55">
        <f t="shared" si="0"/>
        <v>97.046334065474312</v>
      </c>
      <c r="J18" s="57"/>
      <c r="L18" s="21"/>
      <c r="M18" s="22"/>
      <c r="N18" s="23"/>
      <c r="O18" s="24"/>
      <c r="P18" s="24"/>
      <c r="Q18" s="24"/>
      <c r="R18" s="17"/>
      <c r="S18" s="7"/>
    </row>
    <row r="19" spans="1:19" ht="31.5" x14ac:dyDescent="0.25">
      <c r="A19" s="33">
        <v>314</v>
      </c>
      <c r="B19" s="28" t="s">
        <v>86</v>
      </c>
      <c r="C19" s="53">
        <v>1437.55</v>
      </c>
      <c r="D19" s="53"/>
      <c r="E19" s="53">
        <v>1504.75</v>
      </c>
      <c r="F19" s="53">
        <v>1466.12</v>
      </c>
      <c r="G19" s="42"/>
      <c r="H19" s="55">
        <f t="shared" si="0"/>
        <v>97.432796145539115</v>
      </c>
      <c r="J19" s="57"/>
      <c r="L19" s="18"/>
      <c r="M19" s="14"/>
      <c r="N19" s="25"/>
      <c r="O19" s="20"/>
      <c r="P19" s="20"/>
      <c r="Q19" s="20"/>
      <c r="R19" s="17"/>
      <c r="S19" s="7"/>
    </row>
    <row r="20" spans="1:19" ht="15.75" x14ac:dyDescent="0.25">
      <c r="A20" s="36">
        <v>400</v>
      </c>
      <c r="B20" s="69" t="s">
        <v>87</v>
      </c>
      <c r="C20" s="51">
        <f>SUM(C21:C26)</f>
        <v>98195.12999999999</v>
      </c>
      <c r="D20" s="51"/>
      <c r="E20" s="51">
        <f>SUM(E21:E26)</f>
        <v>98195.12999999999</v>
      </c>
      <c r="F20" s="51">
        <f>SUM(F21:F26)</f>
        <v>88581.8</v>
      </c>
      <c r="G20" s="44"/>
      <c r="H20" s="58">
        <f t="shared" si="0"/>
        <v>90.209972734900418</v>
      </c>
      <c r="J20" s="57"/>
      <c r="L20" s="18"/>
      <c r="M20" s="14"/>
      <c r="N20" s="25"/>
      <c r="O20" s="20"/>
      <c r="P20" s="20"/>
      <c r="Q20" s="20"/>
      <c r="R20" s="17"/>
      <c r="S20" s="7"/>
    </row>
    <row r="21" spans="1:19" ht="15.75" x14ac:dyDescent="0.25">
      <c r="A21" s="33">
        <v>405</v>
      </c>
      <c r="B21" s="28" t="s">
        <v>88</v>
      </c>
      <c r="C21" s="53">
        <v>994.2</v>
      </c>
      <c r="D21" s="53"/>
      <c r="E21" s="53">
        <v>994.2</v>
      </c>
      <c r="F21" s="53">
        <v>990.63</v>
      </c>
      <c r="G21" s="42"/>
      <c r="H21" s="55">
        <f t="shared" si="0"/>
        <v>99.640917320458655</v>
      </c>
      <c r="J21" s="57"/>
      <c r="L21" s="18"/>
      <c r="M21" s="14"/>
      <c r="N21" s="25"/>
      <c r="O21" s="20"/>
      <c r="P21" s="20"/>
      <c r="Q21" s="20"/>
      <c r="R21" s="17"/>
      <c r="S21" s="7"/>
    </row>
    <row r="22" spans="1:19" ht="15.75" x14ac:dyDescent="0.25">
      <c r="A22" s="33">
        <v>406</v>
      </c>
      <c r="B22" s="28" t="s">
        <v>89</v>
      </c>
      <c r="C22" s="53">
        <v>1798.12</v>
      </c>
      <c r="D22" s="53"/>
      <c r="E22" s="53">
        <v>1798.12</v>
      </c>
      <c r="F22" s="53">
        <v>1750.68</v>
      </c>
      <c r="G22" s="42"/>
      <c r="H22" s="55">
        <f t="shared" si="0"/>
        <v>97.361688875047278</v>
      </c>
      <c r="J22" s="57"/>
      <c r="L22" s="18"/>
      <c r="M22" s="14"/>
      <c r="N22" s="25"/>
      <c r="O22" s="20"/>
      <c r="P22" s="20"/>
      <c r="Q22" s="20"/>
      <c r="R22" s="17"/>
      <c r="S22" s="7"/>
    </row>
    <row r="23" spans="1:19" ht="15.75" x14ac:dyDescent="0.25">
      <c r="A23" s="33">
        <v>408</v>
      </c>
      <c r="B23" s="73" t="s">
        <v>90</v>
      </c>
      <c r="C23" s="53">
        <v>580</v>
      </c>
      <c r="D23" s="53"/>
      <c r="E23" s="53">
        <v>580</v>
      </c>
      <c r="F23" s="53">
        <v>503.54</v>
      </c>
      <c r="G23" s="42"/>
      <c r="H23" s="55">
        <f t="shared" si="0"/>
        <v>86.817241379310346</v>
      </c>
      <c r="J23" s="57"/>
      <c r="L23" s="26"/>
      <c r="M23" s="9"/>
      <c r="N23" s="27"/>
      <c r="O23" s="11"/>
      <c r="P23" s="10"/>
      <c r="Q23" s="11"/>
      <c r="R23" s="17"/>
      <c r="S23" s="7"/>
    </row>
    <row r="24" spans="1:19" ht="15.75" x14ac:dyDescent="0.25">
      <c r="A24" s="33">
        <v>409</v>
      </c>
      <c r="B24" s="28" t="s">
        <v>91</v>
      </c>
      <c r="C24" s="53">
        <v>85794.99</v>
      </c>
      <c r="D24" s="53"/>
      <c r="E24" s="53">
        <v>85794.99</v>
      </c>
      <c r="F24" s="53">
        <v>78375.63</v>
      </c>
      <c r="G24" s="42"/>
      <c r="H24" s="55">
        <f t="shared" si="0"/>
        <v>91.352222315079231</v>
      </c>
      <c r="J24" s="57"/>
      <c r="L24" s="18"/>
      <c r="M24" s="14"/>
      <c r="N24" s="25"/>
      <c r="O24" s="20"/>
      <c r="P24" s="20"/>
      <c r="Q24" s="20"/>
      <c r="R24" s="17"/>
      <c r="S24" s="7"/>
    </row>
    <row r="25" spans="1:19" ht="15.75" x14ac:dyDescent="0.25">
      <c r="A25" s="33">
        <v>410</v>
      </c>
      <c r="B25" s="28" t="s">
        <v>92</v>
      </c>
      <c r="C25" s="53">
        <v>2110.0100000000002</v>
      </c>
      <c r="D25" s="53"/>
      <c r="E25" s="53">
        <v>2110.0100000000002</v>
      </c>
      <c r="F25" s="53">
        <v>2110.0100000000002</v>
      </c>
      <c r="G25" s="42"/>
      <c r="H25" s="55">
        <f t="shared" si="0"/>
        <v>100</v>
      </c>
      <c r="J25" s="57"/>
      <c r="L25" s="18"/>
      <c r="M25" s="14"/>
      <c r="N25" s="25"/>
      <c r="O25" s="20"/>
      <c r="P25" s="20"/>
      <c r="Q25" s="20"/>
      <c r="R25" s="17"/>
      <c r="S25" s="7"/>
    </row>
    <row r="26" spans="1:19" ht="18" customHeight="1" x14ac:dyDescent="0.25">
      <c r="A26" s="74">
        <v>412</v>
      </c>
      <c r="B26" s="73" t="s">
        <v>93</v>
      </c>
      <c r="C26" s="62">
        <v>6917.81</v>
      </c>
      <c r="D26" s="62"/>
      <c r="E26" s="62">
        <v>6917.81</v>
      </c>
      <c r="F26" s="62">
        <v>4851.3100000000004</v>
      </c>
      <c r="G26" s="63"/>
      <c r="H26" s="64">
        <f t="shared" si="0"/>
        <v>70.127829472043899</v>
      </c>
      <c r="J26" s="57"/>
      <c r="L26" s="18"/>
      <c r="M26" s="29"/>
      <c r="N26" s="25"/>
      <c r="O26" s="20"/>
      <c r="P26" s="20"/>
      <c r="Q26" s="20"/>
      <c r="R26" s="17"/>
      <c r="S26" s="7"/>
    </row>
    <row r="27" spans="1:19" s="30" customFormat="1" ht="15.75" x14ac:dyDescent="0.25">
      <c r="A27" s="68">
        <v>500</v>
      </c>
      <c r="B27" s="69" t="s">
        <v>94</v>
      </c>
      <c r="C27" s="51">
        <f>SUM(C28:C31)</f>
        <v>167615.50999999998</v>
      </c>
      <c r="D27" s="51"/>
      <c r="E27" s="51">
        <f>SUM(E28:E31)</f>
        <v>179419.21</v>
      </c>
      <c r="F27" s="51">
        <f>SUM(F28:F31)</f>
        <v>165276.89000000001</v>
      </c>
      <c r="G27" s="44"/>
      <c r="H27" s="58">
        <f t="shared" si="0"/>
        <v>92.117722511430088</v>
      </c>
      <c r="J27" s="57"/>
      <c r="L27" s="18"/>
      <c r="M27" s="31"/>
      <c r="N27" s="25"/>
      <c r="O27" s="20"/>
      <c r="P27" s="17"/>
      <c r="Q27" s="20"/>
      <c r="R27" s="17"/>
      <c r="S27" s="32"/>
    </row>
    <row r="28" spans="1:19" ht="15.75" x14ac:dyDescent="0.25">
      <c r="A28" s="33">
        <v>501</v>
      </c>
      <c r="B28" s="73" t="s">
        <v>95</v>
      </c>
      <c r="C28" s="53">
        <v>29988.48</v>
      </c>
      <c r="D28" s="53"/>
      <c r="E28" s="53">
        <v>31557.34</v>
      </c>
      <c r="F28" s="53">
        <v>29508.74</v>
      </c>
      <c r="G28" s="42"/>
      <c r="H28" s="55">
        <f t="shared" si="0"/>
        <v>93.508324846137228</v>
      </c>
      <c r="J28" s="57"/>
      <c r="L28" s="18"/>
      <c r="M28" s="31"/>
      <c r="N28" s="25"/>
      <c r="O28" s="20"/>
      <c r="P28" s="20"/>
      <c r="Q28" s="20"/>
      <c r="R28" s="17"/>
      <c r="S28" s="7"/>
    </row>
    <row r="29" spans="1:19" ht="15.75" x14ac:dyDescent="0.25">
      <c r="A29" s="33">
        <v>502</v>
      </c>
      <c r="B29" s="73" t="s">
        <v>96</v>
      </c>
      <c r="C29" s="53">
        <v>64168.78</v>
      </c>
      <c r="D29" s="53"/>
      <c r="E29" s="53">
        <v>74403.62</v>
      </c>
      <c r="F29" s="53">
        <v>66432.539999999994</v>
      </c>
      <c r="G29" s="42"/>
      <c r="H29" s="55">
        <f t="shared" si="0"/>
        <v>89.286704060904569</v>
      </c>
      <c r="J29" s="57"/>
      <c r="L29" s="18"/>
      <c r="M29" s="29"/>
      <c r="N29" s="25"/>
      <c r="O29" s="20"/>
      <c r="P29" s="17"/>
      <c r="Q29" s="20"/>
      <c r="R29" s="17"/>
      <c r="S29" s="7"/>
    </row>
    <row r="30" spans="1:19" ht="15.75" x14ac:dyDescent="0.25">
      <c r="A30" s="33">
        <v>503</v>
      </c>
      <c r="B30" s="73" t="s">
        <v>97</v>
      </c>
      <c r="C30" s="53">
        <v>62041.91</v>
      </c>
      <c r="D30" s="53"/>
      <c r="E30" s="53">
        <v>62041.91</v>
      </c>
      <c r="F30" s="53">
        <v>57984.47</v>
      </c>
      <c r="G30" s="42"/>
      <c r="H30" s="55">
        <f t="shared" si="0"/>
        <v>93.460162654566886</v>
      </c>
      <c r="J30" s="57"/>
      <c r="L30" s="8"/>
      <c r="M30" s="9"/>
      <c r="N30" s="10"/>
      <c r="O30" s="11"/>
      <c r="P30" s="12"/>
      <c r="Q30" s="11"/>
      <c r="R30" s="17"/>
      <c r="S30" s="7"/>
    </row>
    <row r="31" spans="1:19" ht="31.5" x14ac:dyDescent="0.25">
      <c r="A31" s="33">
        <v>505</v>
      </c>
      <c r="B31" s="73" t="s">
        <v>98</v>
      </c>
      <c r="C31" s="53">
        <v>11416.34</v>
      </c>
      <c r="D31" s="53"/>
      <c r="E31" s="53">
        <v>11416.34</v>
      </c>
      <c r="F31" s="53">
        <v>11351.14</v>
      </c>
      <c r="G31" s="42"/>
      <c r="H31" s="55">
        <f t="shared" si="0"/>
        <v>99.42888876820416</v>
      </c>
      <c r="J31" s="57"/>
      <c r="L31" s="18"/>
      <c r="M31" s="29"/>
      <c r="N31" s="19"/>
      <c r="O31" s="20"/>
      <c r="P31" s="20"/>
      <c r="Q31" s="20"/>
      <c r="R31" s="17"/>
      <c r="S31" s="7"/>
    </row>
    <row r="32" spans="1:19" s="30" customFormat="1" ht="15.75" x14ac:dyDescent="0.25">
      <c r="A32" s="68">
        <v>600</v>
      </c>
      <c r="B32" s="69" t="s">
        <v>99</v>
      </c>
      <c r="C32" s="51">
        <f>SUM(C33:C35)</f>
        <v>1650.1100000000001</v>
      </c>
      <c r="D32" s="51">
        <f>SUM(D35)</f>
        <v>0</v>
      </c>
      <c r="E32" s="51">
        <f>SUM(E33:E35)</f>
        <v>1650.1100000000001</v>
      </c>
      <c r="F32" s="51">
        <f>SUM(F33:F35)</f>
        <v>1348.3899999999999</v>
      </c>
      <c r="G32" s="44"/>
      <c r="H32" s="58">
        <f t="shared" si="0"/>
        <v>81.715158383380498</v>
      </c>
      <c r="J32" s="57"/>
      <c r="L32" s="18"/>
      <c r="M32" s="29"/>
      <c r="N32" s="19"/>
      <c r="O32" s="20"/>
      <c r="P32" s="17"/>
      <c r="Q32" s="20"/>
      <c r="R32" s="17"/>
      <c r="S32" s="32"/>
    </row>
    <row r="33" spans="1:19" s="30" customFormat="1" ht="15.75" x14ac:dyDescent="0.25">
      <c r="A33" s="75">
        <v>602</v>
      </c>
      <c r="B33" s="73" t="s">
        <v>100</v>
      </c>
      <c r="C33" s="53">
        <v>28.08</v>
      </c>
      <c r="D33" s="53"/>
      <c r="E33" s="53">
        <v>28.08</v>
      </c>
      <c r="F33" s="53">
        <v>28.08</v>
      </c>
      <c r="G33" s="42"/>
      <c r="H33" s="55">
        <f t="shared" si="0"/>
        <v>100</v>
      </c>
      <c r="J33" s="57"/>
      <c r="L33" s="18"/>
      <c r="M33" s="29"/>
      <c r="N33" s="19"/>
      <c r="O33" s="20"/>
      <c r="P33" s="17"/>
      <c r="Q33" s="20"/>
      <c r="R33" s="17"/>
      <c r="S33" s="32"/>
    </row>
    <row r="34" spans="1:19" s="30" customFormat="1" ht="31.5" x14ac:dyDescent="0.25">
      <c r="A34" s="75">
        <v>603</v>
      </c>
      <c r="B34" s="73" t="s">
        <v>101</v>
      </c>
      <c r="C34" s="53">
        <v>540.20000000000005</v>
      </c>
      <c r="D34" s="53"/>
      <c r="E34" s="53">
        <v>540.20000000000005</v>
      </c>
      <c r="F34" s="53">
        <v>238.48</v>
      </c>
      <c r="G34" s="42"/>
      <c r="H34" s="55">
        <f t="shared" si="0"/>
        <v>44.146612365790446</v>
      </c>
      <c r="J34" s="57"/>
      <c r="L34" s="18"/>
      <c r="M34" s="29"/>
      <c r="N34" s="19"/>
      <c r="O34" s="20"/>
      <c r="P34" s="17"/>
      <c r="Q34" s="20"/>
      <c r="R34" s="17"/>
      <c r="S34" s="32"/>
    </row>
    <row r="35" spans="1:19" s="30" customFormat="1" ht="31.5" x14ac:dyDescent="0.3">
      <c r="A35" s="75">
        <v>605</v>
      </c>
      <c r="B35" s="73" t="s">
        <v>102</v>
      </c>
      <c r="C35" s="53">
        <v>1081.83</v>
      </c>
      <c r="D35" s="53"/>
      <c r="E35" s="53">
        <v>1081.83</v>
      </c>
      <c r="F35" s="53">
        <v>1081.83</v>
      </c>
      <c r="G35" s="42"/>
      <c r="H35" s="55">
        <f t="shared" si="0"/>
        <v>100</v>
      </c>
      <c r="J35" s="57"/>
      <c r="L35" s="18"/>
      <c r="M35" s="65"/>
      <c r="N35" s="25"/>
      <c r="O35" s="20"/>
      <c r="P35" s="20"/>
      <c r="Q35" s="20"/>
      <c r="R35" s="17"/>
      <c r="S35" s="32"/>
    </row>
    <row r="36" spans="1:19" s="30" customFormat="1" ht="15.75" x14ac:dyDescent="0.25">
      <c r="A36" s="68">
        <v>700</v>
      </c>
      <c r="B36" s="69" t="s">
        <v>103</v>
      </c>
      <c r="C36" s="51">
        <f>SUM(C37:C41)</f>
        <v>1169976.1800000002</v>
      </c>
      <c r="D36" s="51"/>
      <c r="E36" s="51">
        <f>SUM(E37:E41)</f>
        <v>1167250.98</v>
      </c>
      <c r="F36" s="51">
        <f>SUM(F37:F41)</f>
        <v>1139639.24</v>
      </c>
      <c r="G36" s="44"/>
      <c r="H36" s="58">
        <f t="shared" si="0"/>
        <v>97.634464183529744</v>
      </c>
      <c r="J36" s="57"/>
      <c r="L36" s="18"/>
      <c r="M36" s="29"/>
      <c r="N36" s="19"/>
      <c r="O36" s="20"/>
      <c r="P36" s="17"/>
      <c r="Q36" s="20"/>
      <c r="R36" s="17"/>
      <c r="S36" s="32"/>
    </row>
    <row r="37" spans="1:19" s="30" customFormat="1" ht="15.75" x14ac:dyDescent="0.25">
      <c r="A37" s="33">
        <v>701</v>
      </c>
      <c r="B37" s="73" t="s">
        <v>104</v>
      </c>
      <c r="C37" s="53">
        <v>385377.45</v>
      </c>
      <c r="D37" s="53"/>
      <c r="E37" s="53">
        <v>385377.45</v>
      </c>
      <c r="F37" s="53">
        <v>385252.58</v>
      </c>
      <c r="G37" s="42"/>
      <c r="H37" s="55">
        <f t="shared" si="0"/>
        <v>99.967598000350051</v>
      </c>
      <c r="J37" s="57"/>
      <c r="L37" s="8"/>
      <c r="M37" s="9"/>
      <c r="N37" s="10"/>
      <c r="O37" s="10"/>
      <c r="P37" s="10"/>
      <c r="Q37" s="11"/>
      <c r="R37" s="17"/>
      <c r="S37" s="32"/>
    </row>
    <row r="38" spans="1:19" s="30" customFormat="1" ht="15.75" x14ac:dyDescent="0.25">
      <c r="A38" s="33">
        <v>702</v>
      </c>
      <c r="B38" s="73" t="s">
        <v>105</v>
      </c>
      <c r="C38" s="53">
        <v>536954.67000000004</v>
      </c>
      <c r="D38" s="53"/>
      <c r="E38" s="53">
        <v>534229.47</v>
      </c>
      <c r="F38" s="53">
        <v>533979.98</v>
      </c>
      <c r="G38" s="42"/>
      <c r="H38" s="55">
        <f t="shared" si="0"/>
        <v>99.953299094488372</v>
      </c>
      <c r="J38" s="57"/>
      <c r="L38" s="34"/>
      <c r="M38" s="29"/>
      <c r="N38" s="19"/>
      <c r="O38" s="20"/>
      <c r="P38" s="17"/>
      <c r="Q38" s="20"/>
      <c r="R38" s="17"/>
      <c r="S38" s="32"/>
    </row>
    <row r="39" spans="1:19" s="30" customFormat="1" ht="15.75" x14ac:dyDescent="0.25">
      <c r="A39" s="33">
        <v>703</v>
      </c>
      <c r="B39" s="73" t="s">
        <v>192</v>
      </c>
      <c r="C39" s="53">
        <v>180641.81</v>
      </c>
      <c r="D39" s="53"/>
      <c r="E39" s="53">
        <v>180641.81</v>
      </c>
      <c r="F39" s="53">
        <v>155340.82999999999</v>
      </c>
      <c r="G39" s="42"/>
      <c r="H39" s="55">
        <f t="shared" si="0"/>
        <v>85.993840517873451</v>
      </c>
      <c r="J39" s="57"/>
      <c r="L39" s="34"/>
      <c r="M39" s="29"/>
      <c r="N39" s="19"/>
      <c r="O39" s="20"/>
      <c r="P39" s="17"/>
      <c r="Q39" s="20"/>
      <c r="R39" s="17"/>
      <c r="S39" s="32"/>
    </row>
    <row r="40" spans="1:19" s="30" customFormat="1" ht="15.75" x14ac:dyDescent="0.25">
      <c r="A40" s="33">
        <v>707</v>
      </c>
      <c r="B40" s="73" t="s">
        <v>106</v>
      </c>
      <c r="C40" s="53">
        <v>29752.09</v>
      </c>
      <c r="D40" s="53"/>
      <c r="E40" s="53">
        <v>29752.09</v>
      </c>
      <c r="F40" s="53">
        <v>29382.41</v>
      </c>
      <c r="G40" s="42"/>
      <c r="H40" s="55">
        <f t="shared" si="0"/>
        <v>98.757465441923571</v>
      </c>
      <c r="J40" s="57"/>
      <c r="L40" s="8"/>
      <c r="M40" s="9"/>
      <c r="N40" s="27"/>
      <c r="O40" s="11"/>
      <c r="P40" s="11"/>
      <c r="Q40" s="11"/>
      <c r="R40" s="17"/>
      <c r="S40" s="32"/>
    </row>
    <row r="41" spans="1:19" s="30" customFormat="1" ht="15.75" x14ac:dyDescent="0.25">
      <c r="A41" s="33">
        <v>709</v>
      </c>
      <c r="B41" s="73" t="s">
        <v>107</v>
      </c>
      <c r="C41" s="53">
        <v>37250.160000000003</v>
      </c>
      <c r="D41" s="53"/>
      <c r="E41" s="53">
        <v>37250.160000000003</v>
      </c>
      <c r="F41" s="53">
        <v>35683.440000000002</v>
      </c>
      <c r="G41" s="42"/>
      <c r="H41" s="55">
        <f t="shared" si="0"/>
        <v>95.794058334246074</v>
      </c>
      <c r="J41" s="57"/>
      <c r="L41" s="35"/>
      <c r="M41" s="29"/>
      <c r="N41" s="25"/>
      <c r="O41" s="20"/>
      <c r="P41" s="17"/>
      <c r="Q41" s="20"/>
      <c r="R41" s="17"/>
      <c r="S41" s="32"/>
    </row>
    <row r="42" spans="1:19" s="30" customFormat="1" ht="15.75" x14ac:dyDescent="0.25">
      <c r="A42" s="36">
        <v>800</v>
      </c>
      <c r="B42" s="69" t="s">
        <v>108</v>
      </c>
      <c r="C42" s="51">
        <f>SUM(C43:C44)</f>
        <v>103444.26999999999</v>
      </c>
      <c r="D42" s="51"/>
      <c r="E42" s="51">
        <f>SUM(E43:E44)</f>
        <v>103444.26999999999</v>
      </c>
      <c r="F42" s="51">
        <f>SUM(F43:F44)</f>
        <v>102612.62999999999</v>
      </c>
      <c r="G42" s="44"/>
      <c r="H42" s="58">
        <f t="shared" si="0"/>
        <v>99.196050201717313</v>
      </c>
      <c r="J42" s="57"/>
      <c r="L42" s="35"/>
      <c r="M42" s="29"/>
      <c r="N42" s="25"/>
      <c r="O42" s="20"/>
      <c r="P42" s="20"/>
      <c r="Q42" s="20"/>
      <c r="R42" s="17"/>
      <c r="S42" s="32"/>
    </row>
    <row r="43" spans="1:19" s="30" customFormat="1" ht="15.75" x14ac:dyDescent="0.25">
      <c r="A43" s="33">
        <v>801</v>
      </c>
      <c r="B43" s="73" t="s">
        <v>109</v>
      </c>
      <c r="C43" s="53">
        <v>78092.259999999995</v>
      </c>
      <c r="D43" s="53"/>
      <c r="E43" s="53">
        <v>78092.259999999995</v>
      </c>
      <c r="F43" s="53">
        <v>77350.12</v>
      </c>
      <c r="G43" s="42"/>
      <c r="H43" s="55">
        <f t="shared" si="0"/>
        <v>99.049662540180037</v>
      </c>
      <c r="J43" s="57"/>
      <c r="L43" s="35"/>
      <c r="M43" s="29"/>
      <c r="N43" s="25"/>
      <c r="O43" s="20"/>
      <c r="P43" s="20"/>
      <c r="Q43" s="20"/>
      <c r="R43" s="17"/>
      <c r="S43" s="32"/>
    </row>
    <row r="44" spans="1:19" s="30" customFormat="1" ht="31.5" x14ac:dyDescent="0.25">
      <c r="A44" s="33">
        <v>804</v>
      </c>
      <c r="B44" s="73" t="s">
        <v>110</v>
      </c>
      <c r="C44" s="53">
        <v>25352.01</v>
      </c>
      <c r="D44" s="53"/>
      <c r="E44" s="53">
        <v>25352.01</v>
      </c>
      <c r="F44" s="53">
        <v>25262.51</v>
      </c>
      <c r="G44" s="42"/>
      <c r="H44" s="55">
        <f t="shared" si="0"/>
        <v>99.646970792453942</v>
      </c>
      <c r="J44" s="57"/>
      <c r="L44" s="35"/>
      <c r="M44" s="29"/>
      <c r="N44" s="25"/>
      <c r="O44" s="20"/>
      <c r="P44" s="17"/>
      <c r="Q44" s="20"/>
      <c r="R44" s="17"/>
      <c r="S44" s="32"/>
    </row>
    <row r="45" spans="1:19" s="30" customFormat="1" ht="15.75" x14ac:dyDescent="0.25">
      <c r="A45" s="36">
        <v>900</v>
      </c>
      <c r="B45" s="69" t="s">
        <v>111</v>
      </c>
      <c r="C45" s="51">
        <f>SUM(C46:C46)</f>
        <v>331.16</v>
      </c>
      <c r="D45" s="51"/>
      <c r="E45" s="51">
        <f>SUM(E46:E46)</f>
        <v>331.16</v>
      </c>
      <c r="F45" s="51">
        <f>SUM(F46:F46)</f>
        <v>266.75</v>
      </c>
      <c r="G45" s="44"/>
      <c r="H45" s="55">
        <f t="shared" si="0"/>
        <v>80.550187220678822</v>
      </c>
      <c r="J45" s="57"/>
      <c r="L45" s="26"/>
      <c r="M45" s="9"/>
      <c r="N45" s="27"/>
      <c r="O45" s="11"/>
      <c r="P45" s="11"/>
      <c r="Q45" s="11"/>
      <c r="R45" s="17"/>
      <c r="S45" s="32"/>
    </row>
    <row r="46" spans="1:19" s="30" customFormat="1" ht="15.75" x14ac:dyDescent="0.25">
      <c r="A46" s="33">
        <v>909</v>
      </c>
      <c r="B46" s="73" t="s">
        <v>112</v>
      </c>
      <c r="C46" s="53">
        <v>331.16</v>
      </c>
      <c r="D46" s="53"/>
      <c r="E46" s="53">
        <v>331.16</v>
      </c>
      <c r="F46" s="53">
        <v>266.75</v>
      </c>
      <c r="G46" s="42"/>
      <c r="H46" s="55">
        <f t="shared" si="0"/>
        <v>80.550187220678822</v>
      </c>
      <c r="J46" s="57"/>
      <c r="L46" s="35"/>
      <c r="M46" s="29"/>
      <c r="N46" s="25"/>
      <c r="O46" s="20"/>
      <c r="P46" s="20"/>
      <c r="Q46" s="20"/>
      <c r="R46" s="17"/>
      <c r="S46" s="32"/>
    </row>
    <row r="47" spans="1:19" s="30" customFormat="1" ht="15.75" x14ac:dyDescent="0.25">
      <c r="A47" s="76">
        <v>1000</v>
      </c>
      <c r="B47" s="69" t="s">
        <v>113</v>
      </c>
      <c r="C47" s="51">
        <f>SUM(C48:C52)</f>
        <v>140799.20000000001</v>
      </c>
      <c r="D47" s="51"/>
      <c r="E47" s="51">
        <f>SUM(E48:E52)</f>
        <v>140799.20000000001</v>
      </c>
      <c r="F47" s="51">
        <f>SUM(F48:F52)</f>
        <v>137099.61000000002</v>
      </c>
      <c r="G47" s="44"/>
      <c r="H47" s="58">
        <f t="shared" si="0"/>
        <v>97.372435354746329</v>
      </c>
      <c r="J47" s="57"/>
      <c r="L47" s="35"/>
      <c r="M47" s="29"/>
      <c r="N47" s="25"/>
      <c r="O47" s="20"/>
      <c r="P47" s="20"/>
      <c r="Q47" s="20"/>
      <c r="R47" s="17"/>
      <c r="S47" s="32"/>
    </row>
    <row r="48" spans="1:19" s="30" customFormat="1" ht="15.75" x14ac:dyDescent="0.25">
      <c r="A48" s="77">
        <v>1001</v>
      </c>
      <c r="B48" s="73" t="s">
        <v>114</v>
      </c>
      <c r="C48" s="53">
        <v>11277.16</v>
      </c>
      <c r="D48" s="53"/>
      <c r="E48" s="53">
        <v>11277.16</v>
      </c>
      <c r="F48" s="53">
        <v>10798.08</v>
      </c>
      <c r="G48" s="42"/>
      <c r="H48" s="55">
        <f t="shared" si="0"/>
        <v>95.751767288927354</v>
      </c>
      <c r="J48" s="57"/>
      <c r="L48" s="37"/>
      <c r="M48" s="9"/>
      <c r="N48" s="27"/>
      <c r="O48" s="11"/>
      <c r="P48" s="12"/>
      <c r="Q48" s="11"/>
      <c r="R48" s="17"/>
      <c r="S48" s="32"/>
    </row>
    <row r="49" spans="1:19" s="30" customFormat="1" ht="15.75" x14ac:dyDescent="0.25">
      <c r="A49" s="77">
        <v>1002</v>
      </c>
      <c r="B49" s="73" t="s">
        <v>115</v>
      </c>
      <c r="C49" s="53">
        <v>3404.67</v>
      </c>
      <c r="D49" s="53"/>
      <c r="E49" s="53">
        <v>3404.67</v>
      </c>
      <c r="F49" s="53">
        <v>3404.67</v>
      </c>
      <c r="G49" s="42"/>
      <c r="H49" s="55">
        <f t="shared" si="0"/>
        <v>100</v>
      </c>
      <c r="J49" s="57"/>
      <c r="L49" s="35"/>
      <c r="M49" s="29"/>
      <c r="N49" s="25"/>
      <c r="O49" s="20"/>
      <c r="P49" s="20"/>
      <c r="Q49" s="20"/>
      <c r="R49" s="17"/>
      <c r="S49" s="32"/>
    </row>
    <row r="50" spans="1:19" s="38" customFormat="1" ht="15.75" x14ac:dyDescent="0.25">
      <c r="A50" s="77">
        <v>1003</v>
      </c>
      <c r="B50" s="73" t="s">
        <v>116</v>
      </c>
      <c r="C50" s="53">
        <v>115408.91</v>
      </c>
      <c r="D50" s="53"/>
      <c r="E50" s="53">
        <v>115408.91</v>
      </c>
      <c r="F50" s="53">
        <v>113412.16</v>
      </c>
      <c r="G50" s="42"/>
      <c r="H50" s="55">
        <f t="shared" si="0"/>
        <v>98.269847622683542</v>
      </c>
      <c r="J50" s="57"/>
      <c r="L50" s="39"/>
      <c r="M50" s="9"/>
      <c r="N50" s="27"/>
      <c r="O50" s="11"/>
      <c r="P50" s="12"/>
      <c r="Q50" s="11"/>
      <c r="R50" s="17"/>
      <c r="S50" s="40"/>
    </row>
    <row r="51" spans="1:19" s="38" customFormat="1" ht="15.75" x14ac:dyDescent="0.25">
      <c r="A51" s="77">
        <v>1004</v>
      </c>
      <c r="B51" s="73" t="s">
        <v>361</v>
      </c>
      <c r="C51" s="53">
        <v>5251.81</v>
      </c>
      <c r="D51" s="53"/>
      <c r="E51" s="53">
        <v>5251.81</v>
      </c>
      <c r="F51" s="53">
        <v>4502.3100000000004</v>
      </c>
      <c r="G51" s="42"/>
      <c r="H51" s="55">
        <f t="shared" ref="H51" si="1">F51/E51*100</f>
        <v>85.728729714136648</v>
      </c>
      <c r="J51" s="57"/>
      <c r="L51" s="39"/>
      <c r="M51" s="9"/>
      <c r="N51" s="27"/>
      <c r="O51" s="11"/>
      <c r="P51" s="12"/>
      <c r="Q51" s="11"/>
      <c r="R51" s="17"/>
      <c r="S51" s="40"/>
    </row>
    <row r="52" spans="1:19" s="30" customFormat="1" ht="15.75" x14ac:dyDescent="0.25">
      <c r="A52" s="77">
        <v>1006</v>
      </c>
      <c r="B52" s="73" t="s">
        <v>117</v>
      </c>
      <c r="C52" s="53">
        <v>5456.65</v>
      </c>
      <c r="D52" s="53"/>
      <c r="E52" s="53">
        <v>5456.65</v>
      </c>
      <c r="F52" s="53">
        <v>4982.3900000000003</v>
      </c>
      <c r="G52" s="42"/>
      <c r="H52" s="55">
        <f t="shared" si="0"/>
        <v>91.308586770271148</v>
      </c>
      <c r="J52" s="57"/>
      <c r="L52" s="41"/>
      <c r="M52" s="29"/>
      <c r="N52" s="25"/>
      <c r="O52" s="20"/>
      <c r="P52" s="17"/>
      <c r="Q52" s="20"/>
      <c r="R52" s="17"/>
      <c r="S52" s="32"/>
    </row>
    <row r="53" spans="1:19" s="30" customFormat="1" ht="15.75" x14ac:dyDescent="0.25">
      <c r="A53" s="76">
        <v>1100</v>
      </c>
      <c r="B53" s="69" t="s">
        <v>118</v>
      </c>
      <c r="C53" s="51">
        <f>SUM(C54:C55)</f>
        <v>34563.120000000003</v>
      </c>
      <c r="D53" s="51"/>
      <c r="E53" s="51">
        <f t="shared" ref="E53:F53" si="2">SUM(E54:E55)</f>
        <v>34563.120000000003</v>
      </c>
      <c r="F53" s="51">
        <f t="shared" si="2"/>
        <v>34129.339999999997</v>
      </c>
      <c r="G53" s="44"/>
      <c r="H53" s="58">
        <f t="shared" si="0"/>
        <v>98.744962839002952</v>
      </c>
      <c r="J53" s="57"/>
      <c r="L53" s="41"/>
      <c r="M53" s="29"/>
      <c r="N53" s="25"/>
      <c r="O53" s="20"/>
      <c r="P53" s="20"/>
      <c r="Q53" s="20"/>
      <c r="R53" s="17"/>
      <c r="S53" s="32"/>
    </row>
    <row r="54" spans="1:19" s="30" customFormat="1" ht="15.75" x14ac:dyDescent="0.25">
      <c r="A54" s="77">
        <v>1101</v>
      </c>
      <c r="B54" s="73" t="s">
        <v>119</v>
      </c>
      <c r="C54" s="53">
        <v>22717.79</v>
      </c>
      <c r="D54" s="53"/>
      <c r="E54" s="53">
        <v>22717.79</v>
      </c>
      <c r="F54" s="53">
        <v>22284.01</v>
      </c>
      <c r="G54" s="42"/>
      <c r="H54" s="55">
        <f t="shared" si="0"/>
        <v>98.090571309973356</v>
      </c>
      <c r="J54" s="57"/>
      <c r="L54" s="41"/>
      <c r="M54" s="29"/>
      <c r="N54" s="25"/>
      <c r="O54" s="20"/>
      <c r="P54" s="17"/>
      <c r="Q54" s="20"/>
      <c r="R54" s="17"/>
      <c r="S54" s="32"/>
    </row>
    <row r="55" spans="1:19" s="30" customFormat="1" ht="15.75" x14ac:dyDescent="0.25">
      <c r="A55" s="77">
        <v>1101</v>
      </c>
      <c r="B55" s="73" t="s">
        <v>119</v>
      </c>
      <c r="C55" s="53">
        <v>11845.33</v>
      </c>
      <c r="D55" s="53"/>
      <c r="E55" s="53">
        <v>11845.33</v>
      </c>
      <c r="F55" s="53">
        <v>11845.33</v>
      </c>
      <c r="G55" s="42"/>
      <c r="H55" s="55">
        <f t="shared" ref="H55" si="3">F55/E55*100</f>
        <v>100</v>
      </c>
      <c r="J55" s="57"/>
      <c r="L55" s="41"/>
      <c r="M55" s="29"/>
      <c r="N55" s="25"/>
      <c r="O55" s="20"/>
      <c r="P55" s="17"/>
      <c r="Q55" s="20"/>
      <c r="R55" s="17"/>
      <c r="S55" s="32"/>
    </row>
    <row r="56" spans="1:19" s="30" customFormat="1" ht="15.75" x14ac:dyDescent="0.25">
      <c r="A56" s="76">
        <v>1200</v>
      </c>
      <c r="B56" s="69" t="s">
        <v>120</v>
      </c>
      <c r="C56" s="51">
        <f>SUM(C57+C58)</f>
        <v>2738.37</v>
      </c>
      <c r="D56" s="51"/>
      <c r="E56" s="51">
        <f>SUM(E57+E58)</f>
        <v>2738.37</v>
      </c>
      <c r="F56" s="51">
        <f>SUM(F57+F58)</f>
        <v>2738.37</v>
      </c>
      <c r="G56" s="44"/>
      <c r="H56" s="58">
        <f t="shared" si="0"/>
        <v>100</v>
      </c>
      <c r="J56" s="57"/>
      <c r="L56" s="41"/>
      <c r="M56" s="29"/>
      <c r="N56" s="25"/>
      <c r="O56" s="20"/>
      <c r="P56" s="20"/>
      <c r="Q56" s="20"/>
      <c r="R56" s="17"/>
      <c r="S56" s="32"/>
    </row>
    <row r="57" spans="1:19" s="30" customFormat="1" ht="15.75" x14ac:dyDescent="0.25">
      <c r="A57" s="77">
        <v>1201</v>
      </c>
      <c r="B57" s="73" t="s">
        <v>121</v>
      </c>
      <c r="C57" s="53">
        <v>2354.46</v>
      </c>
      <c r="D57" s="53"/>
      <c r="E57" s="53">
        <v>2354.46</v>
      </c>
      <c r="F57" s="53">
        <v>2354.46</v>
      </c>
      <c r="G57" s="42"/>
      <c r="H57" s="55">
        <f t="shared" si="0"/>
        <v>100</v>
      </c>
      <c r="J57" s="57"/>
      <c r="L57" s="39"/>
      <c r="M57" s="9"/>
      <c r="N57" s="27"/>
      <c r="O57" s="11"/>
      <c r="P57" s="11"/>
      <c r="Q57" s="11"/>
      <c r="R57" s="17"/>
      <c r="S57" s="32"/>
    </row>
    <row r="58" spans="1:19" s="30" customFormat="1" ht="15.75" x14ac:dyDescent="0.25">
      <c r="A58" s="77">
        <v>1202</v>
      </c>
      <c r="B58" s="73" t="s">
        <v>122</v>
      </c>
      <c r="C58" s="53">
        <v>383.91</v>
      </c>
      <c r="D58" s="53"/>
      <c r="E58" s="53">
        <v>383.91</v>
      </c>
      <c r="F58" s="53">
        <v>383.91</v>
      </c>
      <c r="G58" s="42"/>
      <c r="H58" s="55">
        <f t="shared" si="0"/>
        <v>100</v>
      </c>
      <c r="J58" s="57"/>
      <c r="L58" s="41"/>
      <c r="M58" s="29"/>
      <c r="N58" s="25"/>
      <c r="O58" s="20"/>
      <c r="P58" s="17"/>
      <c r="Q58" s="20"/>
      <c r="R58" s="17"/>
      <c r="S58" s="32"/>
    </row>
    <row r="59" spans="1:19" s="30" customFormat="1" ht="31.5" x14ac:dyDescent="0.25">
      <c r="A59" s="76">
        <v>1300</v>
      </c>
      <c r="B59" s="69" t="s">
        <v>123</v>
      </c>
      <c r="C59" s="51">
        <f>SUM(C60)</f>
        <v>5.92</v>
      </c>
      <c r="D59" s="51"/>
      <c r="E59" s="51">
        <f>SUM(E60)</f>
        <v>5.92</v>
      </c>
      <c r="F59" s="51">
        <f>SUM(F60)</f>
        <v>5.9</v>
      </c>
      <c r="G59" s="44"/>
      <c r="H59" s="58">
        <f t="shared" si="0"/>
        <v>99.662162162162176</v>
      </c>
      <c r="J59" s="57"/>
      <c r="L59" s="39"/>
      <c r="M59" s="9"/>
      <c r="N59" s="27"/>
      <c r="O59" s="11"/>
      <c r="P59" s="11"/>
      <c r="Q59" s="11"/>
      <c r="R59" s="17"/>
      <c r="S59" s="32"/>
    </row>
    <row r="60" spans="1:19" s="30" customFormat="1" ht="31.5" x14ac:dyDescent="0.25">
      <c r="A60" s="77">
        <v>1301</v>
      </c>
      <c r="B60" s="73" t="s">
        <v>124</v>
      </c>
      <c r="C60" s="53">
        <v>5.92</v>
      </c>
      <c r="D60" s="53"/>
      <c r="E60" s="53">
        <v>5.92</v>
      </c>
      <c r="F60" s="53">
        <v>5.9</v>
      </c>
      <c r="G60" s="44"/>
      <c r="H60" s="55">
        <f t="shared" si="0"/>
        <v>99.662162162162176</v>
      </c>
      <c r="J60" s="57"/>
      <c r="L60" s="41"/>
      <c r="M60" s="29"/>
      <c r="N60" s="25"/>
      <c r="O60" s="20"/>
      <c r="P60" s="17"/>
      <c r="Q60" s="20"/>
      <c r="R60" s="17"/>
      <c r="S60" s="32"/>
    </row>
    <row r="61" spans="1:19" ht="15.75" x14ac:dyDescent="0.25">
      <c r="A61" s="42"/>
      <c r="B61" s="43" t="s">
        <v>125</v>
      </c>
      <c r="C61" s="51">
        <f>SUM(C6+C15+C20+C27+C32+C36+C42+C45+C47+C53+C56+C59)</f>
        <v>1874057.5700000003</v>
      </c>
      <c r="D61" s="51">
        <f>SUM(D6+D15+D20+D27+D32+D36+D42+D45+D47+D53+D56+D59)</f>
        <v>0</v>
      </c>
      <c r="E61" s="51">
        <f>SUM(E6+E15+E20+E27+E32+E36+E42+E45+E47+E53+E56+E59)</f>
        <v>1871332.37</v>
      </c>
      <c r="F61" s="51">
        <f>SUM(F6+F15+F20+F27+F32+F36+F42+F45+F47+F53+F56+F59)</f>
        <v>1809131.83</v>
      </c>
      <c r="G61" s="44"/>
      <c r="H61" s="58">
        <f t="shared" si="0"/>
        <v>96.676136158538213</v>
      </c>
      <c r="J61" s="57"/>
      <c r="L61" s="41"/>
      <c r="M61" s="29"/>
      <c r="N61" s="19"/>
      <c r="O61" s="20"/>
      <c r="P61" s="17"/>
      <c r="Q61" s="20"/>
      <c r="R61" s="17"/>
      <c r="S61" s="7"/>
    </row>
    <row r="62" spans="1:19" ht="15.75" x14ac:dyDescent="0.25">
      <c r="A62" s="2"/>
      <c r="B62" s="2"/>
      <c r="C62" s="2"/>
      <c r="D62" s="2"/>
      <c r="E62" s="2"/>
      <c r="F62" s="45"/>
      <c r="G62" s="2"/>
      <c r="H62" s="2"/>
      <c r="L62" s="39"/>
      <c r="M62" s="9"/>
      <c r="N62" s="27"/>
      <c r="O62" s="11"/>
      <c r="P62" s="11"/>
      <c r="Q62" s="11"/>
      <c r="R62" s="17"/>
      <c r="S62" s="7"/>
    </row>
    <row r="63" spans="1:19" x14ac:dyDescent="0.25">
      <c r="J63" s="57"/>
      <c r="L63" s="47"/>
      <c r="M63" s="47"/>
      <c r="N63" s="47"/>
      <c r="O63" s="47"/>
      <c r="P63" s="47"/>
      <c r="Q63" s="47"/>
      <c r="R63" s="47"/>
      <c r="S63" s="7"/>
    </row>
    <row r="64" spans="1:19" ht="15" customHeight="1" x14ac:dyDescent="0.25">
      <c r="A64" s="300" t="s">
        <v>501</v>
      </c>
      <c r="B64" s="300"/>
      <c r="C64" s="300"/>
      <c r="D64" s="300"/>
      <c r="E64" s="300"/>
      <c r="F64" s="300"/>
      <c r="G64" s="300"/>
      <c r="H64" s="300"/>
      <c r="L64" s="47"/>
      <c r="M64" s="47"/>
      <c r="N64" s="47"/>
      <c r="O64" s="47"/>
      <c r="P64" s="47"/>
      <c r="Q64" s="47"/>
      <c r="R64" s="47"/>
      <c r="S64" s="7"/>
    </row>
    <row r="65" spans="1:19" ht="15.75" x14ac:dyDescent="0.25">
      <c r="A65" s="300"/>
      <c r="B65" s="300"/>
      <c r="C65" s="300"/>
      <c r="D65" s="300"/>
      <c r="E65" s="300"/>
      <c r="F65" s="300"/>
      <c r="G65" s="300"/>
      <c r="H65" s="300"/>
      <c r="L65" s="48"/>
      <c r="M65" s="48"/>
      <c r="N65" s="48"/>
      <c r="O65" s="48"/>
      <c r="P65" s="48"/>
      <c r="Q65" s="48"/>
      <c r="R65" s="48"/>
      <c r="S65" s="7"/>
    </row>
    <row r="66" spans="1:19" ht="12.75" customHeight="1" x14ac:dyDescent="0.25">
      <c r="A66" s="300"/>
      <c r="B66" s="300"/>
      <c r="C66" s="300"/>
      <c r="D66" s="300"/>
      <c r="E66" s="300"/>
      <c r="F66" s="300"/>
      <c r="G66" s="300"/>
      <c r="H66" s="300"/>
      <c r="L66" s="7"/>
      <c r="M66" s="7"/>
      <c r="N66" s="7"/>
      <c r="O66" s="7"/>
      <c r="P66" s="7"/>
      <c r="Q66" s="7"/>
      <c r="R66" s="7"/>
      <c r="S66" s="7"/>
    </row>
    <row r="67" spans="1:19" ht="44.25" customHeight="1" x14ac:dyDescent="0.25">
      <c r="A67" s="300"/>
      <c r="B67" s="300"/>
      <c r="C67" s="300"/>
      <c r="D67" s="300"/>
      <c r="E67" s="300"/>
      <c r="F67" s="300"/>
      <c r="G67" s="300"/>
      <c r="H67" s="300"/>
      <c r="L67" s="49"/>
      <c r="M67" s="49"/>
      <c r="N67" s="49"/>
      <c r="O67" s="49"/>
      <c r="P67" s="49"/>
      <c r="Q67" s="49"/>
      <c r="R67" s="49"/>
      <c r="S67" s="7"/>
    </row>
    <row r="68" spans="1:19" ht="12.75" hidden="1" customHeight="1" x14ac:dyDescent="0.25">
      <c r="A68" s="300"/>
      <c r="B68" s="300"/>
      <c r="C68" s="300"/>
      <c r="D68" s="300"/>
      <c r="E68" s="300"/>
      <c r="F68" s="300"/>
      <c r="G68" s="300"/>
      <c r="H68" s="300"/>
      <c r="L68" s="49"/>
      <c r="M68" s="49"/>
      <c r="N68" s="49"/>
      <c r="O68" s="49"/>
      <c r="P68" s="49"/>
      <c r="Q68" s="49"/>
      <c r="R68" s="49"/>
      <c r="S68" s="7"/>
    </row>
    <row r="69" spans="1:19" ht="12.75" customHeight="1" x14ac:dyDescent="0.25">
      <c r="L69" s="49"/>
      <c r="M69" s="49"/>
      <c r="N69" s="49"/>
      <c r="O69" s="49"/>
      <c r="P69" s="49"/>
      <c r="Q69" s="49"/>
      <c r="R69" s="49"/>
      <c r="S69" s="7"/>
    </row>
    <row r="70" spans="1:19" ht="12.75" customHeight="1" x14ac:dyDescent="0.25">
      <c r="L70" s="49"/>
      <c r="M70" s="49"/>
      <c r="N70" s="49"/>
      <c r="O70" s="49"/>
      <c r="P70" s="49"/>
      <c r="Q70" s="49"/>
      <c r="R70" s="49"/>
      <c r="S70" s="7"/>
    </row>
    <row r="71" spans="1:19" ht="12.75" customHeight="1" x14ac:dyDescent="0.25">
      <c r="L71" s="49"/>
      <c r="M71" s="49"/>
      <c r="N71" s="49"/>
      <c r="O71" s="49"/>
      <c r="P71" s="49"/>
      <c r="Q71" s="49"/>
      <c r="R71" s="49"/>
      <c r="S71" s="7"/>
    </row>
    <row r="72" spans="1:19" x14ac:dyDescent="0.25">
      <c r="L72" s="7"/>
      <c r="M72" s="7"/>
      <c r="N72" s="7"/>
      <c r="O72" s="7"/>
      <c r="P72" s="7"/>
      <c r="Q72" s="7"/>
      <c r="R72" s="7"/>
      <c r="S72" s="7"/>
    </row>
  </sheetData>
  <mergeCells count="4">
    <mergeCell ref="A1:H1"/>
    <mergeCell ref="A2:H2"/>
    <mergeCell ref="F3:H3"/>
    <mergeCell ref="A64:H68"/>
  </mergeCells>
  <pageMargins left="0.70866141732283472" right="0.23622047244094491" top="0.27559055118110237" bottom="0.31496062992125984" header="0.15748031496062992" footer="0.31496062992125984"/>
  <pageSetup paperSize="9" scale="70" fitToHeight="2"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opLeftCell="A7" workbookViewId="0">
      <selection activeCell="D7" sqref="D7"/>
    </sheetView>
  </sheetViews>
  <sheetFormatPr defaultColWidth="9.140625" defaultRowHeight="15" x14ac:dyDescent="0.25"/>
  <cols>
    <col min="1" max="1" width="9.140625" style="46"/>
    <col min="2" max="2" width="43.42578125" style="46" customWidth="1"/>
    <col min="3" max="3" width="31.28515625" style="46" customWidth="1"/>
    <col min="4" max="4" width="13.140625" style="46" customWidth="1"/>
    <col min="5" max="5" width="13.42578125" style="46" customWidth="1"/>
    <col min="6" max="6" width="14" style="46" customWidth="1"/>
    <col min="7" max="16384" width="9.140625" style="46"/>
  </cols>
  <sheetData>
    <row r="2" spans="1:9" ht="15.75" customHeight="1" x14ac:dyDescent="0.25">
      <c r="A2" s="301" t="s">
        <v>133</v>
      </c>
      <c r="B2" s="301"/>
      <c r="C2" s="301"/>
      <c r="D2" s="301"/>
      <c r="E2" s="301"/>
      <c r="F2" s="301"/>
      <c r="G2" s="243"/>
      <c r="H2" s="243"/>
      <c r="I2" s="243"/>
    </row>
    <row r="3" spans="1:9" ht="15.75" x14ac:dyDescent="0.25">
      <c r="A3" s="301"/>
      <c r="B3" s="301"/>
      <c r="C3" s="301"/>
      <c r="D3" s="301"/>
      <c r="E3" s="301"/>
      <c r="F3" s="301"/>
      <c r="G3" s="243"/>
      <c r="H3" s="243"/>
      <c r="I3" s="243"/>
    </row>
    <row r="4" spans="1:9" ht="15.75" x14ac:dyDescent="0.25">
      <c r="A4" s="302" t="s">
        <v>498</v>
      </c>
      <c r="B4" s="302"/>
      <c r="C4" s="302"/>
      <c r="D4" s="302"/>
      <c r="E4" s="302"/>
      <c r="F4" s="302"/>
    </row>
    <row r="5" spans="1:9" ht="76.5" x14ac:dyDescent="0.25">
      <c r="A5" s="78" t="s">
        <v>134</v>
      </c>
      <c r="B5" s="78" t="s">
        <v>135</v>
      </c>
      <c r="C5" s="78" t="s">
        <v>136</v>
      </c>
      <c r="D5" s="78" t="s">
        <v>360</v>
      </c>
      <c r="E5" s="78" t="s">
        <v>499</v>
      </c>
      <c r="F5" s="78" t="s">
        <v>188</v>
      </c>
    </row>
    <row r="6" spans="1:9" x14ac:dyDescent="0.25">
      <c r="A6" s="79">
        <v>1</v>
      </c>
      <c r="B6" s="80">
        <v>2</v>
      </c>
      <c r="C6" s="80">
        <v>3</v>
      </c>
      <c r="D6" s="79">
        <v>4</v>
      </c>
      <c r="E6" s="81"/>
      <c r="F6" s="81"/>
    </row>
    <row r="7" spans="1:9" ht="31.5" x14ac:dyDescent="0.25">
      <c r="A7" s="82" t="s">
        <v>137</v>
      </c>
      <c r="B7" s="83" t="s">
        <v>138</v>
      </c>
      <c r="C7" s="84" t="s">
        <v>139</v>
      </c>
      <c r="D7" s="85">
        <f>SUM(D8)</f>
        <v>50280.07</v>
      </c>
      <c r="E7" s="85">
        <f>SUM(E8)</f>
        <v>12558.26</v>
      </c>
      <c r="F7" s="86" t="s">
        <v>189</v>
      </c>
    </row>
    <row r="8" spans="1:9" ht="47.25" x14ac:dyDescent="0.25">
      <c r="A8" s="82" t="s">
        <v>140</v>
      </c>
      <c r="B8" s="83" t="s">
        <v>141</v>
      </c>
      <c r="C8" s="84" t="s">
        <v>142</v>
      </c>
      <c r="D8" s="85">
        <f>SUM(D9+D14+D23)</f>
        <v>50280.07</v>
      </c>
      <c r="E8" s="85">
        <f>SUM(E9+E14+E23)</f>
        <v>12558.26</v>
      </c>
      <c r="F8" s="86" t="s">
        <v>189</v>
      </c>
    </row>
    <row r="9" spans="1:9" ht="31.5" x14ac:dyDescent="0.25">
      <c r="A9" s="87" t="s">
        <v>143</v>
      </c>
      <c r="B9" s="88" t="s">
        <v>144</v>
      </c>
      <c r="C9" s="89" t="s">
        <v>145</v>
      </c>
      <c r="D9" s="90">
        <f>SUM(D10-D12)</f>
        <v>0</v>
      </c>
      <c r="E9" s="90">
        <f>SUM(E10-E12)</f>
        <v>0</v>
      </c>
      <c r="F9" s="86" t="s">
        <v>189</v>
      </c>
    </row>
    <row r="10" spans="1:9" ht="49.5" customHeight="1" x14ac:dyDescent="0.25">
      <c r="A10" s="87" t="s">
        <v>146</v>
      </c>
      <c r="B10" s="88" t="s">
        <v>147</v>
      </c>
      <c r="C10" s="89" t="s">
        <v>148</v>
      </c>
      <c r="D10" s="90">
        <f>SUM(D11)</f>
        <v>0</v>
      </c>
      <c r="E10" s="90">
        <f>SUM(E11)</f>
        <v>0</v>
      </c>
      <c r="F10" s="91" t="s">
        <v>189</v>
      </c>
    </row>
    <row r="11" spans="1:9" ht="47.25" x14ac:dyDescent="0.25">
      <c r="A11" s="87" t="s">
        <v>149</v>
      </c>
      <c r="B11" s="88" t="s">
        <v>150</v>
      </c>
      <c r="C11" s="89" t="s">
        <v>151</v>
      </c>
      <c r="D11" s="90">
        <v>0</v>
      </c>
      <c r="E11" s="92">
        <v>0</v>
      </c>
      <c r="F11" s="91" t="s">
        <v>189</v>
      </c>
    </row>
    <row r="12" spans="1:9" ht="47.25" x14ac:dyDescent="0.25">
      <c r="A12" s="87" t="s">
        <v>152</v>
      </c>
      <c r="B12" s="88" t="s">
        <v>153</v>
      </c>
      <c r="C12" s="89" t="s">
        <v>154</v>
      </c>
      <c r="D12" s="90">
        <f>SUM(D13)</f>
        <v>0</v>
      </c>
      <c r="E12" s="90">
        <f>SUM(E13)</f>
        <v>0</v>
      </c>
      <c r="F12" s="91" t="s">
        <v>189</v>
      </c>
    </row>
    <row r="13" spans="1:9" ht="47.25" x14ac:dyDescent="0.25">
      <c r="A13" s="87" t="s">
        <v>155</v>
      </c>
      <c r="B13" s="88" t="s">
        <v>156</v>
      </c>
      <c r="C13" s="93" t="s">
        <v>157</v>
      </c>
      <c r="D13" s="90">
        <v>0</v>
      </c>
      <c r="E13" s="92">
        <v>0</v>
      </c>
      <c r="F13" s="91" t="s">
        <v>189</v>
      </c>
    </row>
    <row r="14" spans="1:9" ht="47.25" x14ac:dyDescent="0.25">
      <c r="A14" s="87" t="s">
        <v>158</v>
      </c>
      <c r="B14" s="88" t="s">
        <v>159</v>
      </c>
      <c r="C14" s="89" t="s">
        <v>160</v>
      </c>
      <c r="D14" s="90">
        <f>SUM(D15-D17)</f>
        <v>-2417.85</v>
      </c>
      <c r="E14" s="90">
        <f>SUM(E15-E17)</f>
        <v>-2417.85</v>
      </c>
      <c r="F14" s="91">
        <f>E14/D14</f>
        <v>1</v>
      </c>
    </row>
    <row r="15" spans="1:9" ht="63" x14ac:dyDescent="0.25">
      <c r="A15" s="87" t="s">
        <v>161</v>
      </c>
      <c r="B15" s="88" t="s">
        <v>162</v>
      </c>
      <c r="C15" s="89" t="s">
        <v>163</v>
      </c>
      <c r="D15" s="90">
        <f>SUM(D16)</f>
        <v>0</v>
      </c>
      <c r="E15" s="90">
        <f>SUM(E16)</f>
        <v>0</v>
      </c>
      <c r="F15" s="91" t="s">
        <v>189</v>
      </c>
    </row>
    <row r="16" spans="1:9" ht="63" x14ac:dyDescent="0.25">
      <c r="A16" s="87" t="s">
        <v>164</v>
      </c>
      <c r="B16" s="88" t="s">
        <v>165</v>
      </c>
      <c r="C16" s="89" t="s">
        <v>166</v>
      </c>
      <c r="D16" s="90">
        <v>0</v>
      </c>
      <c r="E16" s="92">
        <v>0</v>
      </c>
      <c r="F16" s="91" t="s">
        <v>189</v>
      </c>
    </row>
    <row r="17" spans="1:6" ht="78.75" x14ac:dyDescent="0.25">
      <c r="A17" s="87" t="s">
        <v>167</v>
      </c>
      <c r="B17" s="88" t="s">
        <v>168</v>
      </c>
      <c r="C17" s="89" t="s">
        <v>169</v>
      </c>
      <c r="D17" s="90">
        <f>SUM(D18)</f>
        <v>2417.85</v>
      </c>
      <c r="E17" s="90">
        <f>SUM(E18)</f>
        <v>2417.85</v>
      </c>
      <c r="F17" s="91">
        <f>E18/D18</f>
        <v>1</v>
      </c>
    </row>
    <row r="18" spans="1:6" ht="69" customHeight="1" x14ac:dyDescent="0.25">
      <c r="A18" s="87" t="s">
        <v>170</v>
      </c>
      <c r="B18" s="94" t="s">
        <v>171</v>
      </c>
      <c r="C18" s="89" t="s">
        <v>172</v>
      </c>
      <c r="D18" s="90">
        <v>2417.85</v>
      </c>
      <c r="E18" s="92">
        <v>2417.85</v>
      </c>
      <c r="F18" s="91">
        <f>E18/D18</f>
        <v>1</v>
      </c>
    </row>
    <row r="19" spans="1:6" ht="47.25" x14ac:dyDescent="0.25">
      <c r="A19" s="87" t="s">
        <v>173</v>
      </c>
      <c r="B19" s="88" t="s">
        <v>174</v>
      </c>
      <c r="C19" s="89" t="s">
        <v>175</v>
      </c>
      <c r="D19" s="90">
        <f>SUM(D20)</f>
        <v>0</v>
      </c>
      <c r="E19" s="90">
        <f>SUM(E20)</f>
        <v>0</v>
      </c>
      <c r="F19" s="91" t="s">
        <v>189</v>
      </c>
    </row>
    <row r="20" spans="1:6" ht="127.5" customHeight="1" x14ac:dyDescent="0.25">
      <c r="A20" s="87" t="s">
        <v>176</v>
      </c>
      <c r="B20" s="94" t="s">
        <v>177</v>
      </c>
      <c r="C20" s="89" t="s">
        <v>178</v>
      </c>
      <c r="D20" s="90">
        <v>0</v>
      </c>
      <c r="E20" s="92">
        <v>0</v>
      </c>
      <c r="F20" s="91" t="s">
        <v>189</v>
      </c>
    </row>
    <row r="21" spans="1:6" ht="51" customHeight="1" x14ac:dyDescent="0.25">
      <c r="A21" s="87" t="s">
        <v>179</v>
      </c>
      <c r="B21" s="88" t="s">
        <v>180</v>
      </c>
      <c r="C21" s="89" t="s">
        <v>181</v>
      </c>
      <c r="D21" s="90">
        <f>SUM(D22)</f>
        <v>0</v>
      </c>
      <c r="E21" s="90">
        <f>SUM(E22)</f>
        <v>0</v>
      </c>
      <c r="F21" s="91" t="s">
        <v>189</v>
      </c>
    </row>
    <row r="22" spans="1:6" ht="67.5" customHeight="1" x14ac:dyDescent="0.25">
      <c r="A22" s="87" t="s">
        <v>182</v>
      </c>
      <c r="B22" s="88" t="s">
        <v>183</v>
      </c>
      <c r="C22" s="89" t="s">
        <v>184</v>
      </c>
      <c r="D22" s="90">
        <v>0</v>
      </c>
      <c r="E22" s="95">
        <v>0</v>
      </c>
      <c r="F22" s="91" t="s">
        <v>189</v>
      </c>
    </row>
    <row r="23" spans="1:6" ht="34.5" customHeight="1" x14ac:dyDescent="0.25">
      <c r="A23" s="87" t="s">
        <v>185</v>
      </c>
      <c r="B23" s="88" t="s">
        <v>186</v>
      </c>
      <c r="C23" s="89" t="s">
        <v>187</v>
      </c>
      <c r="D23" s="90">
        <v>52697.919999999998</v>
      </c>
      <c r="E23" s="92">
        <v>14976.11</v>
      </c>
      <c r="F23" s="86" t="s">
        <v>189</v>
      </c>
    </row>
  </sheetData>
  <mergeCells count="2">
    <mergeCell ref="A2:F3"/>
    <mergeCell ref="A4:F4"/>
  </mergeCells>
  <pageMargins left="0.70866141732283472" right="0.2" top="0.28999999999999998" bottom="0.28999999999999998"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workbookViewId="0">
      <selection activeCell="B10" sqref="B10"/>
    </sheetView>
  </sheetViews>
  <sheetFormatPr defaultRowHeight="15" x14ac:dyDescent="0.25"/>
  <cols>
    <col min="1" max="1" width="49.42578125" customWidth="1"/>
    <col min="2" max="2" width="34.85546875" customWidth="1"/>
  </cols>
  <sheetData>
    <row r="1" spans="1:2" x14ac:dyDescent="0.25">
      <c r="A1" s="46"/>
      <c r="B1" s="46"/>
    </row>
    <row r="2" spans="1:2" ht="18" customHeight="1" x14ac:dyDescent="0.25">
      <c r="A2" s="303" t="s">
        <v>128</v>
      </c>
      <c r="B2" s="303"/>
    </row>
    <row r="3" spans="1:2" s="1" customFormat="1" ht="19.5" customHeight="1" x14ac:dyDescent="0.25">
      <c r="A3" s="303" t="s">
        <v>129</v>
      </c>
      <c r="B3" s="303"/>
    </row>
    <row r="4" spans="1:2" ht="15.75" x14ac:dyDescent="0.25">
      <c r="A4" s="304" t="s">
        <v>500</v>
      </c>
      <c r="B4" s="304"/>
    </row>
    <row r="5" spans="1:2" ht="42.75" x14ac:dyDescent="0.25">
      <c r="A5" s="96" t="s">
        <v>126</v>
      </c>
      <c r="B5" s="97" t="s">
        <v>127</v>
      </c>
    </row>
    <row r="6" spans="1:2" x14ac:dyDescent="0.25">
      <c r="A6" s="98" t="s">
        <v>130</v>
      </c>
      <c r="B6" s="99">
        <v>5341.07</v>
      </c>
    </row>
    <row r="8" spans="1:2" x14ac:dyDescent="0.25">
      <c r="B8" s="1" t="s">
        <v>62</v>
      </c>
    </row>
  </sheetData>
  <mergeCells count="3">
    <mergeCell ref="A2:B2"/>
    <mergeCell ref="A3:B3"/>
    <mergeCell ref="A4:B4"/>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0" sqref="B20"/>
    </sheetView>
  </sheetViews>
  <sheetFormatPr defaultRowHeight="15" x14ac:dyDescent="0.25"/>
  <cols>
    <col min="1" max="1" width="61.7109375" customWidth="1"/>
    <col min="2" max="2" width="20" customWidth="1"/>
  </cols>
  <sheetData>
    <row r="1" spans="1:2" x14ac:dyDescent="0.25">
      <c r="A1" s="46"/>
      <c r="B1" s="46"/>
    </row>
    <row r="2" spans="1:2" ht="61.5" customHeight="1" x14ac:dyDescent="0.25">
      <c r="A2" s="305" t="s">
        <v>132</v>
      </c>
      <c r="B2" s="305"/>
    </row>
    <row r="3" spans="1:2" ht="15.75" x14ac:dyDescent="0.25">
      <c r="A3" s="304" t="s">
        <v>498</v>
      </c>
      <c r="B3" s="304"/>
    </row>
    <row r="4" spans="1:2" ht="45.75" customHeight="1" x14ac:dyDescent="0.25">
      <c r="A4" s="100" t="s">
        <v>126</v>
      </c>
      <c r="B4" s="101" t="s">
        <v>127</v>
      </c>
    </row>
    <row r="5" spans="1:2" ht="24.75" customHeight="1" x14ac:dyDescent="0.25">
      <c r="A5" s="102" t="s">
        <v>131</v>
      </c>
      <c r="B5" s="103">
        <v>0</v>
      </c>
    </row>
  </sheetData>
  <mergeCells count="2">
    <mergeCell ref="A2:B2"/>
    <mergeCell ref="A3:B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Доходы</vt:lpstr>
      <vt:lpstr>Расходы</vt:lpstr>
      <vt:lpstr>Источники</vt:lpstr>
      <vt:lpstr>Муниципальный долг</vt:lpstr>
      <vt:lpstr>Кредиторская задолженность</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Шмакова Елена Павловна</cp:lastModifiedBy>
  <cp:lastPrinted>2022-03-25T10:42:37Z</cp:lastPrinted>
  <dcterms:created xsi:type="dcterms:W3CDTF">2015-01-16T05:02:30Z</dcterms:created>
  <dcterms:modified xsi:type="dcterms:W3CDTF">2022-03-31T10:36:39Z</dcterms:modified>
</cp:coreProperties>
</file>