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ukovaob\Desktop\"/>
    </mc:Choice>
  </mc:AlternateContent>
  <bookViews>
    <workbookView xWindow="0" yWindow="0" windowWidth="28800" windowHeight="12300" activeTab="3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62913"/>
</workbook>
</file>

<file path=xl/calcChain.xml><?xml version="1.0" encoding="utf-8"?>
<calcChain xmlns="http://schemas.openxmlformats.org/spreadsheetml/2006/main">
  <c r="H52" i="14" l="1"/>
  <c r="F219" i="4" l="1"/>
  <c r="F218" i="4"/>
  <c r="D217" i="4"/>
  <c r="F217" i="4" s="1"/>
  <c r="C217" i="4"/>
  <c r="F216" i="4"/>
  <c r="D215" i="4"/>
  <c r="C215" i="4"/>
  <c r="F214" i="4"/>
  <c r="D213" i="4"/>
  <c r="C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F201" i="4"/>
  <c r="F200" i="4"/>
  <c r="D199" i="4"/>
  <c r="D197" i="4" s="1"/>
  <c r="C199" i="4"/>
  <c r="F198" i="4"/>
  <c r="E198" i="4"/>
  <c r="C197" i="4"/>
  <c r="C196" i="4"/>
  <c r="F196" i="4" s="1"/>
  <c r="F195" i="4"/>
  <c r="E195" i="4"/>
  <c r="D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D182" i="4"/>
  <c r="C182" i="4"/>
  <c r="F181" i="4"/>
  <c r="E181" i="4"/>
  <c r="F179" i="4"/>
  <c r="F178" i="4"/>
  <c r="F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F168" i="4"/>
  <c r="E168" i="4"/>
  <c r="D167" i="4"/>
  <c r="D155" i="4" s="1"/>
  <c r="C167" i="4"/>
  <c r="C155" i="4" s="1"/>
  <c r="F166" i="4"/>
  <c r="E166" i="4"/>
  <c r="F165" i="4"/>
  <c r="F164" i="4"/>
  <c r="E164" i="4"/>
  <c r="F163" i="4"/>
  <c r="E163" i="4"/>
  <c r="F162" i="4"/>
  <c r="E162" i="4"/>
  <c r="F161" i="4"/>
  <c r="E161" i="4"/>
  <c r="F160" i="4"/>
  <c r="E160" i="4"/>
  <c r="F159" i="4"/>
  <c r="F158" i="4"/>
  <c r="E158" i="4"/>
  <c r="F157" i="4"/>
  <c r="E157" i="4"/>
  <c r="F156" i="4"/>
  <c r="E156" i="4"/>
  <c r="C154" i="4"/>
  <c r="F154" i="4" s="1"/>
  <c r="C153" i="4"/>
  <c r="F153" i="4" s="1"/>
  <c r="D152" i="4"/>
  <c r="F149" i="4"/>
  <c r="F148" i="4"/>
  <c r="D147" i="4"/>
  <c r="F147" i="4" s="1"/>
  <c r="F146" i="4"/>
  <c r="F145" i="4"/>
  <c r="F144" i="4"/>
  <c r="F143" i="4"/>
  <c r="D142" i="4"/>
  <c r="F142" i="4" s="1"/>
  <c r="C142" i="4"/>
  <c r="C141" i="4"/>
  <c r="F140" i="4"/>
  <c r="F139" i="4"/>
  <c r="E139" i="4"/>
  <c r="F138" i="4"/>
  <c r="D137" i="4"/>
  <c r="C137" i="4"/>
  <c r="F136" i="4"/>
  <c r="F135" i="4"/>
  <c r="F134" i="4"/>
  <c r="F133" i="4"/>
  <c r="F132" i="4"/>
  <c r="F131" i="4"/>
  <c r="F130" i="4"/>
  <c r="F129" i="4"/>
  <c r="E129" i="4"/>
  <c r="F128" i="4"/>
  <c r="D127" i="4"/>
  <c r="C127" i="4"/>
  <c r="F126" i="4"/>
  <c r="E126" i="4"/>
  <c r="F125" i="4"/>
  <c r="D124" i="4"/>
  <c r="C124" i="4"/>
  <c r="F123" i="4"/>
  <c r="F122" i="4"/>
  <c r="D121" i="4"/>
  <c r="C121" i="4"/>
  <c r="F120" i="4"/>
  <c r="F119" i="4"/>
  <c r="E119" i="4"/>
  <c r="D118" i="4"/>
  <c r="C118" i="4"/>
  <c r="F117" i="4"/>
  <c r="F116" i="4"/>
  <c r="E116" i="4"/>
  <c r="F115" i="4"/>
  <c r="E115" i="4"/>
  <c r="F114" i="4"/>
  <c r="D113" i="4"/>
  <c r="C113" i="4"/>
  <c r="F112" i="4"/>
  <c r="E112" i="4"/>
  <c r="F111" i="4"/>
  <c r="D110" i="4"/>
  <c r="C110" i="4"/>
  <c r="F109" i="4"/>
  <c r="F108" i="4"/>
  <c r="F107" i="4"/>
  <c r="F106" i="4"/>
  <c r="F105" i="4"/>
  <c r="E105" i="4"/>
  <c r="F104" i="4"/>
  <c r="F103" i="4"/>
  <c r="F102" i="4"/>
  <c r="F101" i="4"/>
  <c r="E101" i="4"/>
  <c r="F100" i="4"/>
  <c r="D99" i="4"/>
  <c r="C99" i="4"/>
  <c r="F98" i="4"/>
  <c r="E98" i="4"/>
  <c r="F97" i="4"/>
  <c r="D96" i="4"/>
  <c r="C96" i="4"/>
  <c r="F95" i="4"/>
  <c r="E95" i="4"/>
  <c r="F94" i="4"/>
  <c r="D93" i="4"/>
  <c r="C93" i="4"/>
  <c r="F91" i="4"/>
  <c r="E91" i="4"/>
  <c r="D90" i="4"/>
  <c r="C90" i="4"/>
  <c r="F90" i="4" s="1"/>
  <c r="F89" i="4"/>
  <c r="F88" i="4"/>
  <c r="E88" i="4"/>
  <c r="D87" i="4"/>
  <c r="C87" i="4"/>
  <c r="C84" i="4" s="1"/>
  <c r="F86" i="4"/>
  <c r="F85" i="4"/>
  <c r="F83" i="4"/>
  <c r="D82" i="4"/>
  <c r="C82" i="4"/>
  <c r="F80" i="4"/>
  <c r="E80" i="4"/>
  <c r="C79" i="4"/>
  <c r="F79" i="4" s="1"/>
  <c r="F78" i="4"/>
  <c r="F77" i="4"/>
  <c r="F76" i="4"/>
  <c r="F75" i="4"/>
  <c r="D74" i="4"/>
  <c r="C74" i="4"/>
  <c r="F73" i="4"/>
  <c r="E73" i="4"/>
  <c r="D72" i="4"/>
  <c r="C72" i="4"/>
  <c r="F70" i="4"/>
  <c r="E70" i="4"/>
  <c r="D69" i="4"/>
  <c r="C69" i="4"/>
  <c r="F67" i="4"/>
  <c r="E67" i="4"/>
  <c r="F66" i="4"/>
  <c r="E66" i="4"/>
  <c r="F65" i="4"/>
  <c r="E65" i="4"/>
  <c r="F64" i="4"/>
  <c r="E64" i="4"/>
  <c r="D63" i="4"/>
  <c r="C63" i="4"/>
  <c r="C62" i="4" s="1"/>
  <c r="D62" i="4"/>
  <c r="F61" i="4"/>
  <c r="E61" i="4"/>
  <c r="F60" i="4"/>
  <c r="E60" i="4"/>
  <c r="F59" i="4"/>
  <c r="E59" i="4"/>
  <c r="F58" i="4"/>
  <c r="F57" i="4"/>
  <c r="D56" i="4"/>
  <c r="C56" i="4"/>
  <c r="F55" i="4"/>
  <c r="E55" i="4"/>
  <c r="F54" i="4"/>
  <c r="E54" i="4"/>
  <c r="D53" i="4"/>
  <c r="C53" i="4"/>
  <c r="F52" i="4"/>
  <c r="E52" i="4"/>
  <c r="F51" i="4"/>
  <c r="E51" i="4"/>
  <c r="D50" i="4"/>
  <c r="C50" i="4"/>
  <c r="F49" i="4"/>
  <c r="E49" i="4"/>
  <c r="F48" i="4"/>
  <c r="E48" i="4"/>
  <c r="D47" i="4"/>
  <c r="C47" i="4"/>
  <c r="F46" i="4"/>
  <c r="E46" i="4"/>
  <c r="D45" i="4"/>
  <c r="C45" i="4"/>
  <c r="F44" i="4"/>
  <c r="E44" i="4"/>
  <c r="D43" i="4"/>
  <c r="C43" i="4"/>
  <c r="C42" i="4" s="1"/>
  <c r="F41" i="4"/>
  <c r="F40" i="4"/>
  <c r="E40" i="4"/>
  <c r="D39" i="4"/>
  <c r="C39" i="4"/>
  <c r="F38" i="4"/>
  <c r="E38" i="4"/>
  <c r="F37" i="4"/>
  <c r="E37" i="4"/>
  <c r="D36" i="4"/>
  <c r="C36" i="4"/>
  <c r="C35" i="4"/>
  <c r="E35" i="4" s="1"/>
  <c r="D34" i="4"/>
  <c r="F32" i="4"/>
  <c r="E32" i="4"/>
  <c r="D31" i="4"/>
  <c r="C31" i="4"/>
  <c r="F30" i="4"/>
  <c r="E30" i="4"/>
  <c r="D29" i="4"/>
  <c r="C29" i="4"/>
  <c r="E29" i="4" s="1"/>
  <c r="F28" i="4"/>
  <c r="F27" i="4"/>
  <c r="E27" i="4"/>
  <c r="D26" i="4"/>
  <c r="C26" i="4"/>
  <c r="F25" i="4"/>
  <c r="F24" i="4"/>
  <c r="F23" i="4"/>
  <c r="E23" i="4"/>
  <c r="F22" i="4"/>
  <c r="F21" i="4"/>
  <c r="E21" i="4"/>
  <c r="D20" i="4"/>
  <c r="C20" i="4"/>
  <c r="F18" i="4"/>
  <c r="E18" i="4"/>
  <c r="F17" i="4"/>
  <c r="E17" i="4"/>
  <c r="F16" i="4"/>
  <c r="E16" i="4"/>
  <c r="F15" i="4"/>
  <c r="E15" i="4"/>
  <c r="D14" i="4"/>
  <c r="C14" i="4"/>
  <c r="C12" i="4" s="1"/>
  <c r="F13" i="4"/>
  <c r="E13" i="4"/>
  <c r="F11" i="4"/>
  <c r="F10" i="4"/>
  <c r="E10" i="4"/>
  <c r="F9" i="4"/>
  <c r="E9" i="4"/>
  <c r="F8" i="4"/>
  <c r="E8" i="4"/>
  <c r="F7" i="4"/>
  <c r="E7" i="4"/>
  <c r="D6" i="4"/>
  <c r="C6" i="4"/>
  <c r="C5" i="4" s="1"/>
  <c r="E6" i="4" l="1"/>
  <c r="E36" i="4"/>
  <c r="F47" i="4"/>
  <c r="C81" i="4"/>
  <c r="E90" i="4"/>
  <c r="E39" i="4"/>
  <c r="D141" i="4"/>
  <c r="F141" i="4" s="1"/>
  <c r="E45" i="4"/>
  <c r="F99" i="4"/>
  <c r="F93" i="4"/>
  <c r="F110" i="4"/>
  <c r="F121" i="4"/>
  <c r="C34" i="4"/>
  <c r="E34" i="4" s="1"/>
  <c r="F29" i="4"/>
  <c r="C19" i="4"/>
  <c r="D33" i="4"/>
  <c r="F182" i="4"/>
  <c r="D180" i="4"/>
  <c r="D151" i="4" s="1"/>
  <c r="E199" i="4"/>
  <c r="F39" i="4"/>
  <c r="F45" i="4"/>
  <c r="F69" i="4"/>
  <c r="F72" i="4"/>
  <c r="C71" i="4"/>
  <c r="C68" i="4" s="1"/>
  <c r="F87" i="4"/>
  <c r="C92" i="4"/>
  <c r="E99" i="4"/>
  <c r="E110" i="4"/>
  <c r="F124" i="4"/>
  <c r="F199" i="4"/>
  <c r="F215" i="4"/>
  <c r="F53" i="4"/>
  <c r="E72" i="4"/>
  <c r="F6" i="4"/>
  <c r="F36" i="4"/>
  <c r="F56" i="4"/>
  <c r="F63" i="4"/>
  <c r="F74" i="4"/>
  <c r="E113" i="4"/>
  <c r="E127" i="4"/>
  <c r="E167" i="4"/>
  <c r="F213" i="4"/>
  <c r="D5" i="4"/>
  <c r="E5" i="4" s="1"/>
  <c r="F14" i="4"/>
  <c r="E26" i="4"/>
  <c r="F35" i="4"/>
  <c r="F82" i="4"/>
  <c r="F113" i="4"/>
  <c r="E118" i="4"/>
  <c r="F127" i="4"/>
  <c r="E137" i="4"/>
  <c r="F197" i="4"/>
  <c r="F62" i="4"/>
  <c r="E155" i="4"/>
  <c r="F20" i="4"/>
  <c r="F31" i="4"/>
  <c r="F43" i="4"/>
  <c r="F50" i="4"/>
  <c r="E96" i="4"/>
  <c r="F5" i="4"/>
  <c r="D19" i="4"/>
  <c r="E79" i="4"/>
  <c r="E87" i="4"/>
  <c r="D92" i="4"/>
  <c r="E154" i="4"/>
  <c r="E14" i="4"/>
  <c r="E20" i="4"/>
  <c r="F26" i="4"/>
  <c r="E31" i="4"/>
  <c r="E43" i="4"/>
  <c r="E47" i="4"/>
  <c r="E50" i="4"/>
  <c r="E53" i="4"/>
  <c r="E56" i="4"/>
  <c r="E62" i="4"/>
  <c r="E63" i="4"/>
  <c r="E69" i="4"/>
  <c r="E74" i="4"/>
  <c r="D84" i="4"/>
  <c r="E93" i="4"/>
  <c r="F96" i="4"/>
  <c r="F118" i="4"/>
  <c r="F137" i="4"/>
  <c r="E153" i="4"/>
  <c r="F155" i="4"/>
  <c r="F167" i="4"/>
  <c r="E196" i="4"/>
  <c r="E197" i="4"/>
  <c r="D42" i="4"/>
  <c r="C152" i="4"/>
  <c r="D12" i="4"/>
  <c r="D71" i="4"/>
  <c r="E182" i="4"/>
  <c r="C194" i="4"/>
  <c r="E194" i="4" s="1"/>
  <c r="E17" i="15"/>
  <c r="H12" i="14"/>
  <c r="C33" i="4" l="1"/>
  <c r="F34" i="4"/>
  <c r="F152" i="4"/>
  <c r="E152" i="4"/>
  <c r="F194" i="4"/>
  <c r="D150" i="4"/>
  <c r="F19" i="4"/>
  <c r="E19" i="4"/>
  <c r="D68" i="4"/>
  <c r="E71" i="4"/>
  <c r="F71" i="4"/>
  <c r="E12" i="4"/>
  <c r="F12" i="4"/>
  <c r="C180" i="4"/>
  <c r="F42" i="4"/>
  <c r="E42" i="4"/>
  <c r="F84" i="4"/>
  <c r="E84" i="4"/>
  <c r="D81" i="4"/>
  <c r="D4" i="4" s="1"/>
  <c r="F92" i="4"/>
  <c r="E92" i="4"/>
  <c r="E60" i="14"/>
  <c r="E57" i="14"/>
  <c r="E54" i="14"/>
  <c r="E48" i="14"/>
  <c r="E46" i="14"/>
  <c r="E43" i="14"/>
  <c r="E37" i="14"/>
  <c r="E33" i="14"/>
  <c r="E28" i="14"/>
  <c r="E20" i="14"/>
  <c r="E15" i="14"/>
  <c r="E6" i="14"/>
  <c r="F33" i="4" l="1"/>
  <c r="C4" i="4"/>
  <c r="E4" i="4" s="1"/>
  <c r="E33" i="4"/>
  <c r="D220" i="4"/>
  <c r="F180" i="4"/>
  <c r="E180" i="4"/>
  <c r="F81" i="4"/>
  <c r="E81" i="4"/>
  <c r="F68" i="4"/>
  <c r="E68" i="4"/>
  <c r="C151" i="4"/>
  <c r="E62" i="14"/>
  <c r="H24" i="14"/>
  <c r="F4" i="4" l="1"/>
  <c r="C150" i="4"/>
  <c r="F151" i="4"/>
  <c r="E151" i="4"/>
  <c r="F54" i="14"/>
  <c r="C54" i="14"/>
  <c r="H56" i="14"/>
  <c r="C220" i="4" l="1"/>
  <c r="F150" i="4"/>
  <c r="E150" i="4"/>
  <c r="D12" i="15"/>
  <c r="F220" i="4" l="1"/>
  <c r="E220" i="4"/>
  <c r="E15" i="15"/>
  <c r="H10" i="14"/>
  <c r="C20" i="14" l="1"/>
  <c r="D10" i="15" l="1"/>
  <c r="D9" i="15" l="1"/>
  <c r="H40" i="14"/>
  <c r="F33" i="14"/>
  <c r="F60" i="14"/>
  <c r="D15" i="15" l="1"/>
  <c r="H61" i="14" l="1"/>
  <c r="H59" i="14"/>
  <c r="H58" i="14"/>
  <c r="H55" i="14"/>
  <c r="H53" i="14"/>
  <c r="H51" i="14"/>
  <c r="H50" i="14"/>
  <c r="H49" i="14"/>
  <c r="H47" i="14"/>
  <c r="H45" i="14"/>
  <c r="H44" i="14"/>
  <c r="H42" i="14"/>
  <c r="H41" i="14"/>
  <c r="H39" i="14"/>
  <c r="H38" i="14"/>
  <c r="H36" i="14"/>
  <c r="H35" i="14"/>
  <c r="H34" i="14"/>
  <c r="H32" i="14"/>
  <c r="H31" i="14"/>
  <c r="H30" i="14"/>
  <c r="H29" i="14"/>
  <c r="H27" i="14"/>
  <c r="H26" i="14"/>
  <c r="H25" i="14"/>
  <c r="H22" i="14"/>
  <c r="H21" i="14"/>
  <c r="H19" i="14"/>
  <c r="H18" i="14"/>
  <c r="H17" i="14"/>
  <c r="H8" i="14"/>
  <c r="H14" i="14"/>
  <c r="H11" i="14"/>
  <c r="H9" i="14"/>
  <c r="H7" i="14"/>
  <c r="H60" i="14"/>
  <c r="F17" i="15"/>
  <c r="F18" i="15"/>
  <c r="E19" i="15"/>
  <c r="E21" i="15"/>
  <c r="E14" i="15"/>
  <c r="E12" i="15"/>
  <c r="E10" i="15"/>
  <c r="D21" i="15"/>
  <c r="D19" i="15"/>
  <c r="D17" i="15"/>
  <c r="D14" i="15" s="1"/>
  <c r="D8" i="15" s="1"/>
  <c r="C60" i="14"/>
  <c r="F57" i="14"/>
  <c r="C57" i="14"/>
  <c r="F48" i="14"/>
  <c r="C48" i="14"/>
  <c r="F46" i="14"/>
  <c r="C46" i="14"/>
  <c r="F43" i="14"/>
  <c r="C43" i="14"/>
  <c r="F37" i="14"/>
  <c r="C37" i="14"/>
  <c r="D33" i="14"/>
  <c r="D62" i="14" s="1"/>
  <c r="C33" i="14"/>
  <c r="F28" i="14"/>
  <c r="C28" i="14"/>
  <c r="F20" i="14"/>
  <c r="F15" i="14"/>
  <c r="C15" i="14"/>
  <c r="F6" i="14"/>
  <c r="C6" i="14"/>
  <c r="C62" i="14" l="1"/>
  <c r="E9" i="15"/>
  <c r="E8" i="15" s="1"/>
  <c r="E7" i="15" s="1"/>
  <c r="H57" i="14"/>
  <c r="H46" i="14"/>
  <c r="H33" i="14"/>
  <c r="H54" i="14"/>
  <c r="H43" i="14"/>
  <c r="H48" i="14"/>
  <c r="H37" i="14"/>
  <c r="H28" i="14"/>
  <c r="H20" i="14"/>
  <c r="H15" i="14"/>
  <c r="H6" i="14"/>
  <c r="D7" i="15"/>
  <c r="F62" i="14"/>
  <c r="H62" i="14" l="1"/>
  <c r="F14" i="15"/>
</calcChain>
</file>

<file path=xl/comments1.xml><?xml version="1.0" encoding="utf-8"?>
<comments xmlns="http://schemas.openxmlformats.org/spreadsheetml/2006/main">
  <authors>
    <author>ShmakovaEP</author>
  </authors>
  <commentLis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ShmakovaEP: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7" authorId="0" shapeId="0">
      <text>
        <r>
          <rPr>
            <b/>
            <sz val="9"/>
            <color indexed="81"/>
            <rFont val="Tahoma"/>
            <family val="2"/>
            <charset val="204"/>
          </rPr>
          <t>ShmakovaEP: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<sst xmlns="http://schemas.openxmlformats.org/spreadsheetml/2006/main" count="596" uniqueCount="517">
  <si>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</si>
  <si>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</si>
  <si>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</si>
  <si>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</si>
  <si>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</si>
  <si>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</si>
  <si>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</si>
  <si>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</si>
  <si>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</si>
  <si>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</si>
  <si>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</si>
  <si>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</si>
  <si>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</si>
  <si>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</si>
  <si>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</si>
  <si>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</si>
  <si>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</si>
  <si>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</si>
  <si>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</si>
  <si>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</si>
  <si>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</si>
  <si>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</si>
  <si>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</si>
  <si>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</si>
  <si>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</si>
  <si>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</si>
  <si>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</si>
  <si>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</si>
  <si>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</si>
  <si>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</si>
  <si>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</si>
  <si>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</si>
  <si>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</si>
  <si>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</si>
  <si>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</si>
  <si>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</si>
  <si>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</si>
  <si>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</si>
  <si>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</si>
  <si>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</si>
  <si>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</si>
  <si>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</si>
  <si>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</si>
  <si>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</si>
  <si>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</si>
  <si>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</si>
  <si>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</si>
  <si>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</si>
  <si>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</si>
  <si>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</si>
  <si>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</si>
  <si>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</si>
  <si>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</si>
  <si>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</si>
  <si>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</si>
  <si>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</si>
  <si>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</si>
  <si>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</si>
  <si>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</si>
  <si>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</si>
  <si>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</si>
  <si>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</si>
  <si>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</si>
  <si>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</si>
  <si>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</si>
  <si>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</si>
  <si>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</si>
  <si>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</si>
  <si>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</si>
  <si>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</si>
  <si>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</si>
  <si>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</si>
  <si>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</si>
  <si>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</si>
  <si>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</si>
  <si>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</si>
  <si>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</si>
  <si>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</si>
  <si>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</si>
  <si>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</si>
  <si>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</si>
  <si>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</si>
  <si>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</si>
  <si>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</si>
  <si>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</si>
  <si>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</si>
  <si>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</si>
  <si>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</si>
  <si>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</si>
  <si>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</si>
  <si>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</si>
  <si>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</si>
  <si>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</si>
  <si>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</si>
  <si>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</si>
  <si>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</si>
  <si>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</si>
  <si>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</si>
  <si>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</si>
  <si>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</si>
  <si>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</si>
  <si>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</si>
  <si>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</si>
  <si>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</si>
  <si>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</si>
  <si>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</si>
  <si>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</si>
  <si>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</si>
  <si>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</si>
  <si>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</si>
  <si>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</si>
  <si>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</si>
  <si>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</si>
  <si>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</si>
  <si>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</si>
  <si>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</si>
  <si>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</si>
  <si>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</si>
  <si>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</si>
  <si>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</si>
  <si>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</si>
  <si>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</si>
  <si>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</si>
  <si>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</si>
  <si>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</si>
  <si>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</si>
  <si>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</si>
  <si>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</si>
  <si>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</si>
  <si>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</si>
  <si>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</si>
  <si>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</si>
  <si>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</si>
  <si>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</si>
  <si>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</si>
  <si>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</si>
  <si>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</si>
  <si>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</si>
  <si>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</si>
  <si>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</si>
  <si>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</si>
  <si>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</si>
  <si>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</si>
  <si>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</si>
  <si>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</si>
  <si>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</si>
  <si>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</si>
  <si>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</si>
  <si>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</si>
  <si>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</si>
  <si>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</si>
  <si>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</si>
  <si>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</si>
  <si>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</si>
  <si>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</si>
  <si>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</si>
  <si>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</si>
  <si>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</si>
  <si>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</si>
  <si>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</si>
  <si>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</si>
  <si>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</si>
  <si>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</si>
  <si>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</si>
  <si>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</si>
  <si>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</si>
  <si>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</si>
  <si>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</si>
  <si>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</si>
  <si>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</si>
  <si>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</si>
  <si>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</si>
  <si>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</si>
  <si>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</si>
  <si>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</si>
  <si>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</si>
  <si>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</si>
  <si>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</si>
  <si>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</si>
  <si>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</si>
  <si>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</si>
  <si>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</si>
  <si>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</si>
  <si>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</si>
  <si>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</si>
  <si>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</si>
  <si>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</si>
  <si>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</si>
  <si>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</si>
  <si>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</si>
  <si>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</si>
  <si>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</si>
  <si>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</si>
  <si>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</si>
  <si>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</si>
  <si>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</si>
  <si>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</si>
  <si>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</si>
  <si>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</si>
  <si>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</si>
  <si>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</si>
  <si>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</si>
  <si>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</si>
  <si>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</si>
  <si>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</si>
  <si>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</si>
  <si>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902  1  17  01040  04  0000  180</t>
  </si>
  <si>
    <t>100  1  03  02230  01  0000  110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</si>
  <si>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</si>
  <si>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</si>
  <si>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</si>
  <si>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</si>
  <si>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</si>
  <si>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</si>
  <si>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</si>
  <si>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</si>
  <si>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</si>
  <si>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</si>
  <si>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</si>
  <si>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</si>
  <si>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</si>
  <si>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</si>
  <si>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</si>
  <si>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</si>
  <si>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</si>
  <si>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</si>
  <si>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</si>
  <si>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</si>
  <si>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</si>
  <si>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</si>
  <si>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</si>
  <si>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</si>
  <si>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</si>
  <si>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</si>
  <si>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902  1  11  09044  04  0008  120</t>
  </si>
  <si>
    <t>902  1  11  09044  04  0005  120</t>
  </si>
  <si>
    <t>902  1  11  09044  04  0004  120</t>
  </si>
  <si>
    <t>Плата за размещение отходов производства</t>
  </si>
  <si>
    <t>048  1  12  01042  01  6000  120</t>
  </si>
  <si>
    <t>000  1  13  02994  04  0000  130</t>
  </si>
  <si>
    <t>037  1 16   01053  01  0000 140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</si>
  <si>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</si>
  <si>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</si>
  <si>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</si>
  <si>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</si>
  <si>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</si>
  <si>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</si>
  <si>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</si>
  <si>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</si>
  <si>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>000 1 16  10100  04  0000 140</t>
  </si>
  <si>
    <t>901 1 16  10100  04  0000 140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</si>
  <si>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</si>
  <si>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</si>
  <si>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</si>
  <si>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037  1 16  10123  01 0000 140</t>
  </si>
  <si>
    <t>141  1 16  10123  01 0000 140</t>
  </si>
  <si>
    <t>182  1 16  10123  01 0000 140</t>
  </si>
  <si>
    <t>321  1 16  10123  01 0000 140</t>
  </si>
  <si>
    <t>182  1 16  10129  01 0000 140</t>
  </si>
  <si>
    <t>919  2  02  15002  04  0000  150</t>
  </si>
  <si>
    <t xml:space="preserve">Дотации бюджетам городских округов на поддержку мер по обеспечению сбалансированности бюджетов
</t>
  </si>
  <si>
    <t>000  2  02  29999 04  0000  150</t>
  </si>
  <si>
    <t>Прочие субсидии бюджетам городских округов</t>
  </si>
  <si>
    <t>906  2  02  29999 04  0000  150</t>
  </si>
  <si>
    <t>Субсидии 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</si>
  <si>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</si>
  <si>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</si>
  <si>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</si>
  <si>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</si>
  <si>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</si>
  <si>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000  2  19  00000  04  0000  150</t>
  </si>
  <si>
    <t>901  2  19  60010  04  0000  150</t>
  </si>
  <si>
    <t>906  2  19  60010  04  0000  150</t>
  </si>
  <si>
    <t>Объем средств по решению о бюджете на 2020 год, тыс. руб.</t>
  </si>
  <si>
    <t>Объем средств по решению о бюджете на 2020 год  в тысячах рублей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</si>
  <si>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</si>
  <si>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</si>
  <si>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901  1  13  02994  04  0001  130</t>
  </si>
  <si>
    <t>906  1  13  02994  04  0001  130</t>
  </si>
  <si>
    <t>906  1  13  02994  04  0006  130</t>
  </si>
  <si>
    <t>902  1  14  02042  04  0000  410</t>
  </si>
  <si>
    <t>902  1  14  02043  04  0002  410</t>
  </si>
  <si>
    <t>000  1 16   01073  01  0000 140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</si>
  <si>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</si>
  <si>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019  1 16   01073  01  0000 140</t>
  </si>
  <si>
    <t>037  1 16   01073  01  0000 140</t>
  </si>
  <si>
    <t>019  1 16   01153  01  0000 140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</si>
  <si>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</si>
  <si>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</si>
  <si>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</si>
  <si>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037  1 16   01193  01  0000 140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</si>
  <si>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</si>
  <si>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000  1 16   01203  01  0000 140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</si>
  <si>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</si>
  <si>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019  1 16   01203  01  0000 140</t>
  </si>
  <si>
    <t>037 1 16   01203  01  0000 140</t>
  </si>
  <si>
    <t>913 1  16  07090  04  0000  140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</si>
  <si>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</si>
  <si>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188  1 16  10123  01 0000 140</t>
  </si>
  <si>
    <t>901  1 16  10123  01 0000 140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</si>
  <si>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</si>
  <si>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</si>
  <si>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</si>
  <si>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</si>
  <si>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</si>
  <si>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</si>
  <si>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</si>
  <si>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</si>
  <si>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</si>
  <si>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901  2  02  20302  04  0000  150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</si>
  <si>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</si>
  <si>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908  2  02  25519 04  0000  150</t>
  </si>
  <si>
    <t xml:space="preserve">Субсидия бюджетам городских округов на поддержку отрасли культуры
</t>
  </si>
  <si>
    <t>901  2  02  25520 04  0000  150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</si>
  <si>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</si>
  <si>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901  2  02  25576 04  0000  150</t>
  </si>
  <si>
    <t xml:space="preserve">Субсидии бюджетам городских округов на обеспечение комплексного развития сельских территорий
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</si>
  <si>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</si>
  <si>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901  2  02  29999 04  0000  150</t>
  </si>
  <si>
    <t>Субсидии  на  разработку документации по планировке территории</t>
  </si>
  <si>
    <t>Субсидии  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</si>
  <si>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Прочие безвозмездные поступления в бюджеты городских округов</t>
  </si>
  <si>
    <t>Лесное  хозяйство</t>
  </si>
  <si>
    <t>901  1  13  02994  04  0007  130</t>
  </si>
  <si>
    <t>000  1 16   01063  01  0000 140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</si>
  <si>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</si>
  <si>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019  1 16   01063  01  0000 140</t>
  </si>
  <si>
    <t>037  1 16   01063  01  0000 140</t>
  </si>
  <si>
    <t>901  1 16   01074  01  0000 140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</si>
  <si>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</si>
  <si>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</si>
  <si>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</si>
  <si>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902 1 16  10032  04  0000 140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</si>
  <si>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</si>
  <si>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919 1 16  10100  04  0000 140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</si>
  <si>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</si>
  <si>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</si>
  <si>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</si>
  <si>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906  1  17  01040  04  0000  180</t>
  </si>
  <si>
    <t>Невыясненные поступления</t>
  </si>
  <si>
    <t>029  1  17  05040  04  0000  180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</si>
  <si>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</si>
  <si>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из областного бюджета,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2019 году</t>
  </si>
  <si>
    <t>000  2  02  40000  00  0000  150</t>
  </si>
  <si>
    <t>Иные межбюджетные трансферты</t>
  </si>
  <si>
    <t>901  2  02  49999  04  0000  150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</si>
  <si>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</si>
  <si>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908  2  02  49999  00  0000  150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</si>
  <si>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</si>
  <si>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</si>
  <si>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</si>
  <si>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</si>
  <si>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</si>
  <si>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</si>
  <si>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</si>
  <si>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</si>
  <si>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</si>
  <si>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</si>
  <si>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037 1 16 01123 01 0000 140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</si>
  <si>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</si>
  <si>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 (ГТО)</t>
  </si>
  <si>
    <t xml:space="preserve">Субсидии на создание и обеспечение деятельности молодежных «коворкинг-центров» </t>
  </si>
  <si>
    <t>Субсидии на организацию военно-патриотического воспитания и допризывной подготовки молодых граждан</t>
  </si>
  <si>
    <t xml:space="preserve">Межбюджетные трансферты  на организацию электро-, тепло-, газо- и водоснабжения населения, водоотведения, снабжения населения топливом
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</si>
  <si>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</si>
  <si>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</si>
  <si>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</si>
  <si>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</si>
  <si>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</si>
  <si>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182  1  01  02050  01  0000  110</t>
  </si>
  <si>
    <t>100  1  03  02240  01  0000  110</t>
  </si>
  <si>
    <t>100  1  03  02250  01  0000  110</t>
  </si>
  <si>
    <t>100  1  03  02260  01  0000  110</t>
  </si>
  <si>
    <t>000  1  05  01 000  00  0000  110</t>
  </si>
  <si>
    <t xml:space="preserve">Налог, взимаемый в связи с применением упрощенной системы налогообложения
</t>
  </si>
  <si>
    <t>182  1  05  01011  01  0000  110</t>
  </si>
  <si>
    <t xml:space="preserve">Налог, взимаемый с налогоплательщиков, выбравших в качестве объекта налогообложения доходы
</t>
  </si>
  <si>
    <t>182  1  05  01012  01  0000  110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</si>
  <si>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</si>
  <si>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</si>
  <si>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182  1  05  01050  01  1000  110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</si>
  <si>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</si>
  <si>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</si>
  <si>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</si>
  <si>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</si>
  <si>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</si>
  <si>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902  1  08  07150  01  1000  110</t>
  </si>
  <si>
    <t>Государственная пошлина за выдачу разрешения на установку рекламной конструкции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</si>
  <si>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</si>
  <si>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</si>
  <si>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</si>
  <si>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</si>
  <si>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</si>
  <si>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</si>
  <si>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</si>
  <si>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000  1  12  01000  01  0000  120</t>
  </si>
  <si>
    <t xml:space="preserve">Плата за размещение твердых коммунальных отходов
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</si>
  <si>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</si>
  <si>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</si>
  <si>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</si>
  <si>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</si>
  <si>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</si>
  <si>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</si>
  <si>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</si>
  <si>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000  1  14  02043  04  0000  410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</si>
  <si>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</si>
  <si>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</si>
  <si>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</si>
  <si>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</si>
  <si>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000  1 16   01053  01  0000 140</t>
  </si>
  <si>
    <t>019  1 16   01053  01  0000 140</t>
  </si>
  <si>
    <t>000  1 16  01193 01 0000 140</t>
  </si>
  <si>
    <t>019  1 16  01193 01 0000 140</t>
  </si>
  <si>
    <t>000 1 16  10032  04  0000 140</t>
  </si>
  <si>
    <t>901 116 10032 04 0000 140</t>
  </si>
  <si>
    <t xml:space="preserve"> 000  1 16 11050 01 0000 140</t>
  </si>
  <si>
    <t xml:space="preserve"> 017  1 16 11050 01 0000 140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</si>
  <si>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</si>
  <si>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</si>
  <si>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</si>
  <si>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</si>
  <si>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</si>
  <si>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</si>
  <si>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901  2  02  25497 04  0000  150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</si>
  <si>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</si>
  <si>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бюджетной системы Российской Федерации</t>
  </si>
  <si>
    <t>000  2  02  30024  04  0000  150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</si>
  <si>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</si>
  <si>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</si>
  <si>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</si>
  <si>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</si>
  <si>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</si>
  <si>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</si>
  <si>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</si>
  <si>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</si>
  <si>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</t>
  </si>
  <si>
    <t>Межбюджетные трансферты  из резервного фона Правительства Свердловской области на возмещение расходов управляющих организаций на приобретение дезинфицирующих средств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</si>
  <si>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</si>
  <si>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>000  2  07  04000  04  0000  150</t>
  </si>
  <si>
    <t>901  2  07  04050  04  0000  150</t>
  </si>
  <si>
    <t>000  2  18  04000  04  0000  150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</si>
  <si>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</si>
  <si>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</si>
  <si>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182  1  05  02020  02  0000  110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</si>
  <si>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</si>
  <si>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902  1  11  09044  04  0001  120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</si>
  <si>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</si>
  <si>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</si>
  <si>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912  1  13  02994  04  0001  130</t>
  </si>
  <si>
    <t>913  1  13  02994  04  0001  130</t>
  </si>
  <si>
    <t>019 116 01133 01 0000 140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</si>
  <si>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</si>
  <si>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</si>
  <si>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</si>
  <si>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017  116 10123 01 0000 140</t>
  </si>
  <si>
    <t>919 117 01040 04 0000 180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</si>
  <si>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</si>
  <si>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</si>
  <si>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</si>
  <si>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</si>
  <si>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Сумма бюджетных назначений на 2020 год             (в тыс.руб.)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</si>
  <si>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</si>
  <si>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</si>
  <si>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</si>
  <si>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>Доходы от сдачи в аренду имущества, составляющего казну городских округов (за исключением земельных участков)  (</t>
    </r>
    <r>
      <rPr>
        <sz val="10"/>
        <color indexed="12"/>
        <rFont val="Times New Roman"/>
        <family val="1"/>
        <charset val="204"/>
      </rPr>
  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</si>
  <si>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</si>
  <si>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rgb="FF00B0F0"/>
        <rFont val="Times New Roman"/>
        <family val="1"/>
        <charset val="204"/>
      </rPr>
      <t>(плата по договорам на установку и эксплуатацию рекламных конструкций)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</si>
  <si>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theme="3" tint="0.39997558519241921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фонда)</t>
    </r>
  </si>
  <si>
    <r>
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color theme="3" tint="0.39997558519241921"/>
        <rFont val="Times New Roman"/>
        <family val="1"/>
        <charset val="204"/>
      </rPr>
      <t xml:space="preserve"> (плата по договорам на размещение нестационарного торгового объекта, а также плата за право на заключение указанных договоров)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</si>
  <si>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theme="3" tint="0.39997558519241921"/>
        <rFont val="Times New Roman"/>
        <family val="1"/>
        <charset val="204"/>
      </rPr>
      <t>(плата по договорам на установку и эксплуатацию рекламной конструкции, а также плата за право на заключение указанных договоров)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</si>
  <si>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</si>
  <si>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>Прочие доходы от компенсации затрат бюджетов городских округов</t>
    </r>
    <r>
      <rPr>
        <sz val="10"/>
        <color theme="3" tint="0.39997558519241921"/>
        <rFont val="Times New Roman"/>
        <family val="1"/>
        <charset val="204"/>
      </rPr>
      <t xml:space="preserve"> (в части возврата дебиторской задолженности прошлых лет)</t>
    </r>
    <r>
      <rPr>
        <sz val="10"/>
        <color theme="8" tint="-0.249977111117893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</si>
  <si>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r>
      <t xml:space="preserve">Прочие доходы от компенсации затрат бюджетов городских округов  </t>
    </r>
    <r>
      <rPr>
        <sz val="10"/>
        <color theme="3" tint="0.39997558519241921"/>
        <rFont val="Times New Roman"/>
        <family val="1"/>
        <charset val="204"/>
      </rPr>
      <t>(в части возврата дебиторской задолженности прошлых лет)</t>
    </r>
  </si>
  <si>
    <r>
      <t xml:space="preserve">Прочие доходы от компенсации затрат бюджетов городских округов </t>
    </r>
    <r>
      <rPr>
        <sz val="10"/>
        <color rgb="FF00B0F0"/>
        <rFont val="Times New Roman"/>
        <family val="1"/>
        <charset val="204"/>
      </rPr>
      <t>(в части возврата дебиторской задолженности прошлых лет)</t>
    </r>
  </si>
  <si>
    <r>
      <t xml:space="preserve">Прочие доходы от компенсации затрат бюджетов городских округов </t>
    </r>
    <r>
      <rPr>
        <sz val="10"/>
        <color theme="3" tint="0.39997558519241921"/>
        <rFont val="Times New Roman"/>
        <family val="1"/>
        <charset val="204"/>
      </rPr>
      <t>(возврат бюджетных средств в связи с невыполнением муниципального задания бюджетными и автономными учреждениями)</t>
    </r>
  </si>
  <si>
    <r>
      <t xml:space="preserve">Прочие доходы от компенсации затрат бюджетов городских округов </t>
    </r>
    <r>
      <rPr>
        <sz val="10"/>
        <color theme="3" tint="0.39997558519241921"/>
        <rFont val="Times New Roman"/>
        <family val="1"/>
        <charset val="204"/>
      </rPr>
      <t>(прочие доходы)</t>
    </r>
    <r>
      <rPr>
        <sz val="10"/>
        <rFont val="Times New Roman"/>
        <family val="1"/>
        <charset val="204"/>
      </rPr>
      <t xml:space="preserve">
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</si>
  <si>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  </r>
    <r>
      <rPr>
        <sz val="10"/>
        <color indexed="12"/>
        <rFont val="Times New Roman"/>
        <family val="1"/>
        <charset val="204"/>
      </rPr>
      <t>(доходы от реализации объектов нежилого фонда)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</si>
  <si>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  <r>
      <rPr>
        <sz val="10"/>
        <color indexed="12"/>
        <rFont val="Times New Roman"/>
        <family val="1"/>
        <charset val="204"/>
      </rPr>
      <t>(прочие доходы от реализации иного имущества,)</t>
    </r>
  </si>
  <si>
    <t>019  1 16   01083  01  0000 140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</si>
  <si>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</si>
  <si>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908  2  02  25299  04  0000  150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</si>
  <si>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</si>
  <si>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919  2  02  29999 04  0000  150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</si>
  <si>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</si>
  <si>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906  2  02  49999  00  0000  150</t>
  </si>
  <si>
    <t xml:space="preserve">Межбюджетные трансферты, из резервного фонда Правительства Свердловской области на замену деревянных оконных блоков на оконные блоки ПВХ в МБОУ СОШ с. Аятское </t>
  </si>
  <si>
    <t>Межбюджетные трансферты 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</si>
  <si>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Аятское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</si>
  <si>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Киприно Муниципального бюджетного учреждения культуры Невьянского городского округа «Культурно-досуговый центр»</t>
  </si>
  <si>
    <t>Исполнение бюджета Невьянского городского округа по состоянию на 01.10.2020 г.</t>
  </si>
  <si>
    <t>Сумма фактического поступления на 01.10.2020 г. (в тыс.руб.)</t>
  </si>
  <si>
    <t>Рост, снижение       (+, -) в тыс. руб.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</si>
  <si>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</si>
  <si>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</si>
  <si>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182  1  05  01022  01  0000  110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</si>
  <si>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</si>
  <si>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902  1  14  02042  04  0000  440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</si>
  <si>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</si>
  <si>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322 116 10123 01 0000 140</t>
  </si>
  <si>
    <t xml:space="preserve"> 906  2  02  25169  04  0000  150</t>
  </si>
  <si>
    <t xml:space="preserve"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</si>
  <si>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906  2  02  25304 04  0000  150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</si>
  <si>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</si>
  <si>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</si>
  <si>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906  2  02  45303  04  0000  150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</si>
  <si>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</si>
  <si>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000  2  02  49999  04  0000  150</t>
  </si>
  <si>
    <t xml:space="preserve">Прочие межбюджетные трансферты, передаваемые бюджетам городских округов
</t>
  </si>
  <si>
    <t>906  2  02  49999  04  0000  150</t>
  </si>
  <si>
    <t>Межбюджетные трансферты, из резервного фонда Правительства Свердловской области на приобретение баяна для Дома культуры селс Быньги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</si>
  <si>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сфере культуры  в целях профилактики и устранения последствий распространения новой коронавирусной инфекции </t>
  </si>
  <si>
    <t xml:space="preserve"> по состоянию на 01.10.2020 года</t>
  </si>
  <si>
    <t>Исполнено    на 01.10.2020г., в тыс. руб.</t>
  </si>
  <si>
    <t>на 01.10.2020 г.</t>
  </si>
  <si>
    <t>Исполнение на 01.10.2020г., в тысячах рублей</t>
  </si>
  <si>
    <t>на  01.10.2020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</si>
  <si>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8 853,48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</si>
</sst>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9"/>
      <name val="Times New Roman"/>
      <family val="1"/>
      <charset val="204"/>
    </font>
    <font>
      <sz val="14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1" fillId="2" borderId="4"/>
    <xf numFmtId="4" fontId="32" fillId="0" borderId="5">
      <alignment horizontal="right" vertical="top" shrinkToFit="1"/>
    </xf>
    <xf numFmtId="0" fontId="35" fillId="0" borderId="0" applyNumberFormat="0" applyFill="0" applyBorder="0" applyAlignment="0" applyProtection="0"/>
    <xf numFmtId="49" fontId="32" fillId="0" borderId="6">
      <alignment horizontal="center"/>
    </xf>
  </cellStyleXfs>
  <cellXfs count="202">
    <xf numFmtId="0" fontId="0" fillId="0" borderId="0" xfId="0"/>
    <xf numFmtId="0" fontId="0" fillId="0" borderId="0" xfId="0"/>
    <xf numFmtId="0" fontId="2" fillId="0" borderId="0" xfId="0" applyFont="1"/>
    <xf numFmtId="0" fontId="10" fillId="0" borderId="0" xfId="0" applyFont="1"/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0" fontId="8" fillId="0" borderId="1" xfId="0" applyFont="1" applyBorder="1"/>
    <xf numFmtId="164" fontId="8" fillId="0" borderId="1" xfId="0" applyNumberFormat="1" applyFont="1" applyBorder="1"/>
    <xf numFmtId="165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/>
    <xf numFmtId="0" fontId="0" fillId="0" borderId="0" xfId="0" applyAlignment="1">
      <alignment wrapText="1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/>
    </xf>
    <xf numFmtId="164" fontId="8" fillId="0" borderId="0" xfId="0" applyNumberFormat="1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165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/>
    <xf numFmtId="165" fontId="11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/>
    <xf numFmtId="0" fontId="11" fillId="0" borderId="0" xfId="0" applyFont="1" applyBorder="1"/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justify" wrapText="1"/>
    </xf>
    <xf numFmtId="0" fontId="8" fillId="0" borderId="1" xfId="0" applyFont="1" applyBorder="1" applyAlignment="1">
      <alignment vertical="top"/>
    </xf>
    <xf numFmtId="165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 applyFill="1" applyBorder="1"/>
    <xf numFmtId="165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justify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11" fillId="0" borderId="1" xfId="0" applyFont="1" applyFill="1" applyBorder="1" applyAlignment="1">
      <alignment vertical="justify" wrapText="1"/>
    </xf>
    <xf numFmtId="0" fontId="11" fillId="0" borderId="0" xfId="0" applyFont="1" applyBorder="1" applyAlignment="1">
      <alignment vertical="justify"/>
    </xf>
    <xf numFmtId="0" fontId="13" fillId="0" borderId="0" xfId="0" applyFont="1"/>
    <xf numFmtId="0" fontId="11" fillId="0" borderId="0" xfId="0" applyFont="1" applyFill="1" applyBorder="1" applyAlignment="1">
      <alignment vertical="justify" wrapText="1"/>
    </xf>
    <xf numFmtId="0" fontId="13" fillId="0" borderId="0" xfId="0" applyFont="1" applyBorder="1"/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Fill="1" applyBorder="1"/>
    <xf numFmtId="0" fontId="15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8" fillId="0" borderId="0" xfId="0" applyFont="1" applyFill="1" applyBorder="1" applyAlignment="1"/>
    <xf numFmtId="0" fontId="16" fillId="0" borderId="0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167" fontId="24" fillId="0" borderId="2" xfId="0" applyNumberFormat="1" applyFont="1" applyBorder="1" applyAlignment="1">
      <alignment horizontal="center" vertical="top"/>
    </xf>
    <xf numFmtId="167" fontId="24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/>
    </xf>
    <xf numFmtId="4" fontId="8" fillId="0" borderId="1" xfId="0" applyNumberFormat="1" applyFont="1" applyFill="1" applyBorder="1"/>
    <xf numFmtId="4" fontId="11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/>
    <xf numFmtId="4" fontId="8" fillId="0" borderId="1" xfId="0" applyNumberFormat="1" applyFont="1" applyFill="1" applyBorder="1" applyAlignment="1">
      <alignment vertical="top"/>
    </xf>
    <xf numFmtId="4" fontId="24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/>
    <xf numFmtId="0" fontId="26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3" fillId="0" borderId="0" xfId="0" applyNumberFormat="1" applyFont="1"/>
    <xf numFmtId="4" fontId="24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4" fontId="24" fillId="0" borderId="2" xfId="0" applyNumberFormat="1" applyFont="1" applyFill="1" applyBorder="1" applyAlignment="1">
      <alignment horizontal="right" vertical="top"/>
    </xf>
    <xf numFmtId="166" fontId="16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wrapText="1"/>
    </xf>
    <xf numFmtId="0" fontId="3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3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top" wrapText="1"/>
    </xf>
    <xf numFmtId="4" fontId="9" fillId="0" borderId="1" xfId="3" applyNumberFormat="1" applyFont="1" applyFill="1" applyBorder="1" applyAlignment="1"/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>
      <alignment shrinkToFit="1"/>
    </xf>
    <xf numFmtId="4" fontId="23" fillId="0" borderId="1" xfId="0" applyNumberFormat="1" applyFont="1" applyFill="1" applyBorder="1" applyAlignment="1"/>
    <xf numFmtId="4" fontId="16" fillId="0" borderId="1" xfId="3" applyNumberFormat="1" applyFont="1" applyFill="1" applyBorder="1" applyAlignment="1"/>
    <xf numFmtId="4" fontId="26" fillId="0" borderId="1" xfId="0" applyNumberFormat="1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9" fillId="0" borderId="1" xfId="3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shrinkToFit="1"/>
    </xf>
    <xf numFmtId="0" fontId="3" fillId="0" borderId="1" xfId="3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/>
    <xf numFmtId="0" fontId="2" fillId="0" borderId="1" xfId="3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justify" vertical="top"/>
    </xf>
    <xf numFmtId="0" fontId="2" fillId="0" borderId="1" xfId="3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44" fillId="0" borderId="1" xfId="3" applyFont="1" applyFill="1" applyBorder="1" applyAlignment="1">
      <alignment horizontal="left" vertical="center"/>
    </xf>
    <xf numFmtId="49" fontId="37" fillId="0" borderId="1" xfId="8" applyNumberFormat="1" applyFont="1" applyFill="1" applyBorder="1" applyAlignment="1" applyProtection="1">
      <alignment horizontal="left" vertical="center" shrinkToFit="1"/>
    </xf>
    <xf numFmtId="0" fontId="37" fillId="0" borderId="1" xfId="8" applyFont="1" applyFill="1" applyBorder="1" applyAlignment="1">
      <alignment horizontal="left" vertical="top" wrapText="1" shrinkToFit="1"/>
    </xf>
    <xf numFmtId="49" fontId="39" fillId="0" borderId="1" xfId="8" applyNumberFormat="1" applyFont="1" applyFill="1" applyBorder="1" applyAlignment="1" applyProtection="1">
      <alignment horizontal="left" vertical="center" shrinkToFit="1"/>
    </xf>
    <xf numFmtId="0" fontId="39" fillId="0" borderId="1" xfId="8" applyFont="1" applyFill="1" applyBorder="1" applyAlignment="1">
      <alignment horizontal="left" vertical="top" wrapText="1" shrinkToFit="1"/>
    </xf>
    <xf numFmtId="0" fontId="3" fillId="0" borderId="1" xfId="10" applyFont="1" applyFill="1" applyBorder="1" applyAlignment="1">
      <alignment horizontal="left" wrapText="1"/>
    </xf>
    <xf numFmtId="0" fontId="2" fillId="0" borderId="1" xfId="10" applyFont="1" applyFill="1" applyBorder="1" applyAlignment="1">
      <alignment horizontal="left" wrapText="1"/>
    </xf>
    <xf numFmtId="0" fontId="9" fillId="0" borderId="1" xfId="10" applyFont="1" applyFill="1" applyBorder="1" applyAlignment="1">
      <alignment wrapText="1"/>
    </xf>
    <xf numFmtId="0" fontId="38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left" vertical="center" wrapText="1"/>
    </xf>
    <xf numFmtId="0" fontId="37" fillId="0" borderId="1" xfId="11" applyNumberFormat="1" applyFont="1" applyFill="1" applyBorder="1" applyAlignment="1" applyProtection="1">
      <alignment horizontal="left" vertical="top" wrapText="1"/>
    </xf>
    <xf numFmtId="0" fontId="37" fillId="0" borderId="1" xfId="8" applyNumberFormat="1" applyFont="1" applyFill="1" applyBorder="1" applyAlignment="1">
      <alignment horizontal="left" vertical="top" wrapText="1" shrinkToFit="1"/>
    </xf>
    <xf numFmtId="0" fontId="39" fillId="0" borderId="1" xfId="8" applyNumberFormat="1" applyFont="1" applyFill="1" applyBorder="1" applyAlignment="1">
      <alignment horizontal="left" vertical="top" wrapText="1" shrinkToFit="1"/>
    </xf>
    <xf numFmtId="49" fontId="37" fillId="0" borderId="1" xfId="8" applyNumberFormat="1" applyFont="1" applyFill="1" applyBorder="1" applyAlignment="1" applyProtection="1">
      <alignment horizontal="left" vertical="top" wrapText="1" shrinkToFit="1"/>
    </xf>
    <xf numFmtId="49" fontId="39" fillId="0" borderId="1" xfId="8" applyNumberFormat="1" applyFont="1" applyFill="1" applyBorder="1" applyAlignment="1" applyProtection="1">
      <alignment horizontal="left" vertical="top" wrapText="1" shrinkToFit="1"/>
    </xf>
    <xf numFmtId="49" fontId="37" fillId="0" borderId="1" xfId="8" applyNumberFormat="1" applyFont="1" applyFill="1" applyBorder="1" applyAlignment="1" applyProtection="1">
      <alignment horizontal="left" vertical="top" shrinkToFit="1"/>
    </xf>
    <xf numFmtId="0" fontId="37" fillId="0" borderId="1" xfId="9" applyNumberFormat="1" applyFont="1" applyFill="1" applyBorder="1" applyAlignment="1" applyProtection="1">
      <alignment horizontal="left" vertical="top" wrapText="1"/>
    </xf>
    <xf numFmtId="4" fontId="9" fillId="0" borderId="1" xfId="0" applyNumberFormat="1" applyFont="1" applyFill="1" applyBorder="1" applyAlignment="1">
      <alignment wrapText="1"/>
    </xf>
    <xf numFmtId="49" fontId="39" fillId="0" borderId="1" xfId="8" applyNumberFormat="1" applyFont="1" applyFill="1" applyBorder="1" applyAlignment="1" applyProtection="1">
      <alignment horizontal="left" vertical="top" shrinkToFit="1"/>
    </xf>
    <xf numFmtId="0" fontId="39" fillId="0" borderId="1" xfId="11" applyNumberFormat="1" applyFont="1" applyFill="1" applyBorder="1" applyAlignment="1" applyProtection="1">
      <alignment horizontal="left" vertical="top" wrapText="1"/>
    </xf>
    <xf numFmtId="4" fontId="16" fillId="0" borderId="1" xfId="0" applyNumberFormat="1" applyFont="1" applyFill="1" applyBorder="1" applyAlignment="1">
      <alignment wrapText="1"/>
    </xf>
    <xf numFmtId="0" fontId="39" fillId="0" borderId="1" xfId="9" applyNumberFormat="1" applyFont="1" applyFill="1" applyBorder="1" applyAlignment="1" applyProtection="1">
      <alignment horizontal="left" vertical="top" wrapText="1"/>
    </xf>
    <xf numFmtId="0" fontId="3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justify" vertical="top" wrapText="1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vertical="center" wrapText="1"/>
    </xf>
    <xf numFmtId="4" fontId="2" fillId="0" borderId="1" xfId="3" applyNumberFormat="1" applyFont="1" applyFill="1" applyBorder="1" applyAlignment="1"/>
    <xf numFmtId="0" fontId="2" fillId="0" borderId="1" xfId="3" applyFont="1" applyFill="1" applyBorder="1" applyAlignment="1">
      <alignment horizontal="left" vertical="top"/>
    </xf>
    <xf numFmtId="0" fontId="2" fillId="0" borderId="1" xfId="3" applyFont="1" applyFill="1" applyBorder="1" applyAlignment="1">
      <alignment vertical="center"/>
    </xf>
    <xf numFmtId="4" fontId="16" fillId="0" borderId="1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0" fontId="2" fillId="0" borderId="1" xfId="3" applyNumberFormat="1" applyFont="1" applyFill="1" applyBorder="1" applyAlignment="1">
      <alignment horizontal="justify" vertical="top"/>
    </xf>
    <xf numFmtId="0" fontId="3" fillId="0" borderId="1" xfId="3" applyFont="1" applyFill="1" applyBorder="1" applyAlignment="1">
      <alignment vertical="center"/>
    </xf>
    <xf numFmtId="4" fontId="9" fillId="0" borderId="1" xfId="3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" fontId="8" fillId="0" borderId="1" xfId="3" applyNumberFormat="1" applyFont="1" applyFill="1" applyBorder="1" applyAlignment="1"/>
    <xf numFmtId="4" fontId="24" fillId="0" borderId="1" xfId="0" applyNumberFormat="1" applyFont="1" applyFill="1" applyBorder="1" applyAlignment="1"/>
    <xf numFmtId="4" fontId="46" fillId="0" borderId="1" xfId="3" applyNumberFormat="1" applyFont="1" applyFill="1" applyBorder="1" applyAlignment="1"/>
    <xf numFmtId="4" fontId="45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/>
    <xf numFmtId="0" fontId="45" fillId="0" borderId="1" xfId="3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0"/>
  <sheetViews>
    <sheetView topLeftCell="A45" workbookViewId="0">
      <selection activeCell="B222" sqref="B222"/>
    </sheetView>
  </sheetViews>
  <sheetFormatPr defaultRowHeight="15" x14ac:dyDescent="0.25"/>
  <cols>
    <col min="1" max="1" width="27.42578125" style="64" customWidth="1"/>
    <col min="2" max="2" width="39.5703125" style="108" customWidth="1"/>
    <col min="3" max="3" width="13.28515625" style="64" customWidth="1"/>
    <col min="4" max="4" width="14.42578125" style="64" customWidth="1"/>
    <col min="5" max="5" width="11.28515625" style="64" customWidth="1"/>
    <col min="6" max="6" width="13.5703125" style="64" customWidth="1"/>
    <col min="7" max="16384" width="9.140625" style="64"/>
  </cols>
  <sheetData>
    <row r="1" spans="1:6" ht="18" x14ac:dyDescent="0.25">
      <c r="A1" s="192" t="s">
        <v>489</v>
      </c>
      <c r="B1" s="192"/>
      <c r="C1" s="192"/>
      <c r="D1" s="192"/>
      <c r="E1" s="192"/>
      <c r="F1" s="192"/>
    </row>
    <row r="2" spans="1:6" ht="73.5" customHeight="1" x14ac:dyDescent="0.25">
      <c r="A2" s="109" t="s">
        <v>0</v>
      </c>
      <c r="B2" s="110" t="s">
        <v>1</v>
      </c>
      <c r="C2" s="109" t="s">
        <v>460</v>
      </c>
      <c r="D2" s="111" t="s">
        <v>490</v>
      </c>
      <c r="E2" s="109" t="s">
        <v>2</v>
      </c>
      <c r="F2" s="109" t="s">
        <v>491</v>
      </c>
    </row>
    <row r="3" spans="1:6" x14ac:dyDescent="0.25">
      <c r="A3" s="112">
        <v>1</v>
      </c>
      <c r="B3" s="113">
        <v>2</v>
      </c>
      <c r="C3" s="114">
        <v>3</v>
      </c>
      <c r="D3" s="115">
        <v>4</v>
      </c>
      <c r="E3" s="116">
        <v>5</v>
      </c>
      <c r="F3" s="116">
        <v>6</v>
      </c>
    </row>
    <row r="4" spans="1:6" ht="25.5" x14ac:dyDescent="0.25">
      <c r="A4" s="117" t="s">
        <v>3</v>
      </c>
      <c r="B4" s="132" t="s">
        <v>4</v>
      </c>
      <c r="C4" s="180">
        <f>SUM(C5+C12+C19+C33+C39+C42+C62+C68+C81+C92+C141)</f>
        <v>520140.32</v>
      </c>
      <c r="D4" s="180">
        <f>SUM(D5+D12+D19+D33+D39+D42+D62+D68+D81+D92+D141)</f>
        <v>347827.71</v>
      </c>
      <c r="E4" s="180">
        <f>D4/C4*100</f>
        <v>66.871899105995098</v>
      </c>
      <c r="F4" s="180">
        <f>D4-C4</f>
        <v>-172312.61</v>
      </c>
    </row>
    <row r="5" spans="1:6" x14ac:dyDescent="0.25">
      <c r="A5" s="117" t="s">
        <v>5</v>
      </c>
      <c r="B5" s="118" t="s">
        <v>6</v>
      </c>
      <c r="C5" s="119">
        <f>SUM(C6)</f>
        <v>351202.69</v>
      </c>
      <c r="D5" s="119">
        <f t="shared" ref="D5" si="0">SUM(D6)</f>
        <v>247893.66</v>
      </c>
      <c r="E5" s="119">
        <f t="shared" ref="E5:E67" si="1">D5/C5*100</f>
        <v>70.584214488789925</v>
      </c>
      <c r="F5" s="180">
        <f t="shared" ref="F5:F6" si="2">D5-C5</f>
        <v>-103309.03</v>
      </c>
    </row>
    <row r="6" spans="1:6" x14ac:dyDescent="0.25">
      <c r="A6" s="117" t="s">
        <v>364</v>
      </c>
      <c r="B6" s="118" t="s">
        <v>7</v>
      </c>
      <c r="C6" s="119">
        <f>SUM(C7:C11)</f>
        <v>351202.69</v>
      </c>
      <c r="D6" s="119">
        <f t="shared" ref="D6" si="3">SUM(D7:D11)</f>
        <v>247893.66</v>
      </c>
      <c r="E6" s="119">
        <f t="shared" si="1"/>
        <v>70.584214488789925</v>
      </c>
      <c r="F6" s="180">
        <f t="shared" si="2"/>
        <v>-103309.03</v>
      </c>
    </row>
    <row r="7" spans="1:6" ht="82.5" customHeight="1" x14ac:dyDescent="0.25">
      <c r="A7" s="120" t="s">
        <v>8</v>
      </c>
      <c r="B7" s="121" t="s">
        <v>365</v>
      </c>
      <c r="C7" s="122">
        <v>341632.69</v>
      </c>
      <c r="D7" s="123">
        <v>244828.04</v>
      </c>
      <c r="E7" s="124">
        <f t="shared" si="1"/>
        <v>71.664113876221862</v>
      </c>
      <c r="F7" s="124">
        <f t="shared" ref="F7:F12" si="4">D7-C7</f>
        <v>-96804.65</v>
      </c>
    </row>
    <row r="8" spans="1:6" ht="120.75" customHeight="1" x14ac:dyDescent="0.25">
      <c r="A8" s="120" t="s">
        <v>9</v>
      </c>
      <c r="B8" s="121" t="s">
        <v>366</v>
      </c>
      <c r="C8" s="122">
        <v>1049.5899999999999</v>
      </c>
      <c r="D8" s="123">
        <v>573.88</v>
      </c>
      <c r="E8" s="124">
        <f t="shared" si="1"/>
        <v>54.676588001028982</v>
      </c>
      <c r="F8" s="124">
        <f t="shared" si="4"/>
        <v>-475.70999999999992</v>
      </c>
    </row>
    <row r="9" spans="1:6" ht="59.25" customHeight="1" x14ac:dyDescent="0.25">
      <c r="A9" s="120" t="s">
        <v>10</v>
      </c>
      <c r="B9" s="121" t="s">
        <v>367</v>
      </c>
      <c r="C9" s="122">
        <v>3680.22</v>
      </c>
      <c r="D9" s="123">
        <v>1257.44</v>
      </c>
      <c r="E9" s="124">
        <f t="shared" si="1"/>
        <v>34.167522593757987</v>
      </c>
      <c r="F9" s="124">
        <f t="shared" si="4"/>
        <v>-2422.7799999999997</v>
      </c>
    </row>
    <row r="10" spans="1:6" ht="104.25" customHeight="1" x14ac:dyDescent="0.25">
      <c r="A10" s="120" t="s">
        <v>11</v>
      </c>
      <c r="B10" s="121" t="s">
        <v>368</v>
      </c>
      <c r="C10" s="122">
        <v>4840.1899999999996</v>
      </c>
      <c r="D10" s="123">
        <v>1234.3</v>
      </c>
      <c r="E10" s="124">
        <f t="shared" si="1"/>
        <v>25.501065040835176</v>
      </c>
      <c r="F10" s="124">
        <f t="shared" si="4"/>
        <v>-3605.8899999999994</v>
      </c>
    </row>
    <row r="11" spans="1:6" ht="63.75" x14ac:dyDescent="0.25">
      <c r="A11" s="120" t="s">
        <v>369</v>
      </c>
      <c r="B11" s="121" t="s">
        <v>337</v>
      </c>
      <c r="C11" s="122">
        <v>0</v>
      </c>
      <c r="D11" s="123">
        <v>0</v>
      </c>
      <c r="E11" s="124"/>
      <c r="F11" s="124">
        <f t="shared" si="4"/>
        <v>0</v>
      </c>
    </row>
    <row r="12" spans="1:6" ht="38.25" x14ac:dyDescent="0.25">
      <c r="A12" s="117" t="s">
        <v>12</v>
      </c>
      <c r="B12" s="118" t="s">
        <v>13</v>
      </c>
      <c r="C12" s="119">
        <f>SUM(C14+C13)</f>
        <v>41391</v>
      </c>
      <c r="D12" s="119">
        <f>SUM(D14+D13)</f>
        <v>28650.679999999997</v>
      </c>
      <c r="E12" s="119">
        <f t="shared" si="1"/>
        <v>69.219588799497473</v>
      </c>
      <c r="F12" s="119">
        <f t="shared" si="4"/>
        <v>-12740.320000000003</v>
      </c>
    </row>
    <row r="13" spans="1:6" ht="38.25" x14ac:dyDescent="0.25">
      <c r="A13" s="181" t="s">
        <v>209</v>
      </c>
      <c r="B13" s="118" t="s">
        <v>210</v>
      </c>
      <c r="C13" s="119">
        <v>1253</v>
      </c>
      <c r="D13" s="119">
        <v>1041.3</v>
      </c>
      <c r="E13" s="119">
        <f t="shared" si="1"/>
        <v>83.104549082202709</v>
      </c>
      <c r="F13" s="119">
        <f t="shared" ref="F13:F14" si="5">D13-C13</f>
        <v>-211.70000000000005</v>
      </c>
    </row>
    <row r="14" spans="1:6" ht="38.25" x14ac:dyDescent="0.25">
      <c r="A14" s="117" t="s">
        <v>492</v>
      </c>
      <c r="B14" s="118" t="s">
        <v>493</v>
      </c>
      <c r="C14" s="130">
        <f>SUM(C15:C18)</f>
        <v>40138</v>
      </c>
      <c r="D14" s="130">
        <f t="shared" ref="D14" si="6">SUM(D15:D18)</f>
        <v>27609.379999999997</v>
      </c>
      <c r="E14" s="119">
        <f t="shared" si="1"/>
        <v>68.786137824505445</v>
      </c>
      <c r="F14" s="119">
        <f t="shared" si="5"/>
        <v>-12528.620000000003</v>
      </c>
    </row>
    <row r="15" spans="1:6" ht="76.5" x14ac:dyDescent="0.25">
      <c r="A15" s="126" t="s">
        <v>207</v>
      </c>
      <c r="B15" s="127" t="s">
        <v>14</v>
      </c>
      <c r="C15" s="122">
        <v>18725.73</v>
      </c>
      <c r="D15" s="122">
        <v>12871.71</v>
      </c>
      <c r="E15" s="124">
        <f t="shared" si="1"/>
        <v>68.738094589636816</v>
      </c>
      <c r="F15" s="124">
        <f t="shared" ref="F15:F21" si="7">D15-C15</f>
        <v>-5854.02</v>
      </c>
    </row>
    <row r="16" spans="1:6" ht="96.75" customHeight="1" x14ac:dyDescent="0.25">
      <c r="A16" s="126" t="s">
        <v>370</v>
      </c>
      <c r="B16" s="128" t="s">
        <v>15</v>
      </c>
      <c r="C16" s="122">
        <v>146.63</v>
      </c>
      <c r="D16" s="122">
        <v>88.86</v>
      </c>
      <c r="E16" s="124">
        <f t="shared" si="1"/>
        <v>60.601514014867355</v>
      </c>
      <c r="F16" s="124">
        <f t="shared" si="7"/>
        <v>-57.769999999999996</v>
      </c>
    </row>
    <row r="17" spans="1:6" ht="76.5" x14ac:dyDescent="0.25">
      <c r="A17" s="129" t="s">
        <v>371</v>
      </c>
      <c r="B17" s="127" t="s">
        <v>16</v>
      </c>
      <c r="C17" s="122">
        <v>25705.360000000001</v>
      </c>
      <c r="D17" s="122">
        <v>17163.009999999998</v>
      </c>
      <c r="E17" s="124">
        <f t="shared" si="1"/>
        <v>66.768214878142146</v>
      </c>
      <c r="F17" s="124">
        <f t="shared" si="7"/>
        <v>-8542.3500000000022</v>
      </c>
    </row>
    <row r="18" spans="1:6" ht="76.5" x14ac:dyDescent="0.25">
      <c r="A18" s="126" t="s">
        <v>372</v>
      </c>
      <c r="B18" s="127" t="s">
        <v>17</v>
      </c>
      <c r="C18" s="122">
        <v>-4439.72</v>
      </c>
      <c r="D18" s="122">
        <v>-2514.1999999999998</v>
      </c>
      <c r="E18" s="124">
        <f t="shared" si="1"/>
        <v>56.629697368302502</v>
      </c>
      <c r="F18" s="124">
        <f t="shared" si="7"/>
        <v>1925.5200000000004</v>
      </c>
    </row>
    <row r="19" spans="1:6" x14ac:dyDescent="0.25">
      <c r="A19" s="117" t="s">
        <v>75</v>
      </c>
      <c r="B19" s="118" t="s">
        <v>76</v>
      </c>
      <c r="C19" s="119">
        <f>SUM(C26+C29+C31+C20)</f>
        <v>34097</v>
      </c>
      <c r="D19" s="119">
        <f>SUM(D26+D29+D31+D20)</f>
        <v>20106.82</v>
      </c>
      <c r="E19" s="119">
        <f t="shared" si="1"/>
        <v>58.969469454790747</v>
      </c>
      <c r="F19" s="119">
        <f t="shared" si="7"/>
        <v>-13990.18</v>
      </c>
    </row>
    <row r="20" spans="1:6" ht="30.75" customHeight="1" x14ac:dyDescent="0.25">
      <c r="A20" s="117" t="s">
        <v>373</v>
      </c>
      <c r="B20" s="118" t="s">
        <v>374</v>
      </c>
      <c r="C20" s="119">
        <f>SUM(C21:C25)</f>
        <v>15267</v>
      </c>
      <c r="D20" s="119">
        <f>SUM(D21:D25)</f>
        <v>9382.6799999999985</v>
      </c>
      <c r="E20" s="119">
        <f t="shared" si="1"/>
        <v>61.457260758498713</v>
      </c>
      <c r="F20" s="119">
        <f t="shared" si="7"/>
        <v>-5884.3200000000015</v>
      </c>
    </row>
    <row r="21" spans="1:6" ht="45" customHeight="1" x14ac:dyDescent="0.25">
      <c r="A21" s="120" t="s">
        <v>375</v>
      </c>
      <c r="B21" s="121" t="s">
        <v>376</v>
      </c>
      <c r="C21" s="122">
        <v>6290</v>
      </c>
      <c r="D21" s="123">
        <v>3838.78</v>
      </c>
      <c r="E21" s="124">
        <f t="shared" si="1"/>
        <v>61.02988871224165</v>
      </c>
      <c r="F21" s="124">
        <f t="shared" si="7"/>
        <v>-2451.2199999999998</v>
      </c>
    </row>
    <row r="22" spans="1:6" ht="57" customHeight="1" x14ac:dyDescent="0.25">
      <c r="A22" s="120" t="s">
        <v>377</v>
      </c>
      <c r="B22" s="121" t="s">
        <v>229</v>
      </c>
      <c r="C22" s="122"/>
      <c r="D22" s="123">
        <v>-2.44</v>
      </c>
      <c r="E22" s="124"/>
      <c r="F22" s="124">
        <f t="shared" ref="F22:F25" si="8">D22-C22</f>
        <v>-2.44</v>
      </c>
    </row>
    <row r="23" spans="1:6" ht="76.5" x14ac:dyDescent="0.25">
      <c r="A23" s="120" t="s">
        <v>378</v>
      </c>
      <c r="B23" s="121" t="s">
        <v>379</v>
      </c>
      <c r="C23" s="122">
        <v>8977</v>
      </c>
      <c r="D23" s="123">
        <v>5544.69</v>
      </c>
      <c r="E23" s="124">
        <f>D23/C23*100</f>
        <v>61.765511863651547</v>
      </c>
      <c r="F23" s="124">
        <f t="shared" si="8"/>
        <v>-3432.3100000000004</v>
      </c>
    </row>
    <row r="24" spans="1:6" ht="66.75" customHeight="1" x14ac:dyDescent="0.25">
      <c r="A24" s="120" t="s">
        <v>494</v>
      </c>
      <c r="B24" s="121" t="s">
        <v>495</v>
      </c>
      <c r="C24" s="122">
        <v>0</v>
      </c>
      <c r="D24" s="123">
        <v>0</v>
      </c>
      <c r="E24" s="124"/>
      <c r="F24" s="124">
        <f t="shared" si="8"/>
        <v>0</v>
      </c>
    </row>
    <row r="25" spans="1:6" ht="51" x14ac:dyDescent="0.25">
      <c r="A25" s="120" t="s">
        <v>380</v>
      </c>
      <c r="B25" s="121" t="s">
        <v>204</v>
      </c>
      <c r="C25" s="122">
        <v>0</v>
      </c>
      <c r="D25" s="123">
        <v>1.65</v>
      </c>
      <c r="E25" s="124"/>
      <c r="F25" s="124">
        <f t="shared" si="8"/>
        <v>1.65</v>
      </c>
    </row>
    <row r="26" spans="1:6" ht="25.5" x14ac:dyDescent="0.25">
      <c r="A26" s="117" t="s">
        <v>381</v>
      </c>
      <c r="B26" s="118" t="s">
        <v>19</v>
      </c>
      <c r="C26" s="130">
        <f>SUM(C27:C27)</f>
        <v>15100</v>
      </c>
      <c r="D26" s="130">
        <f>SUM(D27:D28)</f>
        <v>8585.7999999999993</v>
      </c>
      <c r="E26" s="119">
        <f t="shared" si="1"/>
        <v>56.859602649006611</v>
      </c>
      <c r="F26" s="119">
        <f t="shared" ref="F26:F41" si="9">D26-C26</f>
        <v>-6514.2000000000007</v>
      </c>
    </row>
    <row r="27" spans="1:6" ht="25.5" x14ac:dyDescent="0.25">
      <c r="A27" s="120" t="s">
        <v>18</v>
      </c>
      <c r="B27" s="121" t="s">
        <v>19</v>
      </c>
      <c r="C27" s="131">
        <v>15100</v>
      </c>
      <c r="D27" s="123">
        <v>8586.07</v>
      </c>
      <c r="E27" s="124">
        <f t="shared" si="1"/>
        <v>56.86139072847682</v>
      </c>
      <c r="F27" s="124">
        <f t="shared" si="9"/>
        <v>-6513.93</v>
      </c>
    </row>
    <row r="28" spans="1:6" ht="38.25" x14ac:dyDescent="0.25">
      <c r="A28" s="120" t="s">
        <v>443</v>
      </c>
      <c r="B28" s="121" t="s">
        <v>444</v>
      </c>
      <c r="C28" s="131">
        <v>0</v>
      </c>
      <c r="D28" s="123">
        <v>-0.27</v>
      </c>
      <c r="E28" s="124"/>
      <c r="F28" s="124">
        <f t="shared" si="9"/>
        <v>-0.27</v>
      </c>
    </row>
    <row r="29" spans="1:6" x14ac:dyDescent="0.25">
      <c r="A29" s="117" t="s">
        <v>382</v>
      </c>
      <c r="B29" s="118" t="s">
        <v>20</v>
      </c>
      <c r="C29" s="130">
        <f t="shared" ref="C29:D29" si="10">SUM(C30:C30)</f>
        <v>140</v>
      </c>
      <c r="D29" s="130">
        <f t="shared" si="10"/>
        <v>255.92</v>
      </c>
      <c r="E29" s="119">
        <f t="shared" si="1"/>
        <v>182.79999999999998</v>
      </c>
      <c r="F29" s="119">
        <f t="shared" si="9"/>
        <v>115.91999999999999</v>
      </c>
    </row>
    <row r="30" spans="1:6" x14ac:dyDescent="0.25">
      <c r="A30" s="120" t="s">
        <v>21</v>
      </c>
      <c r="B30" s="121" t="s">
        <v>20</v>
      </c>
      <c r="C30" s="122">
        <v>140</v>
      </c>
      <c r="D30" s="123">
        <v>255.92</v>
      </c>
      <c r="E30" s="124">
        <f t="shared" si="1"/>
        <v>182.79999999999998</v>
      </c>
      <c r="F30" s="124">
        <f t="shared" si="9"/>
        <v>115.91999999999999</v>
      </c>
    </row>
    <row r="31" spans="1:6" ht="25.5" x14ac:dyDescent="0.25">
      <c r="A31" s="117" t="s">
        <v>22</v>
      </c>
      <c r="B31" s="118" t="s">
        <v>23</v>
      </c>
      <c r="C31" s="119">
        <f t="shared" ref="C31:D31" si="11">SUM(C32)</f>
        <v>3590</v>
      </c>
      <c r="D31" s="119">
        <f t="shared" si="11"/>
        <v>1882.42</v>
      </c>
      <c r="E31" s="119">
        <f t="shared" si="1"/>
        <v>52.43509749303621</v>
      </c>
      <c r="F31" s="119">
        <f t="shared" si="9"/>
        <v>-1707.58</v>
      </c>
    </row>
    <row r="32" spans="1:6" ht="38.25" x14ac:dyDescent="0.25">
      <c r="A32" s="120" t="s">
        <v>24</v>
      </c>
      <c r="B32" s="121" t="s">
        <v>211</v>
      </c>
      <c r="C32" s="122">
        <v>3590</v>
      </c>
      <c r="D32" s="123">
        <v>1882.42</v>
      </c>
      <c r="E32" s="124">
        <f t="shared" si="1"/>
        <v>52.43509749303621</v>
      </c>
      <c r="F32" s="124">
        <f t="shared" si="9"/>
        <v>-1707.58</v>
      </c>
    </row>
    <row r="33" spans="1:6" x14ac:dyDescent="0.25">
      <c r="A33" s="117" t="s">
        <v>25</v>
      </c>
      <c r="B33" s="132" t="s">
        <v>26</v>
      </c>
      <c r="C33" s="119">
        <f t="shared" ref="C33:D33" si="12">SUM(C34+C36)</f>
        <v>41385.46</v>
      </c>
      <c r="D33" s="119">
        <f t="shared" si="12"/>
        <v>12553.439999999999</v>
      </c>
      <c r="E33" s="119">
        <f t="shared" si="1"/>
        <v>30.332972014809062</v>
      </c>
      <c r="F33" s="119">
        <f t="shared" si="9"/>
        <v>-28832.02</v>
      </c>
    </row>
    <row r="34" spans="1:6" x14ac:dyDescent="0.25">
      <c r="A34" s="117" t="s">
        <v>383</v>
      </c>
      <c r="B34" s="118" t="s">
        <v>27</v>
      </c>
      <c r="C34" s="119">
        <f>SUM(C35)</f>
        <v>18926.46</v>
      </c>
      <c r="D34" s="119">
        <f t="shared" ref="D34" si="13">SUM(D35)</f>
        <v>2832.47</v>
      </c>
      <c r="E34" s="119">
        <f t="shared" si="1"/>
        <v>14.965661830051685</v>
      </c>
      <c r="F34" s="119">
        <f t="shared" si="9"/>
        <v>-16093.99</v>
      </c>
    </row>
    <row r="35" spans="1:6" ht="51" x14ac:dyDescent="0.25">
      <c r="A35" s="120" t="s">
        <v>28</v>
      </c>
      <c r="B35" s="121" t="s">
        <v>384</v>
      </c>
      <c r="C35" s="122">
        <f>18468+81.2+377.26</f>
        <v>18926.46</v>
      </c>
      <c r="D35" s="123">
        <v>2832.47</v>
      </c>
      <c r="E35" s="124">
        <f t="shared" si="1"/>
        <v>14.965661830051685</v>
      </c>
      <c r="F35" s="124">
        <f t="shared" si="9"/>
        <v>-16093.99</v>
      </c>
    </row>
    <row r="36" spans="1:6" x14ac:dyDescent="0.25">
      <c r="A36" s="117" t="s">
        <v>385</v>
      </c>
      <c r="B36" s="132" t="s">
        <v>29</v>
      </c>
      <c r="C36" s="130">
        <f>SUM(C37:C38)</f>
        <v>22459</v>
      </c>
      <c r="D36" s="130">
        <f t="shared" ref="D36" si="14">SUM(D37:D38)</f>
        <v>9720.9699999999993</v>
      </c>
      <c r="E36" s="119">
        <f t="shared" si="1"/>
        <v>43.283182688454517</v>
      </c>
      <c r="F36" s="119">
        <f t="shared" si="9"/>
        <v>-12738.03</v>
      </c>
    </row>
    <row r="37" spans="1:6" ht="38.25" x14ac:dyDescent="0.25">
      <c r="A37" s="120" t="s">
        <v>73</v>
      </c>
      <c r="B37" s="121" t="s">
        <v>212</v>
      </c>
      <c r="C37" s="122">
        <v>12492</v>
      </c>
      <c r="D37" s="122">
        <v>8392.08</v>
      </c>
      <c r="E37" s="124">
        <f t="shared" si="1"/>
        <v>67.179634966378472</v>
      </c>
      <c r="F37" s="124">
        <f t="shared" si="9"/>
        <v>-4099.92</v>
      </c>
    </row>
    <row r="38" spans="1:6" ht="38.25" x14ac:dyDescent="0.25">
      <c r="A38" s="120" t="s">
        <v>74</v>
      </c>
      <c r="B38" s="121" t="s">
        <v>213</v>
      </c>
      <c r="C38" s="122">
        <v>9967</v>
      </c>
      <c r="D38" s="122">
        <v>1328.89</v>
      </c>
      <c r="E38" s="124">
        <f t="shared" si="1"/>
        <v>13.332898565265378</v>
      </c>
      <c r="F38" s="124">
        <f t="shared" si="9"/>
        <v>-8638.11</v>
      </c>
    </row>
    <row r="39" spans="1:6" x14ac:dyDescent="0.25">
      <c r="A39" s="117" t="s">
        <v>30</v>
      </c>
      <c r="B39" s="118" t="s">
        <v>31</v>
      </c>
      <c r="C39" s="119">
        <f>SUM(C40:C41)</f>
        <v>7100</v>
      </c>
      <c r="D39" s="119">
        <f t="shared" ref="D39" si="15">SUM(D40:D41)</f>
        <v>6525.68</v>
      </c>
      <c r="E39" s="119">
        <f t="shared" si="1"/>
        <v>91.910985915492958</v>
      </c>
      <c r="F39" s="119">
        <f t="shared" si="9"/>
        <v>-574.31999999999971</v>
      </c>
    </row>
    <row r="40" spans="1:6" ht="51" x14ac:dyDescent="0.25">
      <c r="A40" s="120" t="s">
        <v>32</v>
      </c>
      <c r="B40" s="121" t="s">
        <v>33</v>
      </c>
      <c r="C40" s="122">
        <v>7100</v>
      </c>
      <c r="D40" s="123">
        <v>6510.68</v>
      </c>
      <c r="E40" s="124">
        <f t="shared" si="1"/>
        <v>91.699718309859151</v>
      </c>
      <c r="F40" s="124">
        <f t="shared" si="9"/>
        <v>-589.31999999999971</v>
      </c>
    </row>
    <row r="41" spans="1:6" ht="38.25" x14ac:dyDescent="0.25">
      <c r="A41" s="120" t="s">
        <v>386</v>
      </c>
      <c r="B41" s="121" t="s">
        <v>387</v>
      </c>
      <c r="C41" s="122">
        <v>0</v>
      </c>
      <c r="D41" s="123">
        <v>15</v>
      </c>
      <c r="E41" s="124"/>
      <c r="F41" s="124">
        <f t="shared" si="9"/>
        <v>15</v>
      </c>
    </row>
    <row r="42" spans="1:6" ht="51" x14ac:dyDescent="0.25">
      <c r="A42" s="117" t="s">
        <v>34</v>
      </c>
      <c r="B42" s="118" t="s">
        <v>35</v>
      </c>
      <c r="C42" s="119">
        <f>C43+C47+C56+C45+C50+C53</f>
        <v>35853.799999999996</v>
      </c>
      <c r="D42" s="119">
        <f>D43+D47+D56+D45+D50+D53</f>
        <v>22362.13</v>
      </c>
      <c r="E42" s="119">
        <f t="shared" si="1"/>
        <v>62.370320579687522</v>
      </c>
      <c r="F42" s="119">
        <f t="shared" ref="F42:F43" si="16">D42-C42</f>
        <v>-13491.669999999995</v>
      </c>
    </row>
    <row r="43" spans="1:6" ht="82.5" customHeight="1" x14ac:dyDescent="0.25">
      <c r="A43" s="117" t="s">
        <v>388</v>
      </c>
      <c r="B43" s="118" t="s">
        <v>389</v>
      </c>
      <c r="C43" s="125">
        <f>SUM(C44:C44)</f>
        <v>24345.51</v>
      </c>
      <c r="D43" s="125">
        <f t="shared" ref="D43" si="17">SUM(D44:D44)</f>
        <v>15053.54</v>
      </c>
      <c r="E43" s="119">
        <f t="shared" si="1"/>
        <v>61.832921142337959</v>
      </c>
      <c r="F43" s="119">
        <f t="shared" si="16"/>
        <v>-9291.9699999999975</v>
      </c>
    </row>
    <row r="44" spans="1:6" ht="114.75" x14ac:dyDescent="0.25">
      <c r="A44" s="120" t="s">
        <v>71</v>
      </c>
      <c r="B44" s="133" t="s">
        <v>461</v>
      </c>
      <c r="C44" s="131">
        <v>24345.51</v>
      </c>
      <c r="D44" s="134">
        <v>15053.54</v>
      </c>
      <c r="E44" s="124">
        <f t="shared" si="1"/>
        <v>61.832921142337959</v>
      </c>
      <c r="F44" s="124">
        <f t="shared" ref="F44:F49" si="18">D44-C44</f>
        <v>-9291.9699999999975</v>
      </c>
    </row>
    <row r="45" spans="1:6" ht="99.75" customHeight="1" x14ac:dyDescent="0.25">
      <c r="A45" s="117" t="s">
        <v>390</v>
      </c>
      <c r="B45" s="135" t="s">
        <v>462</v>
      </c>
      <c r="C45" s="119">
        <f t="shared" ref="C45:D45" si="19">C46</f>
        <v>100</v>
      </c>
      <c r="D45" s="119">
        <f t="shared" si="19"/>
        <v>46.68</v>
      </c>
      <c r="E45" s="119">
        <f t="shared" si="1"/>
        <v>46.68</v>
      </c>
      <c r="F45" s="119">
        <f t="shared" si="18"/>
        <v>-53.32</v>
      </c>
    </row>
    <row r="46" spans="1:6" ht="114.75" x14ac:dyDescent="0.25">
      <c r="A46" s="120" t="s">
        <v>205</v>
      </c>
      <c r="B46" s="133" t="s">
        <v>463</v>
      </c>
      <c r="C46" s="123">
        <v>100</v>
      </c>
      <c r="D46" s="123">
        <v>46.68</v>
      </c>
      <c r="E46" s="124">
        <f t="shared" si="1"/>
        <v>46.68</v>
      </c>
      <c r="F46" s="124">
        <f t="shared" si="18"/>
        <v>-53.32</v>
      </c>
    </row>
    <row r="47" spans="1:6" ht="51" x14ac:dyDescent="0.25">
      <c r="A47" s="117" t="s">
        <v>391</v>
      </c>
      <c r="B47" s="136" t="s">
        <v>392</v>
      </c>
      <c r="C47" s="119">
        <f>SUM(C48:C49)</f>
        <v>7288.25</v>
      </c>
      <c r="D47" s="119">
        <f t="shared" ref="D47" si="20">SUM(D48:D49)</f>
        <v>4368.9400000000005</v>
      </c>
      <c r="E47" s="119">
        <f t="shared" si="1"/>
        <v>59.944979933454547</v>
      </c>
      <c r="F47" s="119">
        <f t="shared" si="18"/>
        <v>-2919.3099999999995</v>
      </c>
    </row>
    <row r="48" spans="1:6" ht="102" x14ac:dyDescent="0.25">
      <c r="A48" s="120" t="s">
        <v>36</v>
      </c>
      <c r="B48" s="133" t="s">
        <v>464</v>
      </c>
      <c r="C48" s="122">
        <v>6751.65</v>
      </c>
      <c r="D48" s="123">
        <v>4025.61</v>
      </c>
      <c r="E48" s="124">
        <f t="shared" si="1"/>
        <v>59.624091888649446</v>
      </c>
      <c r="F48" s="124">
        <f t="shared" si="18"/>
        <v>-2726.0399999999995</v>
      </c>
    </row>
    <row r="49" spans="1:6" ht="63.75" x14ac:dyDescent="0.25">
      <c r="A49" s="120" t="s">
        <v>37</v>
      </c>
      <c r="B49" s="133" t="s">
        <v>465</v>
      </c>
      <c r="C49" s="123">
        <v>536.6</v>
      </c>
      <c r="D49" s="123">
        <v>343.33</v>
      </c>
      <c r="E49" s="124">
        <f t="shared" si="1"/>
        <v>63.98248229593738</v>
      </c>
      <c r="F49" s="124">
        <f t="shared" si="18"/>
        <v>-193.27000000000004</v>
      </c>
    </row>
    <row r="50" spans="1:6" ht="63.75" x14ac:dyDescent="0.25">
      <c r="A50" s="132" t="s">
        <v>230</v>
      </c>
      <c r="B50" s="137" t="s">
        <v>231</v>
      </c>
      <c r="C50" s="138">
        <f>SUM(C51+C52)</f>
        <v>2</v>
      </c>
      <c r="D50" s="138">
        <f>SUM(D51+D52)</f>
        <v>28.409999999999997</v>
      </c>
      <c r="E50" s="119">
        <f t="shared" si="1"/>
        <v>1420.4999999999998</v>
      </c>
      <c r="F50" s="119">
        <f t="shared" ref="F50:F113" si="21">D50-C50</f>
        <v>26.409999999999997</v>
      </c>
    </row>
    <row r="51" spans="1:6" ht="140.25" x14ac:dyDescent="0.25">
      <c r="A51" s="139" t="s">
        <v>232</v>
      </c>
      <c r="B51" s="133" t="s">
        <v>233</v>
      </c>
      <c r="C51" s="123">
        <v>1</v>
      </c>
      <c r="D51" s="123">
        <v>26.99</v>
      </c>
      <c r="E51" s="124">
        <f t="shared" si="1"/>
        <v>2699</v>
      </c>
      <c r="F51" s="124">
        <f t="shared" si="21"/>
        <v>25.99</v>
      </c>
    </row>
    <row r="52" spans="1:6" ht="114.75" x14ac:dyDescent="0.25">
      <c r="A52" s="139" t="s">
        <v>275</v>
      </c>
      <c r="B52" s="133" t="s">
        <v>276</v>
      </c>
      <c r="C52" s="123">
        <v>1</v>
      </c>
      <c r="D52" s="123">
        <v>1.42</v>
      </c>
      <c r="E52" s="124">
        <f t="shared" si="1"/>
        <v>142</v>
      </c>
      <c r="F52" s="124">
        <f t="shared" si="21"/>
        <v>0.41999999999999993</v>
      </c>
    </row>
    <row r="53" spans="1:6" ht="77.25" x14ac:dyDescent="0.25">
      <c r="A53" s="132" t="s">
        <v>352</v>
      </c>
      <c r="B53" s="140" t="s">
        <v>353</v>
      </c>
      <c r="C53" s="125">
        <f>SUM(C54+C55)</f>
        <v>27</v>
      </c>
      <c r="D53" s="125">
        <f>SUM(D54+D55)</f>
        <v>11.62</v>
      </c>
      <c r="E53" s="119">
        <f t="shared" si="1"/>
        <v>43.037037037037038</v>
      </c>
      <c r="F53" s="119">
        <f t="shared" si="21"/>
        <v>-15.38</v>
      </c>
    </row>
    <row r="54" spans="1:6" ht="191.25" x14ac:dyDescent="0.25">
      <c r="A54" s="139" t="s">
        <v>354</v>
      </c>
      <c r="B54" s="133" t="s">
        <v>355</v>
      </c>
      <c r="C54" s="123">
        <v>26</v>
      </c>
      <c r="D54" s="123">
        <v>11.62</v>
      </c>
      <c r="E54" s="124">
        <f t="shared" si="1"/>
        <v>44.692307692307686</v>
      </c>
      <c r="F54" s="124">
        <f t="shared" si="21"/>
        <v>-14.38</v>
      </c>
    </row>
    <row r="55" spans="1:6" ht="165.75" x14ac:dyDescent="0.25">
      <c r="A55" s="139" t="s">
        <v>356</v>
      </c>
      <c r="B55" s="133" t="s">
        <v>357</v>
      </c>
      <c r="C55" s="123">
        <v>1</v>
      </c>
      <c r="D55" s="123">
        <v>0</v>
      </c>
      <c r="E55" s="124">
        <f t="shared" si="1"/>
        <v>0</v>
      </c>
      <c r="F55" s="124">
        <f t="shared" si="21"/>
        <v>-1</v>
      </c>
    </row>
    <row r="56" spans="1:6" ht="102" x14ac:dyDescent="0.25">
      <c r="A56" s="117" t="s">
        <v>393</v>
      </c>
      <c r="B56" s="137" t="s">
        <v>394</v>
      </c>
      <c r="C56" s="119">
        <f>SUM(C59+C60+C61)</f>
        <v>4091.04</v>
      </c>
      <c r="D56" s="119">
        <f>SUM(D59+D60+D61)</f>
        <v>2852.94</v>
      </c>
      <c r="E56" s="119">
        <f t="shared" si="1"/>
        <v>69.736301771676651</v>
      </c>
      <c r="F56" s="119">
        <f t="shared" si="21"/>
        <v>-1238.0999999999999</v>
      </c>
    </row>
    <row r="57" spans="1:6" ht="114.75" x14ac:dyDescent="0.25">
      <c r="A57" s="141" t="s">
        <v>445</v>
      </c>
      <c r="B57" s="133" t="s">
        <v>466</v>
      </c>
      <c r="C57" s="124">
        <v>0</v>
      </c>
      <c r="D57" s="124">
        <v>0</v>
      </c>
      <c r="E57" s="124"/>
      <c r="F57" s="124">
        <f t="shared" si="21"/>
        <v>0</v>
      </c>
    </row>
    <row r="58" spans="1:6" ht="127.5" x14ac:dyDescent="0.25">
      <c r="A58" s="142" t="s">
        <v>446</v>
      </c>
      <c r="B58" s="133" t="s">
        <v>447</v>
      </c>
      <c r="C58" s="143">
        <v>0</v>
      </c>
      <c r="D58" s="143">
        <v>0</v>
      </c>
      <c r="E58" s="124"/>
      <c r="F58" s="124">
        <f t="shared" si="21"/>
        <v>0</v>
      </c>
    </row>
    <row r="59" spans="1:6" ht="114.75" x14ac:dyDescent="0.25">
      <c r="A59" s="120" t="s">
        <v>236</v>
      </c>
      <c r="B59" s="133" t="s">
        <v>467</v>
      </c>
      <c r="C59" s="123">
        <v>3699.54</v>
      </c>
      <c r="D59" s="123">
        <v>2534.39</v>
      </c>
      <c r="E59" s="124">
        <f t="shared" si="1"/>
        <v>68.505543932488905</v>
      </c>
      <c r="F59" s="124">
        <f t="shared" si="21"/>
        <v>-1165.1500000000001</v>
      </c>
    </row>
    <row r="60" spans="1:6" ht="127.5" x14ac:dyDescent="0.25">
      <c r="A60" s="120" t="s">
        <v>235</v>
      </c>
      <c r="B60" s="133" t="s">
        <v>468</v>
      </c>
      <c r="C60" s="124">
        <v>390</v>
      </c>
      <c r="D60" s="124">
        <v>317.08999999999997</v>
      </c>
      <c r="E60" s="124">
        <f t="shared" si="1"/>
        <v>81.305128205128199</v>
      </c>
      <c r="F60" s="124">
        <f t="shared" si="21"/>
        <v>-72.910000000000025</v>
      </c>
    </row>
    <row r="61" spans="1:6" ht="127.5" x14ac:dyDescent="0.25">
      <c r="A61" s="120" t="s">
        <v>234</v>
      </c>
      <c r="B61" s="133" t="s">
        <v>469</v>
      </c>
      <c r="C61" s="124">
        <v>1.5</v>
      </c>
      <c r="D61" s="124">
        <v>1.46</v>
      </c>
      <c r="E61" s="124">
        <f t="shared" si="1"/>
        <v>97.333333333333329</v>
      </c>
      <c r="F61" s="124">
        <f t="shared" si="21"/>
        <v>-4.0000000000000036E-2</v>
      </c>
    </row>
    <row r="62" spans="1:6" ht="25.5" x14ac:dyDescent="0.25">
      <c r="A62" s="117" t="s">
        <v>38</v>
      </c>
      <c r="B62" s="118" t="s">
        <v>39</v>
      </c>
      <c r="C62" s="119">
        <f t="shared" ref="C62:D62" si="22">SUM(C63)</f>
        <v>3348</v>
      </c>
      <c r="D62" s="119">
        <f t="shared" si="22"/>
        <v>2176.7199999999998</v>
      </c>
      <c r="E62" s="119">
        <f t="shared" si="1"/>
        <v>65.015531660692943</v>
      </c>
      <c r="F62" s="119">
        <f t="shared" si="21"/>
        <v>-1171.2800000000002</v>
      </c>
    </row>
    <row r="63" spans="1:6" ht="25.5" x14ac:dyDescent="0.25">
      <c r="A63" s="117" t="s">
        <v>395</v>
      </c>
      <c r="B63" s="118" t="s">
        <v>40</v>
      </c>
      <c r="C63" s="119">
        <f>SUM(C64:C67)</f>
        <v>3348</v>
      </c>
      <c r="D63" s="119">
        <f t="shared" ref="D63" si="23">SUM(D64:D67)</f>
        <v>2176.7199999999998</v>
      </c>
      <c r="E63" s="119">
        <f t="shared" si="1"/>
        <v>65.015531660692943</v>
      </c>
      <c r="F63" s="119">
        <f t="shared" si="21"/>
        <v>-1171.2800000000002</v>
      </c>
    </row>
    <row r="64" spans="1:6" ht="38.25" x14ac:dyDescent="0.25">
      <c r="A64" s="120" t="s">
        <v>41</v>
      </c>
      <c r="B64" s="121" t="s">
        <v>42</v>
      </c>
      <c r="C64" s="123">
        <v>2991</v>
      </c>
      <c r="D64" s="123">
        <v>1091.4100000000001</v>
      </c>
      <c r="E64" s="124">
        <f t="shared" si="1"/>
        <v>36.489802741558009</v>
      </c>
      <c r="F64" s="124">
        <f t="shared" si="21"/>
        <v>-1899.59</v>
      </c>
    </row>
    <row r="65" spans="1:6" ht="25.5" x14ac:dyDescent="0.25">
      <c r="A65" s="120" t="s">
        <v>43</v>
      </c>
      <c r="B65" s="121" t="s">
        <v>44</v>
      </c>
      <c r="C65" s="123">
        <v>8</v>
      </c>
      <c r="D65" s="123">
        <v>904.52</v>
      </c>
      <c r="E65" s="124">
        <f t="shared" si="1"/>
        <v>11306.5</v>
      </c>
      <c r="F65" s="124">
        <f t="shared" si="21"/>
        <v>896.52</v>
      </c>
    </row>
    <row r="66" spans="1:6" x14ac:dyDescent="0.25">
      <c r="A66" s="120" t="s">
        <v>214</v>
      </c>
      <c r="B66" s="121" t="s">
        <v>237</v>
      </c>
      <c r="C66" s="123">
        <v>208</v>
      </c>
      <c r="D66" s="123">
        <v>111.42</v>
      </c>
      <c r="E66" s="124">
        <f t="shared" si="1"/>
        <v>53.567307692307701</v>
      </c>
      <c r="F66" s="124">
        <f t="shared" si="21"/>
        <v>-96.58</v>
      </c>
    </row>
    <row r="67" spans="1:6" ht="31.5" customHeight="1" x14ac:dyDescent="0.25">
      <c r="A67" s="120" t="s">
        <v>238</v>
      </c>
      <c r="B67" s="121" t="s">
        <v>396</v>
      </c>
      <c r="C67" s="123">
        <v>141</v>
      </c>
      <c r="D67" s="123">
        <v>69.37</v>
      </c>
      <c r="E67" s="124">
        <f t="shared" si="1"/>
        <v>49.198581560283685</v>
      </c>
      <c r="F67" s="124">
        <f t="shared" si="21"/>
        <v>-71.63</v>
      </c>
    </row>
    <row r="68" spans="1:6" ht="38.25" x14ac:dyDescent="0.25">
      <c r="A68" s="117" t="s">
        <v>45</v>
      </c>
      <c r="B68" s="118" t="s">
        <v>46</v>
      </c>
      <c r="C68" s="119">
        <f t="shared" ref="C68:D68" si="24">SUM(C69+C71)</f>
        <v>1121.1200000000001</v>
      </c>
      <c r="D68" s="119">
        <f t="shared" si="24"/>
        <v>1470.3700000000001</v>
      </c>
      <c r="E68" s="119">
        <f t="shared" ref="E68:E129" si="25">D68/C68*100</f>
        <v>131.15188383045526</v>
      </c>
      <c r="F68" s="119">
        <f t="shared" si="21"/>
        <v>349.25</v>
      </c>
    </row>
    <row r="69" spans="1:6" ht="15.75" x14ac:dyDescent="0.25">
      <c r="A69" s="117" t="s">
        <v>47</v>
      </c>
      <c r="B69" s="118" t="s">
        <v>48</v>
      </c>
      <c r="C69" s="119">
        <f t="shared" ref="C69:D69" si="26">C70</f>
        <v>88.8</v>
      </c>
      <c r="D69" s="182">
        <f t="shared" si="26"/>
        <v>44.7</v>
      </c>
      <c r="E69" s="119">
        <f t="shared" si="25"/>
        <v>50.337837837837839</v>
      </c>
      <c r="F69" s="119">
        <f t="shared" si="21"/>
        <v>-44.099999999999994</v>
      </c>
    </row>
    <row r="70" spans="1:6" ht="51" x14ac:dyDescent="0.25">
      <c r="A70" s="120" t="s">
        <v>49</v>
      </c>
      <c r="B70" s="133" t="s">
        <v>470</v>
      </c>
      <c r="C70" s="123">
        <v>88.8</v>
      </c>
      <c r="D70" s="183">
        <v>44.7</v>
      </c>
      <c r="E70" s="124">
        <f t="shared" si="25"/>
        <v>50.337837837837839</v>
      </c>
      <c r="F70" s="124">
        <f t="shared" si="21"/>
        <v>-44.099999999999994</v>
      </c>
    </row>
    <row r="71" spans="1:6" x14ac:dyDescent="0.25">
      <c r="A71" s="117" t="s">
        <v>397</v>
      </c>
      <c r="B71" s="118" t="s">
        <v>215</v>
      </c>
      <c r="C71" s="119">
        <f t="shared" ref="C71:D71" si="27">SUM(C72+C74)</f>
        <v>1032.3200000000002</v>
      </c>
      <c r="D71" s="119">
        <f t="shared" si="27"/>
        <v>1425.67</v>
      </c>
      <c r="E71" s="119">
        <f t="shared" si="25"/>
        <v>138.10349504029759</v>
      </c>
      <c r="F71" s="119">
        <f t="shared" si="21"/>
        <v>393.34999999999991</v>
      </c>
    </row>
    <row r="72" spans="1:6" ht="38.25" x14ac:dyDescent="0.25">
      <c r="A72" s="117" t="s">
        <v>398</v>
      </c>
      <c r="B72" s="118" t="s">
        <v>399</v>
      </c>
      <c r="C72" s="119">
        <f t="shared" ref="C72:D72" si="28">SUM(C73)</f>
        <v>32</v>
      </c>
      <c r="D72" s="119">
        <f t="shared" si="28"/>
        <v>32.590000000000003</v>
      </c>
      <c r="E72" s="119">
        <f t="shared" si="25"/>
        <v>101.84375000000001</v>
      </c>
      <c r="F72" s="119">
        <f t="shared" si="21"/>
        <v>0.59000000000000341</v>
      </c>
    </row>
    <row r="73" spans="1:6" ht="38.25" x14ac:dyDescent="0.25">
      <c r="A73" s="120" t="s">
        <v>50</v>
      </c>
      <c r="B73" s="121" t="s">
        <v>77</v>
      </c>
      <c r="C73" s="123">
        <v>32</v>
      </c>
      <c r="D73" s="123">
        <v>32.590000000000003</v>
      </c>
      <c r="E73" s="124">
        <f t="shared" si="25"/>
        <v>101.84375000000001</v>
      </c>
      <c r="F73" s="124">
        <f t="shared" si="21"/>
        <v>0.59000000000000341</v>
      </c>
    </row>
    <row r="74" spans="1:6" ht="25.5" x14ac:dyDescent="0.25">
      <c r="A74" s="117" t="s">
        <v>239</v>
      </c>
      <c r="B74" s="118" t="s">
        <v>400</v>
      </c>
      <c r="C74" s="138">
        <f>SUM(C75:C80)</f>
        <v>1000.32</v>
      </c>
      <c r="D74" s="138">
        <f>SUM(D75:D80)</f>
        <v>1393.0800000000002</v>
      </c>
      <c r="E74" s="119">
        <f t="shared" si="25"/>
        <v>139.26343570057583</v>
      </c>
      <c r="F74" s="119">
        <f t="shared" si="21"/>
        <v>392.7600000000001</v>
      </c>
    </row>
    <row r="75" spans="1:6" ht="48.75" customHeight="1" x14ac:dyDescent="0.25">
      <c r="A75" s="120" t="s">
        <v>277</v>
      </c>
      <c r="B75" s="144" t="s">
        <v>471</v>
      </c>
      <c r="C75" s="124">
        <v>0</v>
      </c>
      <c r="D75" s="124">
        <v>253.5</v>
      </c>
      <c r="E75" s="124"/>
      <c r="F75" s="124">
        <f t="shared" si="21"/>
        <v>253.5</v>
      </c>
    </row>
    <row r="76" spans="1:6" ht="51" x14ac:dyDescent="0.25">
      <c r="A76" s="120" t="s">
        <v>278</v>
      </c>
      <c r="B76" s="144" t="s">
        <v>472</v>
      </c>
      <c r="C76" s="124">
        <v>0</v>
      </c>
      <c r="D76" s="124">
        <v>0.04</v>
      </c>
      <c r="E76" s="124"/>
      <c r="F76" s="124">
        <f t="shared" si="21"/>
        <v>0.04</v>
      </c>
    </row>
    <row r="77" spans="1:6" ht="51" x14ac:dyDescent="0.25">
      <c r="A77" s="120" t="s">
        <v>448</v>
      </c>
      <c r="B77" s="144" t="s">
        <v>472</v>
      </c>
      <c r="C77" s="123">
        <v>0</v>
      </c>
      <c r="D77" s="123">
        <v>0</v>
      </c>
      <c r="E77" s="124"/>
      <c r="F77" s="124">
        <f t="shared" si="21"/>
        <v>0</v>
      </c>
    </row>
    <row r="78" spans="1:6" ht="38.25" x14ac:dyDescent="0.25">
      <c r="A78" s="141" t="s">
        <v>449</v>
      </c>
      <c r="B78" s="144" t="s">
        <v>473</v>
      </c>
      <c r="C78" s="123"/>
      <c r="D78" s="123">
        <v>0</v>
      </c>
      <c r="E78" s="124"/>
      <c r="F78" s="124">
        <f t="shared" si="21"/>
        <v>0</v>
      </c>
    </row>
    <row r="79" spans="1:6" ht="63.75" x14ac:dyDescent="0.25">
      <c r="A79" s="120" t="s">
        <v>279</v>
      </c>
      <c r="B79" s="144" t="s">
        <v>474</v>
      </c>
      <c r="C79" s="123">
        <f>299+667.47</f>
        <v>966.47</v>
      </c>
      <c r="D79" s="123">
        <v>1088.6600000000001</v>
      </c>
      <c r="E79" s="124">
        <f t="shared" si="25"/>
        <v>112.6429170072532</v>
      </c>
      <c r="F79" s="124">
        <f t="shared" si="21"/>
        <v>122.19000000000005</v>
      </c>
    </row>
    <row r="80" spans="1:6" ht="31.5" customHeight="1" x14ac:dyDescent="0.25">
      <c r="A80" s="120" t="s">
        <v>323</v>
      </c>
      <c r="B80" s="144" t="s">
        <v>475</v>
      </c>
      <c r="C80" s="123">
        <v>33.85</v>
      </c>
      <c r="D80" s="123">
        <v>50.88</v>
      </c>
      <c r="E80" s="124">
        <f t="shared" si="25"/>
        <v>150.31019202363368</v>
      </c>
      <c r="F80" s="124">
        <f t="shared" si="21"/>
        <v>17.03</v>
      </c>
    </row>
    <row r="81" spans="1:6" ht="38.25" x14ac:dyDescent="0.25">
      <c r="A81" s="117" t="s">
        <v>51</v>
      </c>
      <c r="B81" s="118" t="s">
        <v>52</v>
      </c>
      <c r="C81" s="119">
        <f>SUM(C90+C84+C82)</f>
        <v>3726</v>
      </c>
      <c r="D81" s="119">
        <f t="shared" ref="D81" si="29">SUM(D90+D84+D82)</f>
        <v>4160.87</v>
      </c>
      <c r="E81" s="119">
        <f t="shared" si="25"/>
        <v>111.67122920021471</v>
      </c>
      <c r="F81" s="119">
        <f t="shared" si="21"/>
        <v>434.86999999999989</v>
      </c>
    </row>
    <row r="82" spans="1:6" x14ac:dyDescent="0.25">
      <c r="A82" s="117" t="s">
        <v>53</v>
      </c>
      <c r="B82" s="118" t="s">
        <v>54</v>
      </c>
      <c r="C82" s="119">
        <f t="shared" ref="C82:D82" si="30">SUM(C83)</f>
        <v>0</v>
      </c>
      <c r="D82" s="119">
        <f t="shared" si="30"/>
        <v>0</v>
      </c>
      <c r="E82" s="119"/>
      <c r="F82" s="119">
        <f t="shared" si="21"/>
        <v>0</v>
      </c>
    </row>
    <row r="83" spans="1:6" ht="25.5" x14ac:dyDescent="0.25">
      <c r="A83" s="120" t="s">
        <v>55</v>
      </c>
      <c r="B83" s="121" t="s">
        <v>208</v>
      </c>
      <c r="C83" s="123">
        <v>0</v>
      </c>
      <c r="D83" s="123">
        <v>0</v>
      </c>
      <c r="E83" s="124"/>
      <c r="F83" s="124">
        <f t="shared" si="21"/>
        <v>0</v>
      </c>
    </row>
    <row r="84" spans="1:6" ht="102" x14ac:dyDescent="0.25">
      <c r="A84" s="117" t="s">
        <v>401</v>
      </c>
      <c r="B84" s="137" t="s">
        <v>402</v>
      </c>
      <c r="C84" s="119">
        <f>C85+C87</f>
        <v>2589</v>
      </c>
      <c r="D84" s="119">
        <f>D85+D87+D86</f>
        <v>2699.11</v>
      </c>
      <c r="E84" s="119">
        <f t="shared" si="25"/>
        <v>104.25299343375822</v>
      </c>
      <c r="F84" s="119">
        <f t="shared" si="21"/>
        <v>110.11000000000013</v>
      </c>
    </row>
    <row r="85" spans="1:6" ht="102" customHeight="1" x14ac:dyDescent="0.25">
      <c r="A85" s="120" t="s">
        <v>280</v>
      </c>
      <c r="B85" s="145" t="s">
        <v>403</v>
      </c>
      <c r="C85" s="123">
        <v>0</v>
      </c>
      <c r="D85" s="123">
        <v>0</v>
      </c>
      <c r="E85" s="124"/>
      <c r="F85" s="124">
        <f t="shared" si="21"/>
        <v>0</v>
      </c>
    </row>
    <row r="86" spans="1:6" ht="108" customHeight="1" x14ac:dyDescent="0.25">
      <c r="A86" s="120" t="s">
        <v>496</v>
      </c>
      <c r="B86" s="145" t="s">
        <v>497</v>
      </c>
      <c r="C86" s="123">
        <v>0</v>
      </c>
      <c r="D86" s="123">
        <v>0</v>
      </c>
      <c r="E86" s="124"/>
      <c r="F86" s="124">
        <f t="shared" si="21"/>
        <v>0</v>
      </c>
    </row>
    <row r="87" spans="1:6" ht="108" customHeight="1" x14ac:dyDescent="0.25">
      <c r="A87" s="146" t="s">
        <v>404</v>
      </c>
      <c r="B87" s="137" t="s">
        <v>405</v>
      </c>
      <c r="C87" s="125">
        <f>SUM(C88+C89)</f>
        <v>2589</v>
      </c>
      <c r="D87" s="125">
        <f>SUM(D88+D89)</f>
        <v>2699.11</v>
      </c>
      <c r="E87" s="119">
        <f t="shared" si="25"/>
        <v>104.25299343375822</v>
      </c>
      <c r="F87" s="184">
        <f t="shared" si="21"/>
        <v>110.11000000000013</v>
      </c>
    </row>
    <row r="88" spans="1:6" ht="127.5" x14ac:dyDescent="0.25">
      <c r="A88" s="120" t="s">
        <v>56</v>
      </c>
      <c r="B88" s="133" t="s">
        <v>476</v>
      </c>
      <c r="C88" s="123">
        <v>2589</v>
      </c>
      <c r="D88" s="123">
        <v>2699.11</v>
      </c>
      <c r="E88" s="124">
        <f t="shared" si="25"/>
        <v>104.25299343375822</v>
      </c>
      <c r="F88" s="124">
        <f t="shared" si="21"/>
        <v>110.11000000000013</v>
      </c>
    </row>
    <row r="89" spans="1:6" ht="123" customHeight="1" x14ac:dyDescent="0.25">
      <c r="A89" s="120" t="s">
        <v>281</v>
      </c>
      <c r="B89" s="133" t="s">
        <v>477</v>
      </c>
      <c r="C89" s="123">
        <v>0</v>
      </c>
      <c r="D89" s="123">
        <v>0</v>
      </c>
      <c r="E89" s="124"/>
      <c r="F89" s="124">
        <f t="shared" si="21"/>
        <v>0</v>
      </c>
    </row>
    <row r="90" spans="1:6" ht="47.25" customHeight="1" x14ac:dyDescent="0.25">
      <c r="A90" s="117" t="s">
        <v>406</v>
      </c>
      <c r="B90" s="118" t="s">
        <v>407</v>
      </c>
      <c r="C90" s="130">
        <f t="shared" ref="C90:D90" si="31">SUM(C91)</f>
        <v>1137</v>
      </c>
      <c r="D90" s="130">
        <f t="shared" si="31"/>
        <v>1461.76</v>
      </c>
      <c r="E90" s="119">
        <f t="shared" si="25"/>
        <v>128.56288478452066</v>
      </c>
      <c r="F90" s="124">
        <f t="shared" si="21"/>
        <v>324.76</v>
      </c>
    </row>
    <row r="91" spans="1:6" ht="63.75" x14ac:dyDescent="0.25">
      <c r="A91" s="120" t="s">
        <v>57</v>
      </c>
      <c r="B91" s="121" t="s">
        <v>408</v>
      </c>
      <c r="C91" s="123">
        <v>1137</v>
      </c>
      <c r="D91" s="123">
        <v>1461.76</v>
      </c>
      <c r="E91" s="124">
        <f t="shared" si="25"/>
        <v>128.56288478452066</v>
      </c>
      <c r="F91" s="124">
        <f t="shared" si="21"/>
        <v>324.76</v>
      </c>
    </row>
    <row r="92" spans="1:6" ht="25.5" x14ac:dyDescent="0.25">
      <c r="A92" s="117" t="s">
        <v>58</v>
      </c>
      <c r="B92" s="118" t="s">
        <v>59</v>
      </c>
      <c r="C92" s="119">
        <f>SUM(C93+C96+C99+C102+C103+C104+C105+C106+C107+C108+C109+C110+C113+C116+C117+C118+C121+C124+C127+C136+C137+C140)</f>
        <v>915.25</v>
      </c>
      <c r="D92" s="119">
        <f>SUM(D93+D96+D99+D102+D103+D104+D105+D106+D107+D108+D109+D110+D113+D116+D117+D118+D121+D124+D127+D136+D137+D140)</f>
        <v>1876.45</v>
      </c>
      <c r="E92" s="119">
        <f t="shared" si="25"/>
        <v>205.02048620595468</v>
      </c>
      <c r="F92" s="119">
        <f t="shared" si="21"/>
        <v>961.2</v>
      </c>
    </row>
    <row r="93" spans="1:6" ht="89.25" x14ac:dyDescent="0.25">
      <c r="A93" s="147" t="s">
        <v>409</v>
      </c>
      <c r="B93" s="148" t="s">
        <v>241</v>
      </c>
      <c r="C93" s="119">
        <f>SUM(C94:C95)</f>
        <v>5</v>
      </c>
      <c r="D93" s="119">
        <f>D94+D95</f>
        <v>10.879999999999999</v>
      </c>
      <c r="E93" s="119">
        <f t="shared" si="25"/>
        <v>217.59999999999997</v>
      </c>
      <c r="F93" s="119">
        <f t="shared" si="21"/>
        <v>5.879999999999999</v>
      </c>
    </row>
    <row r="94" spans="1:6" ht="98.25" customHeight="1" x14ac:dyDescent="0.25">
      <c r="A94" s="149" t="s">
        <v>410</v>
      </c>
      <c r="B94" s="150" t="s">
        <v>241</v>
      </c>
      <c r="C94" s="124">
        <v>0</v>
      </c>
      <c r="D94" s="124">
        <v>9</v>
      </c>
      <c r="E94" s="124"/>
      <c r="F94" s="124">
        <f t="shared" si="21"/>
        <v>9</v>
      </c>
    </row>
    <row r="95" spans="1:6" ht="89.25" x14ac:dyDescent="0.25">
      <c r="A95" s="149" t="s">
        <v>240</v>
      </c>
      <c r="B95" s="150" t="s">
        <v>241</v>
      </c>
      <c r="C95" s="124">
        <v>5</v>
      </c>
      <c r="D95" s="124">
        <v>1.88</v>
      </c>
      <c r="E95" s="124">
        <f t="shared" si="25"/>
        <v>37.6</v>
      </c>
      <c r="F95" s="124">
        <f t="shared" si="21"/>
        <v>-3.12</v>
      </c>
    </row>
    <row r="96" spans="1:6" ht="115.5" x14ac:dyDescent="0.25">
      <c r="A96" s="147" t="s">
        <v>324</v>
      </c>
      <c r="B96" s="151" t="s">
        <v>325</v>
      </c>
      <c r="C96" s="119">
        <f>SUM(C97+C98)</f>
        <v>19</v>
      </c>
      <c r="D96" s="119">
        <f>SUM(D97+D98)</f>
        <v>25.41</v>
      </c>
      <c r="E96" s="119">
        <f t="shared" si="25"/>
        <v>133.73684210526315</v>
      </c>
      <c r="F96" s="119">
        <f t="shared" si="21"/>
        <v>6.41</v>
      </c>
    </row>
    <row r="97" spans="1:6" ht="115.5" x14ac:dyDescent="0.25">
      <c r="A97" s="149" t="s">
        <v>326</v>
      </c>
      <c r="B97" s="152" t="s">
        <v>325</v>
      </c>
      <c r="C97" s="124">
        <v>0</v>
      </c>
      <c r="D97" s="124">
        <v>21.91</v>
      </c>
      <c r="E97" s="124"/>
      <c r="F97" s="124">
        <f t="shared" si="21"/>
        <v>21.91</v>
      </c>
    </row>
    <row r="98" spans="1:6" ht="115.5" x14ac:dyDescent="0.25">
      <c r="A98" s="149" t="s">
        <v>327</v>
      </c>
      <c r="B98" s="152" t="s">
        <v>325</v>
      </c>
      <c r="C98" s="124">
        <v>19</v>
      </c>
      <c r="D98" s="124">
        <v>3.5</v>
      </c>
      <c r="E98" s="124">
        <f t="shared" si="25"/>
        <v>18.421052631578945</v>
      </c>
      <c r="F98" s="124">
        <f t="shared" si="21"/>
        <v>-15.5</v>
      </c>
    </row>
    <row r="99" spans="1:6" ht="89.25" x14ac:dyDescent="0.25">
      <c r="A99" s="147" t="s">
        <v>282</v>
      </c>
      <c r="B99" s="148" t="s">
        <v>283</v>
      </c>
      <c r="C99" s="119">
        <f>SUM(C101:C101)</f>
        <v>12</v>
      </c>
      <c r="D99" s="119">
        <f>SUM(D100+D101)</f>
        <v>25.439999999999998</v>
      </c>
      <c r="E99" s="119">
        <f t="shared" si="25"/>
        <v>211.99999999999997</v>
      </c>
      <c r="F99" s="119">
        <f t="shared" si="21"/>
        <v>13.439999999999998</v>
      </c>
    </row>
    <row r="100" spans="1:6" ht="89.25" x14ac:dyDescent="0.25">
      <c r="A100" s="149" t="s">
        <v>284</v>
      </c>
      <c r="B100" s="150" t="s">
        <v>283</v>
      </c>
      <c r="C100" s="124">
        <v>0</v>
      </c>
      <c r="D100" s="124">
        <v>22.29</v>
      </c>
      <c r="E100" s="124"/>
      <c r="F100" s="124">
        <f t="shared" si="21"/>
        <v>22.29</v>
      </c>
    </row>
    <row r="101" spans="1:6" ht="89.25" x14ac:dyDescent="0.25">
      <c r="A101" s="149" t="s">
        <v>285</v>
      </c>
      <c r="B101" s="150" t="s">
        <v>283</v>
      </c>
      <c r="C101" s="124">
        <v>12</v>
      </c>
      <c r="D101" s="124">
        <v>3.15</v>
      </c>
      <c r="E101" s="124">
        <f t="shared" si="25"/>
        <v>26.25</v>
      </c>
      <c r="F101" s="124">
        <f t="shared" si="21"/>
        <v>-8.85</v>
      </c>
    </row>
    <row r="102" spans="1:6" ht="89.25" x14ac:dyDescent="0.25">
      <c r="A102" s="147" t="s">
        <v>328</v>
      </c>
      <c r="B102" s="148" t="s">
        <v>329</v>
      </c>
      <c r="C102" s="119">
        <v>0</v>
      </c>
      <c r="D102" s="119">
        <v>10</v>
      </c>
      <c r="E102" s="119"/>
      <c r="F102" s="119">
        <f t="shared" si="21"/>
        <v>10</v>
      </c>
    </row>
    <row r="103" spans="1:6" ht="157.5" x14ac:dyDescent="0.25">
      <c r="A103" s="147" t="s">
        <v>478</v>
      </c>
      <c r="B103" s="153" t="s">
        <v>479</v>
      </c>
      <c r="C103" s="119">
        <v>0</v>
      </c>
      <c r="D103" s="119">
        <v>5</v>
      </c>
      <c r="E103" s="119"/>
      <c r="F103" s="119">
        <f t="shared" si="21"/>
        <v>5</v>
      </c>
    </row>
    <row r="104" spans="1:6" ht="102" x14ac:dyDescent="0.25">
      <c r="A104" s="147" t="s">
        <v>330</v>
      </c>
      <c r="B104" s="148" t="s">
        <v>331</v>
      </c>
      <c r="C104" s="119">
        <v>0</v>
      </c>
      <c r="D104" s="119">
        <v>5</v>
      </c>
      <c r="E104" s="119"/>
      <c r="F104" s="119">
        <f t="shared" si="21"/>
        <v>5</v>
      </c>
    </row>
    <row r="105" spans="1:6" ht="102" x14ac:dyDescent="0.25">
      <c r="A105" s="154" t="s">
        <v>358</v>
      </c>
      <c r="B105" s="154" t="s">
        <v>359</v>
      </c>
      <c r="C105" s="119">
        <v>6</v>
      </c>
      <c r="D105" s="119">
        <v>0</v>
      </c>
      <c r="E105" s="119">
        <f t="shared" si="25"/>
        <v>0</v>
      </c>
      <c r="F105" s="119">
        <f t="shared" si="21"/>
        <v>-6</v>
      </c>
    </row>
    <row r="106" spans="1:6" ht="89.25" x14ac:dyDescent="0.25">
      <c r="A106" s="155" t="s">
        <v>450</v>
      </c>
      <c r="B106" s="156" t="s">
        <v>451</v>
      </c>
      <c r="C106" s="119">
        <v>0</v>
      </c>
      <c r="D106" s="119">
        <v>1.25</v>
      </c>
      <c r="E106" s="119"/>
      <c r="F106" s="119">
        <f t="shared" si="21"/>
        <v>1.25</v>
      </c>
    </row>
    <row r="107" spans="1:6" ht="140.25" x14ac:dyDescent="0.25">
      <c r="A107" s="147" t="s">
        <v>286</v>
      </c>
      <c r="B107" s="148" t="s">
        <v>287</v>
      </c>
      <c r="C107" s="119">
        <v>0</v>
      </c>
      <c r="D107" s="119">
        <v>0.7</v>
      </c>
      <c r="E107" s="119"/>
      <c r="F107" s="119">
        <f t="shared" si="21"/>
        <v>0.7</v>
      </c>
    </row>
    <row r="108" spans="1:6" ht="102" x14ac:dyDescent="0.25">
      <c r="A108" s="147" t="s">
        <v>452</v>
      </c>
      <c r="B108" s="156" t="s">
        <v>453</v>
      </c>
      <c r="C108" s="119">
        <v>0</v>
      </c>
      <c r="D108" s="119">
        <v>0.25</v>
      </c>
      <c r="E108" s="119"/>
      <c r="F108" s="119">
        <f t="shared" si="21"/>
        <v>0.25</v>
      </c>
    </row>
    <row r="109" spans="1:6" ht="153" x14ac:dyDescent="0.25">
      <c r="A109" s="147" t="s">
        <v>288</v>
      </c>
      <c r="B109" s="148" t="s">
        <v>289</v>
      </c>
      <c r="C109" s="119">
        <v>0</v>
      </c>
      <c r="D109" s="119">
        <v>3.5</v>
      </c>
      <c r="E109" s="119"/>
      <c r="F109" s="119">
        <f t="shared" si="21"/>
        <v>3.5</v>
      </c>
    </row>
    <row r="110" spans="1:6" ht="89.25" x14ac:dyDescent="0.25">
      <c r="A110" s="147" t="s">
        <v>411</v>
      </c>
      <c r="B110" s="157" t="s">
        <v>291</v>
      </c>
      <c r="C110" s="119">
        <f>SUM(C111+C112)</f>
        <v>3</v>
      </c>
      <c r="D110" s="119">
        <f t="shared" ref="D110" si="32">SUM(D111+D112)</f>
        <v>61.55</v>
      </c>
      <c r="E110" s="119">
        <f t="shared" si="25"/>
        <v>2051.6666666666665</v>
      </c>
      <c r="F110" s="119">
        <f t="shared" si="21"/>
        <v>58.55</v>
      </c>
    </row>
    <row r="111" spans="1:6" ht="89.25" x14ac:dyDescent="0.25">
      <c r="A111" s="149" t="s">
        <v>412</v>
      </c>
      <c r="B111" s="158" t="s">
        <v>291</v>
      </c>
      <c r="C111" s="124">
        <v>0</v>
      </c>
      <c r="D111" s="124">
        <v>61</v>
      </c>
      <c r="E111" s="124"/>
      <c r="F111" s="124">
        <f t="shared" si="21"/>
        <v>61</v>
      </c>
    </row>
    <row r="112" spans="1:6" ht="89.25" x14ac:dyDescent="0.25">
      <c r="A112" s="149" t="s">
        <v>290</v>
      </c>
      <c r="B112" s="150" t="s">
        <v>291</v>
      </c>
      <c r="C112" s="124">
        <v>3</v>
      </c>
      <c r="D112" s="124">
        <v>0.55000000000000004</v>
      </c>
      <c r="E112" s="124">
        <f t="shared" si="25"/>
        <v>18.333333333333336</v>
      </c>
      <c r="F112" s="124">
        <f t="shared" si="21"/>
        <v>-2.4500000000000002</v>
      </c>
    </row>
    <row r="113" spans="1:6" ht="114.75" x14ac:dyDescent="0.25">
      <c r="A113" s="147" t="s">
        <v>292</v>
      </c>
      <c r="B113" s="148" t="s">
        <v>293</v>
      </c>
      <c r="C113" s="119">
        <f>SUM(C114:C115)</f>
        <v>45</v>
      </c>
      <c r="D113" s="119">
        <f t="shared" ref="D113" si="33">SUM(D114:D115)</f>
        <v>35.93</v>
      </c>
      <c r="E113" s="119">
        <f t="shared" si="25"/>
        <v>79.844444444444434</v>
      </c>
      <c r="F113" s="119">
        <f t="shared" si="21"/>
        <v>-9.07</v>
      </c>
    </row>
    <row r="114" spans="1:6" ht="114.75" x14ac:dyDescent="0.25">
      <c r="A114" s="149" t="s">
        <v>294</v>
      </c>
      <c r="B114" s="150" t="s">
        <v>293</v>
      </c>
      <c r="C114" s="124">
        <v>0</v>
      </c>
      <c r="D114" s="124">
        <v>32.130000000000003</v>
      </c>
      <c r="E114" s="124"/>
      <c r="F114" s="124">
        <f t="shared" ref="F114:F177" si="34">D114-C114</f>
        <v>32.130000000000003</v>
      </c>
    </row>
    <row r="115" spans="1:6" ht="114.75" x14ac:dyDescent="0.25">
      <c r="A115" s="149" t="s">
        <v>295</v>
      </c>
      <c r="B115" s="150" t="s">
        <v>293</v>
      </c>
      <c r="C115" s="124">
        <v>45</v>
      </c>
      <c r="D115" s="124">
        <v>3.8</v>
      </c>
      <c r="E115" s="124">
        <f t="shared" si="25"/>
        <v>8.4444444444444446</v>
      </c>
      <c r="F115" s="124">
        <f t="shared" si="34"/>
        <v>-41.2</v>
      </c>
    </row>
    <row r="116" spans="1:6" ht="51" x14ac:dyDescent="0.25">
      <c r="A116" s="154" t="s">
        <v>242</v>
      </c>
      <c r="B116" s="154" t="s">
        <v>243</v>
      </c>
      <c r="C116" s="119">
        <v>186.34</v>
      </c>
      <c r="D116" s="119">
        <v>42.58</v>
      </c>
      <c r="E116" s="119">
        <f t="shared" si="25"/>
        <v>22.85070301599227</v>
      </c>
      <c r="F116" s="119">
        <f t="shared" si="34"/>
        <v>-143.76</v>
      </c>
    </row>
    <row r="117" spans="1:6" ht="89.25" x14ac:dyDescent="0.25">
      <c r="A117" s="154" t="s">
        <v>244</v>
      </c>
      <c r="B117" s="154" t="s">
        <v>245</v>
      </c>
      <c r="C117" s="119">
        <v>0</v>
      </c>
      <c r="D117" s="119">
        <v>0.1</v>
      </c>
      <c r="E117" s="119"/>
      <c r="F117" s="119">
        <f t="shared" si="34"/>
        <v>0.1</v>
      </c>
    </row>
    <row r="118" spans="1:6" ht="76.5" x14ac:dyDescent="0.25">
      <c r="A118" s="154" t="s">
        <v>246</v>
      </c>
      <c r="B118" s="154" t="s">
        <v>247</v>
      </c>
      <c r="C118" s="119">
        <f>SUM(C119:C120)</f>
        <v>468.17</v>
      </c>
      <c r="D118" s="119">
        <f>SUM(D119:D120)</f>
        <v>273.25</v>
      </c>
      <c r="E118" s="119">
        <f t="shared" si="25"/>
        <v>58.365550975073155</v>
      </c>
      <c r="F118" s="119">
        <f t="shared" si="34"/>
        <v>-194.92000000000002</v>
      </c>
    </row>
    <row r="119" spans="1:6" ht="76.5" x14ac:dyDescent="0.25">
      <c r="A119" s="129" t="s">
        <v>248</v>
      </c>
      <c r="B119" s="129" t="s">
        <v>247</v>
      </c>
      <c r="C119" s="123">
        <v>468.17</v>
      </c>
      <c r="D119" s="123">
        <v>268.25</v>
      </c>
      <c r="E119" s="124">
        <f t="shared" si="25"/>
        <v>57.297562851101091</v>
      </c>
      <c r="F119" s="124">
        <f t="shared" si="34"/>
        <v>-199.92000000000002</v>
      </c>
    </row>
    <row r="120" spans="1:6" ht="76.5" x14ac:dyDescent="0.25">
      <c r="A120" s="129" t="s">
        <v>296</v>
      </c>
      <c r="B120" s="129" t="s">
        <v>247</v>
      </c>
      <c r="C120" s="123">
        <v>0</v>
      </c>
      <c r="D120" s="123">
        <v>5</v>
      </c>
      <c r="E120" s="124"/>
      <c r="F120" s="124">
        <f t="shared" si="34"/>
        <v>5</v>
      </c>
    </row>
    <row r="121" spans="1:6" ht="76.5" x14ac:dyDescent="0.25">
      <c r="A121" s="159" t="s">
        <v>413</v>
      </c>
      <c r="B121" s="154" t="s">
        <v>333</v>
      </c>
      <c r="C121" s="125">
        <f>SUM(C122+C123)</f>
        <v>0</v>
      </c>
      <c r="D121" s="125">
        <f t="shared" ref="D121" si="35">SUM(D122+D123)</f>
        <v>8.4</v>
      </c>
      <c r="E121" s="119"/>
      <c r="F121" s="119">
        <f t="shared" si="34"/>
        <v>8.4</v>
      </c>
    </row>
    <row r="122" spans="1:6" ht="76.5" x14ac:dyDescent="0.25">
      <c r="A122" s="160" t="s">
        <v>332</v>
      </c>
      <c r="B122" s="129" t="s">
        <v>333</v>
      </c>
      <c r="C122" s="123">
        <v>0</v>
      </c>
      <c r="D122" s="123">
        <v>6.18</v>
      </c>
      <c r="E122" s="124"/>
      <c r="F122" s="124">
        <f t="shared" si="34"/>
        <v>6.18</v>
      </c>
    </row>
    <row r="123" spans="1:6" ht="76.5" x14ac:dyDescent="0.25">
      <c r="A123" s="160" t="s">
        <v>414</v>
      </c>
      <c r="B123" s="129" t="s">
        <v>333</v>
      </c>
      <c r="C123" s="123">
        <v>0</v>
      </c>
      <c r="D123" s="123">
        <v>2.2200000000000002</v>
      </c>
      <c r="E123" s="124"/>
      <c r="F123" s="124">
        <f t="shared" si="34"/>
        <v>2.2200000000000002</v>
      </c>
    </row>
    <row r="124" spans="1:6" ht="63.75" x14ac:dyDescent="0.25">
      <c r="A124" s="159" t="s">
        <v>249</v>
      </c>
      <c r="B124" s="118" t="s">
        <v>78</v>
      </c>
      <c r="C124" s="125">
        <f>SUM(C125:C126)</f>
        <v>0.74</v>
      </c>
      <c r="D124" s="125">
        <f>SUM(D125:D126)</f>
        <v>173.99</v>
      </c>
      <c r="E124" s="119"/>
      <c r="F124" s="119">
        <f t="shared" si="34"/>
        <v>173.25</v>
      </c>
    </row>
    <row r="125" spans="1:6" ht="63.75" x14ac:dyDescent="0.25">
      <c r="A125" s="160" t="s">
        <v>250</v>
      </c>
      <c r="B125" s="121" t="s">
        <v>78</v>
      </c>
      <c r="C125" s="123">
        <v>0</v>
      </c>
      <c r="D125" s="123">
        <v>173.99</v>
      </c>
      <c r="E125" s="124"/>
      <c r="F125" s="124">
        <f t="shared" si="34"/>
        <v>173.99</v>
      </c>
    </row>
    <row r="126" spans="1:6" ht="63.75" x14ac:dyDescent="0.25">
      <c r="A126" s="160" t="s">
        <v>334</v>
      </c>
      <c r="B126" s="121" t="s">
        <v>78</v>
      </c>
      <c r="C126" s="123">
        <v>0.74</v>
      </c>
      <c r="D126" s="123">
        <v>0</v>
      </c>
      <c r="E126" s="124">
        <f t="shared" si="25"/>
        <v>0</v>
      </c>
      <c r="F126" s="124">
        <f t="shared" si="34"/>
        <v>-0.74</v>
      </c>
    </row>
    <row r="127" spans="1:6" ht="76.5" x14ac:dyDescent="0.25">
      <c r="A127" s="161" t="s">
        <v>253</v>
      </c>
      <c r="B127" s="162" t="s">
        <v>297</v>
      </c>
      <c r="C127" s="163">
        <f>SUM(C129:C135)</f>
        <v>50</v>
      </c>
      <c r="D127" s="163">
        <f>SUM(D128:D135)</f>
        <v>787.67</v>
      </c>
      <c r="E127" s="119">
        <f t="shared" si="25"/>
        <v>1575.34</v>
      </c>
      <c r="F127" s="119">
        <f t="shared" si="34"/>
        <v>737.67</v>
      </c>
    </row>
    <row r="128" spans="1:6" ht="76.5" x14ac:dyDescent="0.25">
      <c r="A128" s="164" t="s">
        <v>454</v>
      </c>
      <c r="B128" s="165" t="s">
        <v>297</v>
      </c>
      <c r="C128" s="166">
        <v>0</v>
      </c>
      <c r="D128" s="166">
        <v>130</v>
      </c>
      <c r="E128" s="124"/>
      <c r="F128" s="124">
        <f t="shared" si="34"/>
        <v>130</v>
      </c>
    </row>
    <row r="129" spans="1:6" ht="76.5" x14ac:dyDescent="0.25">
      <c r="A129" s="164" t="s">
        <v>254</v>
      </c>
      <c r="B129" s="167" t="s">
        <v>297</v>
      </c>
      <c r="C129" s="166">
        <v>50</v>
      </c>
      <c r="D129" s="166">
        <v>4</v>
      </c>
      <c r="E129" s="124">
        <f t="shared" si="25"/>
        <v>8</v>
      </c>
      <c r="F129" s="124">
        <f t="shared" si="34"/>
        <v>-46</v>
      </c>
    </row>
    <row r="130" spans="1:6" ht="76.5" x14ac:dyDescent="0.25">
      <c r="A130" s="164" t="s">
        <v>255</v>
      </c>
      <c r="B130" s="167" t="s">
        <v>297</v>
      </c>
      <c r="C130" s="166">
        <v>0</v>
      </c>
      <c r="D130" s="166">
        <v>74.5</v>
      </c>
      <c r="E130" s="124"/>
      <c r="F130" s="124">
        <f t="shared" si="34"/>
        <v>74.5</v>
      </c>
    </row>
    <row r="131" spans="1:6" ht="76.5" x14ac:dyDescent="0.25">
      <c r="A131" s="164" t="s">
        <v>256</v>
      </c>
      <c r="B131" s="167" t="s">
        <v>297</v>
      </c>
      <c r="C131" s="166">
        <v>0</v>
      </c>
      <c r="D131" s="166">
        <v>-7.5</v>
      </c>
      <c r="E131" s="124"/>
      <c r="F131" s="124">
        <f t="shared" si="34"/>
        <v>-7.5</v>
      </c>
    </row>
    <row r="132" spans="1:6" ht="76.5" x14ac:dyDescent="0.25">
      <c r="A132" s="164" t="s">
        <v>298</v>
      </c>
      <c r="B132" s="167" t="s">
        <v>297</v>
      </c>
      <c r="C132" s="166">
        <v>0</v>
      </c>
      <c r="D132" s="166">
        <v>395.55</v>
      </c>
      <c r="E132" s="124"/>
      <c r="F132" s="124">
        <f t="shared" si="34"/>
        <v>395.55</v>
      </c>
    </row>
    <row r="133" spans="1:6" ht="76.5" x14ac:dyDescent="0.25">
      <c r="A133" s="164" t="s">
        <v>257</v>
      </c>
      <c r="B133" s="167" t="s">
        <v>297</v>
      </c>
      <c r="C133" s="166">
        <v>0</v>
      </c>
      <c r="D133" s="166">
        <v>6</v>
      </c>
      <c r="E133" s="124"/>
      <c r="F133" s="124">
        <f t="shared" si="34"/>
        <v>6</v>
      </c>
    </row>
    <row r="134" spans="1:6" ht="76.5" x14ac:dyDescent="0.25">
      <c r="A134" s="164" t="s">
        <v>498</v>
      </c>
      <c r="B134" s="165" t="s">
        <v>297</v>
      </c>
      <c r="C134" s="166">
        <v>0</v>
      </c>
      <c r="D134" s="166">
        <v>0.9</v>
      </c>
      <c r="E134" s="124"/>
      <c r="F134" s="124">
        <f t="shared" si="34"/>
        <v>0.9</v>
      </c>
    </row>
    <row r="135" spans="1:6" ht="76.5" x14ac:dyDescent="0.25">
      <c r="A135" s="164" t="s">
        <v>299</v>
      </c>
      <c r="B135" s="167" t="s">
        <v>297</v>
      </c>
      <c r="C135" s="166">
        <v>0</v>
      </c>
      <c r="D135" s="166">
        <v>184.22</v>
      </c>
      <c r="E135" s="124"/>
      <c r="F135" s="124">
        <f t="shared" si="34"/>
        <v>184.22</v>
      </c>
    </row>
    <row r="136" spans="1:6" ht="94.5" customHeight="1" x14ac:dyDescent="0.25">
      <c r="A136" s="161" t="s">
        <v>258</v>
      </c>
      <c r="B136" s="162" t="s">
        <v>300</v>
      </c>
      <c r="C136" s="163">
        <v>0</v>
      </c>
      <c r="D136" s="163">
        <v>38.58</v>
      </c>
      <c r="E136" s="119"/>
      <c r="F136" s="119">
        <f t="shared" si="34"/>
        <v>38.58</v>
      </c>
    </row>
    <row r="137" spans="1:6" ht="114.75" x14ac:dyDescent="0.25">
      <c r="A137" s="168" t="s">
        <v>415</v>
      </c>
      <c r="B137" s="154" t="s">
        <v>252</v>
      </c>
      <c r="C137" s="163">
        <f>SUM(C138:C139)</f>
        <v>120</v>
      </c>
      <c r="D137" s="163">
        <f>SUM(D138+D139)</f>
        <v>319.39999999999998</v>
      </c>
      <c r="E137" s="119">
        <f t="shared" ref="E137:E199" si="36">D137/C137*100</f>
        <v>266.16666666666669</v>
      </c>
      <c r="F137" s="119">
        <f t="shared" si="34"/>
        <v>199.39999999999998</v>
      </c>
    </row>
    <row r="138" spans="1:6" ht="114.75" x14ac:dyDescent="0.25">
      <c r="A138" s="169" t="s">
        <v>416</v>
      </c>
      <c r="B138" s="129" t="s">
        <v>252</v>
      </c>
      <c r="C138" s="166">
        <v>0</v>
      </c>
      <c r="D138" s="166">
        <v>39.4</v>
      </c>
      <c r="E138" s="124"/>
      <c r="F138" s="124">
        <f t="shared" si="34"/>
        <v>39.4</v>
      </c>
    </row>
    <row r="139" spans="1:6" ht="114.75" x14ac:dyDescent="0.25">
      <c r="A139" s="169" t="s">
        <v>251</v>
      </c>
      <c r="B139" s="129" t="s">
        <v>252</v>
      </c>
      <c r="C139" s="166">
        <v>120</v>
      </c>
      <c r="D139" s="166">
        <v>280</v>
      </c>
      <c r="E139" s="124">
        <f t="shared" si="36"/>
        <v>233.33333333333334</v>
      </c>
      <c r="F139" s="124">
        <f t="shared" si="34"/>
        <v>160</v>
      </c>
    </row>
    <row r="140" spans="1:6" ht="67.5" customHeight="1" x14ac:dyDescent="0.25">
      <c r="A140" s="161" t="s">
        <v>301</v>
      </c>
      <c r="B140" s="162" t="s">
        <v>302</v>
      </c>
      <c r="C140" s="163">
        <v>0</v>
      </c>
      <c r="D140" s="163">
        <v>47.57</v>
      </c>
      <c r="E140" s="119"/>
      <c r="F140" s="119">
        <f t="shared" si="34"/>
        <v>47.57</v>
      </c>
    </row>
    <row r="141" spans="1:6" x14ac:dyDescent="0.25">
      <c r="A141" s="132" t="s">
        <v>60</v>
      </c>
      <c r="B141" s="118" t="s">
        <v>61</v>
      </c>
      <c r="C141" s="119">
        <f>C142+C147</f>
        <v>0</v>
      </c>
      <c r="D141" s="119">
        <f>D142+D147</f>
        <v>50.889999999999993</v>
      </c>
      <c r="E141" s="119"/>
      <c r="F141" s="119">
        <f t="shared" si="34"/>
        <v>50.889999999999993</v>
      </c>
    </row>
    <row r="142" spans="1:6" ht="25.5" x14ac:dyDescent="0.25">
      <c r="A142" s="132" t="s">
        <v>62</v>
      </c>
      <c r="B142" s="118" t="s">
        <v>417</v>
      </c>
      <c r="C142" s="125">
        <f>C143+C144</f>
        <v>0</v>
      </c>
      <c r="D142" s="125">
        <f>D143+D144+D145+D146</f>
        <v>49.089999999999996</v>
      </c>
      <c r="E142" s="119"/>
      <c r="F142" s="124">
        <f t="shared" si="34"/>
        <v>49.089999999999996</v>
      </c>
    </row>
    <row r="143" spans="1:6" ht="25.5" x14ac:dyDescent="0.25">
      <c r="A143" s="139" t="s">
        <v>63</v>
      </c>
      <c r="B143" s="121" t="s">
        <v>417</v>
      </c>
      <c r="C143" s="123">
        <v>0</v>
      </c>
      <c r="D143" s="123">
        <v>1.66</v>
      </c>
      <c r="E143" s="124"/>
      <c r="F143" s="124">
        <f t="shared" si="34"/>
        <v>1.66</v>
      </c>
    </row>
    <row r="144" spans="1:6" ht="25.5" x14ac:dyDescent="0.25">
      <c r="A144" s="139" t="s">
        <v>206</v>
      </c>
      <c r="B144" s="121" t="s">
        <v>417</v>
      </c>
      <c r="C144" s="123">
        <v>0</v>
      </c>
      <c r="D144" s="123">
        <v>0</v>
      </c>
      <c r="E144" s="124"/>
      <c r="F144" s="124">
        <f t="shared" si="34"/>
        <v>0</v>
      </c>
    </row>
    <row r="145" spans="1:6" x14ac:dyDescent="0.25">
      <c r="A145" s="170" t="s">
        <v>338</v>
      </c>
      <c r="B145" s="121" t="s">
        <v>339</v>
      </c>
      <c r="C145" s="123"/>
      <c r="D145" s="123">
        <v>0</v>
      </c>
      <c r="E145" s="124"/>
      <c r="F145" s="124">
        <f t="shared" si="34"/>
        <v>0</v>
      </c>
    </row>
    <row r="146" spans="1:6" ht="25.5" x14ac:dyDescent="0.25">
      <c r="A146" s="170" t="s">
        <v>455</v>
      </c>
      <c r="B146" s="165" t="s">
        <v>417</v>
      </c>
      <c r="C146" s="123"/>
      <c r="D146" s="123">
        <v>47.43</v>
      </c>
      <c r="E146" s="124"/>
      <c r="F146" s="124">
        <f t="shared" si="34"/>
        <v>47.43</v>
      </c>
    </row>
    <row r="147" spans="1:6" x14ac:dyDescent="0.25">
      <c r="A147" s="132" t="s">
        <v>418</v>
      </c>
      <c r="B147" s="118" t="s">
        <v>419</v>
      </c>
      <c r="C147" s="138">
        <v>0</v>
      </c>
      <c r="D147" s="138">
        <f>SUM(D148:D149)</f>
        <v>1.8</v>
      </c>
      <c r="E147" s="119"/>
      <c r="F147" s="119">
        <f t="shared" si="34"/>
        <v>1.8</v>
      </c>
    </row>
    <row r="148" spans="1:6" ht="25.5" x14ac:dyDescent="0.25">
      <c r="A148" s="139" t="s">
        <v>420</v>
      </c>
      <c r="B148" s="121" t="s">
        <v>303</v>
      </c>
      <c r="C148" s="134">
        <v>0</v>
      </c>
      <c r="D148" s="134">
        <v>0</v>
      </c>
      <c r="E148" s="124"/>
      <c r="F148" s="124">
        <f t="shared" si="34"/>
        <v>0</v>
      </c>
    </row>
    <row r="149" spans="1:6" ht="25.5" x14ac:dyDescent="0.25">
      <c r="A149" s="170" t="s">
        <v>340</v>
      </c>
      <c r="B149" s="121" t="s">
        <v>303</v>
      </c>
      <c r="C149" s="134"/>
      <c r="D149" s="134">
        <v>1.8</v>
      </c>
      <c r="E149" s="124"/>
      <c r="F149" s="124">
        <f t="shared" si="34"/>
        <v>1.8</v>
      </c>
    </row>
    <row r="150" spans="1:6" x14ac:dyDescent="0.25">
      <c r="A150" s="117" t="s">
        <v>64</v>
      </c>
      <c r="B150" s="132" t="s">
        <v>65</v>
      </c>
      <c r="C150" s="185">
        <f>SUM(C151+C213+C215+C217)</f>
        <v>1784047.91</v>
      </c>
      <c r="D150" s="185">
        <f>SUM(D151+D213+D215+D217)</f>
        <v>1324116.3699999999</v>
      </c>
      <c r="E150" s="180">
        <f t="shared" si="36"/>
        <v>74.219776418448319</v>
      </c>
      <c r="F150" s="119">
        <f t="shared" si="34"/>
        <v>-459931.54000000004</v>
      </c>
    </row>
    <row r="151" spans="1:6" ht="38.25" x14ac:dyDescent="0.25">
      <c r="A151" s="117" t="s">
        <v>66</v>
      </c>
      <c r="B151" s="132" t="s">
        <v>67</v>
      </c>
      <c r="C151" s="185">
        <f>SUM(C152+C155+C180+C197)</f>
        <v>1784047.91</v>
      </c>
      <c r="D151" s="185">
        <f>SUM(D152+D155+D180+D197)</f>
        <v>1330438.48</v>
      </c>
      <c r="E151" s="180">
        <f t="shared" si="36"/>
        <v>74.574145264966575</v>
      </c>
      <c r="F151" s="119">
        <f t="shared" si="34"/>
        <v>-453609.42999999993</v>
      </c>
    </row>
    <row r="152" spans="1:6" ht="25.5" x14ac:dyDescent="0.25">
      <c r="A152" s="117" t="s">
        <v>216</v>
      </c>
      <c r="B152" s="118" t="s">
        <v>421</v>
      </c>
      <c r="C152" s="186">
        <f>SUM(C153+C154)</f>
        <v>617768</v>
      </c>
      <c r="D152" s="186">
        <f t="shared" ref="D152" si="37">SUM(D153+D154)</f>
        <v>370466</v>
      </c>
      <c r="E152" s="180">
        <f t="shared" si="36"/>
        <v>59.968467126817835</v>
      </c>
      <c r="F152" s="119">
        <f t="shared" si="34"/>
        <v>-247302</v>
      </c>
    </row>
    <row r="153" spans="1:6" ht="46.5" customHeight="1" x14ac:dyDescent="0.25">
      <c r="A153" s="120" t="s">
        <v>217</v>
      </c>
      <c r="B153" s="121" t="s">
        <v>304</v>
      </c>
      <c r="C153" s="134">
        <f>483132+13446</f>
        <v>496578</v>
      </c>
      <c r="D153" s="134">
        <v>289674</v>
      </c>
      <c r="E153" s="124">
        <f t="shared" si="36"/>
        <v>58.334038157147518</v>
      </c>
      <c r="F153" s="124">
        <f t="shared" si="34"/>
        <v>-206904</v>
      </c>
    </row>
    <row r="154" spans="1:6" ht="45.75" customHeight="1" x14ac:dyDescent="0.25">
      <c r="A154" s="120" t="s">
        <v>259</v>
      </c>
      <c r="B154" s="121" t="s">
        <v>260</v>
      </c>
      <c r="C154" s="134">
        <f>110986+10204</f>
        <v>121190</v>
      </c>
      <c r="D154" s="134">
        <v>80792</v>
      </c>
      <c r="E154" s="124">
        <f t="shared" si="36"/>
        <v>66.665566465880019</v>
      </c>
      <c r="F154" s="124">
        <f t="shared" si="34"/>
        <v>-40398</v>
      </c>
    </row>
    <row r="155" spans="1:6" ht="38.25" x14ac:dyDescent="0.25">
      <c r="A155" s="117" t="s">
        <v>218</v>
      </c>
      <c r="B155" s="118" t="s">
        <v>422</v>
      </c>
      <c r="C155" s="119">
        <f>SUM(C156+C157+C158+C160+C162+C163+C164+C165+C166+C167+C161+C159)</f>
        <v>546409.79</v>
      </c>
      <c r="D155" s="119">
        <f>SUM(D156+D157+D158+D160+D162+D163+D164+D165+D166+D167+D161+D159)</f>
        <v>482740.27999999991</v>
      </c>
      <c r="E155" s="119">
        <f t="shared" si="36"/>
        <v>88.347663024119655</v>
      </c>
      <c r="F155" s="119">
        <f t="shared" si="34"/>
        <v>-63669.510000000126</v>
      </c>
    </row>
    <row r="156" spans="1:6" ht="45.75" customHeight="1" x14ac:dyDescent="0.25">
      <c r="A156" s="120" t="s">
        <v>305</v>
      </c>
      <c r="B156" s="139" t="s">
        <v>306</v>
      </c>
      <c r="C156" s="124">
        <v>21345.4</v>
      </c>
      <c r="D156" s="124">
        <v>21345.35</v>
      </c>
      <c r="E156" s="124">
        <f t="shared" si="36"/>
        <v>99.999765757493407</v>
      </c>
      <c r="F156" s="124">
        <f t="shared" si="34"/>
        <v>-5.0000000002910383E-2</v>
      </c>
    </row>
    <row r="157" spans="1:6" ht="135" customHeight="1" x14ac:dyDescent="0.25">
      <c r="A157" s="120" t="s">
        <v>307</v>
      </c>
      <c r="B157" s="171" t="s">
        <v>308</v>
      </c>
      <c r="C157" s="124">
        <v>26207.08</v>
      </c>
      <c r="D157" s="124">
        <v>13601.33</v>
      </c>
      <c r="E157" s="124">
        <f t="shared" si="36"/>
        <v>51.899448545965441</v>
      </c>
      <c r="F157" s="124">
        <f t="shared" si="34"/>
        <v>-12605.750000000002</v>
      </c>
    </row>
    <row r="158" spans="1:6" ht="99" customHeight="1" x14ac:dyDescent="0.25">
      <c r="A158" s="120" t="s">
        <v>309</v>
      </c>
      <c r="B158" s="171" t="s">
        <v>310</v>
      </c>
      <c r="C158" s="124">
        <v>1833.9</v>
      </c>
      <c r="D158" s="124">
        <v>951.78</v>
      </c>
      <c r="E158" s="124">
        <f t="shared" si="36"/>
        <v>51.899231146736454</v>
      </c>
      <c r="F158" s="124">
        <f t="shared" si="34"/>
        <v>-882.12000000000012</v>
      </c>
    </row>
    <row r="159" spans="1:6" ht="106.5" customHeight="1" x14ac:dyDescent="0.25">
      <c r="A159" s="120" t="s">
        <v>499</v>
      </c>
      <c r="B159" s="171" t="s">
        <v>500</v>
      </c>
      <c r="C159" s="124">
        <v>0</v>
      </c>
      <c r="D159" s="124">
        <v>0</v>
      </c>
      <c r="E159" s="124"/>
      <c r="F159" s="124">
        <f t="shared" si="34"/>
        <v>0</v>
      </c>
    </row>
    <row r="160" spans="1:6" ht="89.25" x14ac:dyDescent="0.25">
      <c r="A160" s="120" t="s">
        <v>480</v>
      </c>
      <c r="B160" s="172" t="s">
        <v>481</v>
      </c>
      <c r="C160" s="124">
        <v>130.30000000000001</v>
      </c>
      <c r="D160" s="124">
        <v>123.7</v>
      </c>
      <c r="E160" s="124">
        <f t="shared" si="36"/>
        <v>94.934765924788948</v>
      </c>
      <c r="F160" s="124">
        <f t="shared" si="34"/>
        <v>-6.6000000000000085</v>
      </c>
    </row>
    <row r="161" spans="1:6" ht="81.75" customHeight="1" x14ac:dyDescent="0.25">
      <c r="A161" s="120" t="s">
        <v>501</v>
      </c>
      <c r="B161" s="172" t="s">
        <v>502</v>
      </c>
      <c r="C161" s="124">
        <v>9944.26</v>
      </c>
      <c r="D161" s="124">
        <v>2486.0700000000002</v>
      </c>
      <c r="E161" s="124">
        <f t="shared" si="36"/>
        <v>25.000050280262183</v>
      </c>
      <c r="F161" s="124">
        <f t="shared" si="34"/>
        <v>-7458.1900000000005</v>
      </c>
    </row>
    <row r="162" spans="1:6" ht="38.25" x14ac:dyDescent="0.25">
      <c r="A162" s="120" t="s">
        <v>311</v>
      </c>
      <c r="B162" s="121" t="s">
        <v>312</v>
      </c>
      <c r="C162" s="124">
        <v>225.17</v>
      </c>
      <c r="D162" s="124">
        <v>225.17</v>
      </c>
      <c r="E162" s="124">
        <f t="shared" si="36"/>
        <v>100</v>
      </c>
      <c r="F162" s="124">
        <f t="shared" si="34"/>
        <v>0</v>
      </c>
    </row>
    <row r="163" spans="1:6" ht="51" x14ac:dyDescent="0.25">
      <c r="A163" s="120" t="s">
        <v>423</v>
      </c>
      <c r="B163" s="121" t="s">
        <v>317</v>
      </c>
      <c r="C163" s="124">
        <v>1076.9000000000001</v>
      </c>
      <c r="D163" s="124">
        <v>1076.9000000000001</v>
      </c>
      <c r="E163" s="124">
        <f t="shared" si="36"/>
        <v>100</v>
      </c>
      <c r="F163" s="124">
        <f t="shared" si="34"/>
        <v>0</v>
      </c>
    </row>
    <row r="164" spans="1:6" ht="63.75" x14ac:dyDescent="0.25">
      <c r="A164" s="175" t="s">
        <v>313</v>
      </c>
      <c r="B164" s="121" t="s">
        <v>314</v>
      </c>
      <c r="C164" s="124">
        <v>438190.9</v>
      </c>
      <c r="D164" s="124">
        <v>410721.16</v>
      </c>
      <c r="E164" s="124">
        <f t="shared" si="36"/>
        <v>93.731102129231786</v>
      </c>
      <c r="F164" s="124">
        <f t="shared" si="34"/>
        <v>-27469.740000000049</v>
      </c>
    </row>
    <row r="165" spans="1:6" ht="63.75" x14ac:dyDescent="0.25">
      <c r="A165" s="175" t="s">
        <v>456</v>
      </c>
      <c r="B165" s="121" t="s">
        <v>457</v>
      </c>
      <c r="C165" s="173">
        <v>0</v>
      </c>
      <c r="D165" s="173">
        <v>0</v>
      </c>
      <c r="E165" s="124"/>
      <c r="F165" s="124">
        <f t="shared" si="34"/>
        <v>0</v>
      </c>
    </row>
    <row r="166" spans="1:6" ht="51" x14ac:dyDescent="0.25">
      <c r="A166" s="175" t="s">
        <v>315</v>
      </c>
      <c r="B166" s="121" t="s">
        <v>316</v>
      </c>
      <c r="C166" s="124">
        <v>530.1</v>
      </c>
      <c r="D166" s="124">
        <v>530.1</v>
      </c>
      <c r="E166" s="124">
        <f t="shared" si="36"/>
        <v>100</v>
      </c>
      <c r="F166" s="124">
        <f t="shared" si="34"/>
        <v>0</v>
      </c>
    </row>
    <row r="167" spans="1:6" ht="25.5" x14ac:dyDescent="0.25">
      <c r="A167" s="117" t="s">
        <v>261</v>
      </c>
      <c r="B167" s="118" t="s">
        <v>262</v>
      </c>
      <c r="C167" s="138">
        <f>SUM(C168:C176)</f>
        <v>46925.78</v>
      </c>
      <c r="D167" s="138">
        <f>SUM(D168:D176)</f>
        <v>31678.719999999998</v>
      </c>
      <c r="E167" s="119">
        <f t="shared" si="36"/>
        <v>67.508137318122365</v>
      </c>
      <c r="F167" s="119">
        <f t="shared" si="34"/>
        <v>-15247.060000000001</v>
      </c>
    </row>
    <row r="168" spans="1:6" ht="25.5" x14ac:dyDescent="0.25">
      <c r="A168" s="120" t="s">
        <v>318</v>
      </c>
      <c r="B168" s="121" t="s">
        <v>319</v>
      </c>
      <c r="C168" s="134">
        <v>58</v>
      </c>
      <c r="D168" s="134">
        <v>0</v>
      </c>
      <c r="E168" s="124">
        <f t="shared" si="36"/>
        <v>0</v>
      </c>
      <c r="F168" s="124">
        <f t="shared" si="34"/>
        <v>-58</v>
      </c>
    </row>
    <row r="169" spans="1:6" ht="102" x14ac:dyDescent="0.25">
      <c r="A169" s="174" t="s">
        <v>318</v>
      </c>
      <c r="B169" s="145" t="s">
        <v>342</v>
      </c>
      <c r="C169" s="134">
        <v>0</v>
      </c>
      <c r="D169" s="134"/>
      <c r="E169" s="124"/>
      <c r="F169" s="124">
        <f t="shared" si="34"/>
        <v>0</v>
      </c>
    </row>
    <row r="170" spans="1:6" ht="114.75" x14ac:dyDescent="0.25">
      <c r="A170" s="120" t="s">
        <v>318</v>
      </c>
      <c r="B170" s="139" t="s">
        <v>320</v>
      </c>
      <c r="C170" s="134">
        <v>616</v>
      </c>
      <c r="D170" s="134">
        <v>0</v>
      </c>
      <c r="E170" s="124">
        <f t="shared" si="36"/>
        <v>0</v>
      </c>
      <c r="F170" s="124">
        <f t="shared" si="34"/>
        <v>-616</v>
      </c>
    </row>
    <row r="171" spans="1:6" ht="51" x14ac:dyDescent="0.25">
      <c r="A171" s="120" t="s">
        <v>318</v>
      </c>
      <c r="B171" s="139" t="s">
        <v>360</v>
      </c>
      <c r="C171" s="134">
        <v>119.5</v>
      </c>
      <c r="D171" s="134">
        <v>119.5</v>
      </c>
      <c r="E171" s="124">
        <f t="shared" si="36"/>
        <v>100</v>
      </c>
      <c r="F171" s="124">
        <f t="shared" si="34"/>
        <v>0</v>
      </c>
    </row>
    <row r="172" spans="1:6" ht="38.25" x14ac:dyDescent="0.25">
      <c r="A172" s="120" t="s">
        <v>318</v>
      </c>
      <c r="B172" s="139" t="s">
        <v>361</v>
      </c>
      <c r="C172" s="134">
        <v>106.7</v>
      </c>
      <c r="D172" s="134">
        <v>106.7</v>
      </c>
      <c r="E172" s="124">
        <f t="shared" si="36"/>
        <v>100</v>
      </c>
      <c r="F172" s="124">
        <f t="shared" si="34"/>
        <v>0</v>
      </c>
    </row>
    <row r="173" spans="1:6" ht="38.25" x14ac:dyDescent="0.25">
      <c r="A173" s="120" t="s">
        <v>318</v>
      </c>
      <c r="B173" s="139" t="s">
        <v>362</v>
      </c>
      <c r="C173" s="134">
        <v>156.69</v>
      </c>
      <c r="D173" s="134">
        <v>156.69</v>
      </c>
      <c r="E173" s="124">
        <f t="shared" si="36"/>
        <v>100</v>
      </c>
      <c r="F173" s="124">
        <f t="shared" si="34"/>
        <v>0</v>
      </c>
    </row>
    <row r="174" spans="1:6" ht="51" x14ac:dyDescent="0.25">
      <c r="A174" s="120" t="s">
        <v>318</v>
      </c>
      <c r="B174" s="121" t="s">
        <v>341</v>
      </c>
      <c r="C174" s="134">
        <v>65.8</v>
      </c>
      <c r="D174" s="134">
        <v>65.8</v>
      </c>
      <c r="E174" s="124">
        <f t="shared" si="36"/>
        <v>100</v>
      </c>
      <c r="F174" s="124">
        <f t="shared" si="34"/>
        <v>0</v>
      </c>
    </row>
    <row r="175" spans="1:6" ht="51" x14ac:dyDescent="0.25">
      <c r="A175" s="120" t="s">
        <v>263</v>
      </c>
      <c r="B175" s="121" t="s">
        <v>264</v>
      </c>
      <c r="C175" s="134">
        <v>33185.39</v>
      </c>
      <c r="D175" s="134">
        <v>27497</v>
      </c>
      <c r="E175" s="124">
        <f t="shared" si="36"/>
        <v>82.85875199899715</v>
      </c>
      <c r="F175" s="124">
        <f t="shared" si="34"/>
        <v>-5688.3899999999994</v>
      </c>
    </row>
    <row r="176" spans="1:6" ht="63.75" x14ac:dyDescent="0.25">
      <c r="A176" s="120" t="s">
        <v>263</v>
      </c>
      <c r="B176" s="121" t="s">
        <v>265</v>
      </c>
      <c r="C176" s="134">
        <v>12617.7</v>
      </c>
      <c r="D176" s="134">
        <v>3733.03</v>
      </c>
      <c r="E176" s="124">
        <f t="shared" si="36"/>
        <v>29.58566141214326</v>
      </c>
      <c r="F176" s="124">
        <f t="shared" si="34"/>
        <v>-8884.67</v>
      </c>
    </row>
    <row r="177" spans="1:6" ht="63.75" x14ac:dyDescent="0.25">
      <c r="A177" s="120" t="s">
        <v>263</v>
      </c>
      <c r="B177" s="121" t="s">
        <v>424</v>
      </c>
      <c r="C177" s="134">
        <v>0</v>
      </c>
      <c r="D177" s="134">
        <v>0</v>
      </c>
      <c r="E177" s="124"/>
      <c r="F177" s="124">
        <f t="shared" si="34"/>
        <v>0</v>
      </c>
    </row>
    <row r="178" spans="1:6" ht="63.75" x14ac:dyDescent="0.25">
      <c r="A178" s="120" t="s">
        <v>263</v>
      </c>
      <c r="B178" s="121" t="s">
        <v>503</v>
      </c>
      <c r="C178" s="134">
        <v>0</v>
      </c>
      <c r="D178" s="134"/>
      <c r="E178" s="124"/>
      <c r="F178" s="124">
        <f t="shared" ref="F178:F220" si="38">D178-C178</f>
        <v>0</v>
      </c>
    </row>
    <row r="179" spans="1:6" ht="63.75" x14ac:dyDescent="0.25">
      <c r="A179" s="120" t="s">
        <v>482</v>
      </c>
      <c r="B179" s="141" t="s">
        <v>483</v>
      </c>
      <c r="C179" s="134">
        <v>0</v>
      </c>
      <c r="D179" s="134">
        <v>0</v>
      </c>
      <c r="E179" s="124"/>
      <c r="F179" s="124">
        <f t="shared" si="38"/>
        <v>0</v>
      </c>
    </row>
    <row r="180" spans="1:6" ht="25.5" x14ac:dyDescent="0.25">
      <c r="A180" s="117" t="s">
        <v>219</v>
      </c>
      <c r="B180" s="118" t="s">
        <v>425</v>
      </c>
      <c r="C180" s="138">
        <f>SUM(C181+C182+C190+C191+C192+C193+C194)</f>
        <v>594955.4</v>
      </c>
      <c r="D180" s="138">
        <f>SUM(D181+D182+D190+D191+D192+D193+D194)</f>
        <v>458496.68</v>
      </c>
      <c r="E180" s="119">
        <f t="shared" si="36"/>
        <v>77.064042111391871</v>
      </c>
      <c r="F180" s="119">
        <f t="shared" si="38"/>
        <v>-136458.72000000003</v>
      </c>
    </row>
    <row r="181" spans="1:6" ht="45.75" customHeight="1" x14ac:dyDescent="0.25">
      <c r="A181" s="120" t="s">
        <v>220</v>
      </c>
      <c r="B181" s="121" t="s">
        <v>221</v>
      </c>
      <c r="C181" s="123">
        <v>17213.599999999999</v>
      </c>
      <c r="D181" s="123">
        <v>13624.98</v>
      </c>
      <c r="E181" s="124">
        <f t="shared" si="36"/>
        <v>79.152414370033</v>
      </c>
      <c r="F181" s="124">
        <f t="shared" si="38"/>
        <v>-3588.619999999999</v>
      </c>
    </row>
    <row r="182" spans="1:6" ht="38.25" x14ac:dyDescent="0.25">
      <c r="A182" s="117" t="s">
        <v>426</v>
      </c>
      <c r="B182" s="118" t="s">
        <v>68</v>
      </c>
      <c r="C182" s="138">
        <f>SUM(C183:C189)</f>
        <v>78647.099999999991</v>
      </c>
      <c r="D182" s="138">
        <f>SUM(D183:D189)</f>
        <v>66465.829999999987</v>
      </c>
      <c r="E182" s="119">
        <f t="shared" si="36"/>
        <v>84.511482305132674</v>
      </c>
      <c r="F182" s="119">
        <f t="shared" si="38"/>
        <v>-12181.270000000004</v>
      </c>
    </row>
    <row r="183" spans="1:6" ht="89.25" x14ac:dyDescent="0.25">
      <c r="A183" s="120" t="s">
        <v>222</v>
      </c>
      <c r="B183" s="121" t="s">
        <v>427</v>
      </c>
      <c r="C183" s="134">
        <v>311</v>
      </c>
      <c r="D183" s="134">
        <v>233.25</v>
      </c>
      <c r="E183" s="124">
        <f t="shared" si="36"/>
        <v>75</v>
      </c>
      <c r="F183" s="124">
        <f t="shared" si="38"/>
        <v>-77.75</v>
      </c>
    </row>
    <row r="184" spans="1:6" ht="76.5" x14ac:dyDescent="0.25">
      <c r="A184" s="120" t="s">
        <v>222</v>
      </c>
      <c r="B184" s="121" t="s">
        <v>428</v>
      </c>
      <c r="C184" s="134">
        <v>75690</v>
      </c>
      <c r="D184" s="134">
        <v>63587.34</v>
      </c>
      <c r="E184" s="124">
        <f t="shared" si="36"/>
        <v>84.010225921521993</v>
      </c>
      <c r="F184" s="124">
        <f t="shared" si="38"/>
        <v>-12102.660000000003</v>
      </c>
    </row>
    <row r="185" spans="1:6" ht="89.25" x14ac:dyDescent="0.25">
      <c r="A185" s="120" t="s">
        <v>222</v>
      </c>
      <c r="B185" s="121" t="s">
        <v>429</v>
      </c>
      <c r="C185" s="134">
        <v>0.2</v>
      </c>
      <c r="D185" s="134">
        <v>0.2</v>
      </c>
      <c r="E185" s="124">
        <f t="shared" si="36"/>
        <v>100</v>
      </c>
      <c r="F185" s="124">
        <f t="shared" si="38"/>
        <v>0</v>
      </c>
    </row>
    <row r="186" spans="1:6" ht="51" x14ac:dyDescent="0.25">
      <c r="A186" s="120" t="s">
        <v>222</v>
      </c>
      <c r="B186" s="121" t="s">
        <v>430</v>
      </c>
      <c r="C186" s="134">
        <v>115.2</v>
      </c>
      <c r="D186" s="134">
        <v>115.2</v>
      </c>
      <c r="E186" s="124">
        <f t="shared" si="36"/>
        <v>100</v>
      </c>
      <c r="F186" s="124">
        <f t="shared" si="38"/>
        <v>0</v>
      </c>
    </row>
    <row r="187" spans="1:6" ht="140.25" x14ac:dyDescent="0.25">
      <c r="A187" s="120" t="s">
        <v>222</v>
      </c>
      <c r="B187" s="121" t="s">
        <v>431</v>
      </c>
      <c r="C187" s="134">
        <v>0.2</v>
      </c>
      <c r="D187" s="134">
        <v>0.14000000000000001</v>
      </c>
      <c r="E187" s="124">
        <f t="shared" si="36"/>
        <v>70</v>
      </c>
      <c r="F187" s="124">
        <f t="shared" si="38"/>
        <v>-0.06</v>
      </c>
    </row>
    <row r="188" spans="1:6" ht="76.5" x14ac:dyDescent="0.25">
      <c r="A188" s="120" t="s">
        <v>222</v>
      </c>
      <c r="B188" s="121" t="s">
        <v>432</v>
      </c>
      <c r="C188" s="134">
        <v>940.3</v>
      </c>
      <c r="D188" s="134">
        <v>939.5</v>
      </c>
      <c r="E188" s="124">
        <f t="shared" si="36"/>
        <v>99.91492076996704</v>
      </c>
      <c r="F188" s="124">
        <f t="shared" si="38"/>
        <v>-0.79999999999995453</v>
      </c>
    </row>
    <row r="189" spans="1:6" ht="114.75" x14ac:dyDescent="0.25">
      <c r="A189" s="120" t="s">
        <v>223</v>
      </c>
      <c r="B189" s="121" t="s">
        <v>433</v>
      </c>
      <c r="C189" s="134">
        <v>1590.2</v>
      </c>
      <c r="D189" s="134">
        <v>1590.2</v>
      </c>
      <c r="E189" s="124">
        <f t="shared" si="36"/>
        <v>100</v>
      </c>
      <c r="F189" s="124">
        <f t="shared" si="38"/>
        <v>0</v>
      </c>
    </row>
    <row r="190" spans="1:6" ht="76.5" x14ac:dyDescent="0.25">
      <c r="A190" s="120" t="s">
        <v>224</v>
      </c>
      <c r="B190" s="121" t="s">
        <v>434</v>
      </c>
      <c r="C190" s="134">
        <v>48.6</v>
      </c>
      <c r="D190" s="134">
        <v>1.54</v>
      </c>
      <c r="E190" s="124">
        <f t="shared" si="36"/>
        <v>3.168724279835391</v>
      </c>
      <c r="F190" s="124">
        <f t="shared" si="38"/>
        <v>-47.06</v>
      </c>
    </row>
    <row r="191" spans="1:6" ht="51" x14ac:dyDescent="0.25">
      <c r="A191" s="120" t="s">
        <v>225</v>
      </c>
      <c r="B191" s="121" t="s">
        <v>266</v>
      </c>
      <c r="C191" s="134">
        <v>16915.8</v>
      </c>
      <c r="D191" s="134">
        <v>12372.53</v>
      </c>
      <c r="E191" s="124">
        <f t="shared" si="36"/>
        <v>73.141855543338181</v>
      </c>
      <c r="F191" s="124">
        <f t="shared" si="38"/>
        <v>-4543.2699999999986</v>
      </c>
    </row>
    <row r="192" spans="1:6" ht="51" x14ac:dyDescent="0.25">
      <c r="A192" s="120" t="s">
        <v>335</v>
      </c>
      <c r="B192" s="121" t="s">
        <v>336</v>
      </c>
      <c r="C192" s="134">
        <v>84.4</v>
      </c>
      <c r="D192" s="134">
        <v>84.4</v>
      </c>
      <c r="E192" s="124">
        <f t="shared" si="36"/>
        <v>100</v>
      </c>
      <c r="F192" s="124">
        <f t="shared" si="38"/>
        <v>0</v>
      </c>
    </row>
    <row r="193" spans="1:6" ht="38.25" x14ac:dyDescent="0.25">
      <c r="A193" s="120" t="s">
        <v>267</v>
      </c>
      <c r="B193" s="129" t="s">
        <v>268</v>
      </c>
      <c r="C193" s="134">
        <v>639.9</v>
      </c>
      <c r="D193" s="134">
        <v>0</v>
      </c>
      <c r="E193" s="124">
        <f t="shared" si="36"/>
        <v>0</v>
      </c>
      <c r="F193" s="124">
        <f t="shared" si="38"/>
        <v>-639.9</v>
      </c>
    </row>
    <row r="194" spans="1:6" ht="25.5" x14ac:dyDescent="0.25">
      <c r="A194" s="117" t="s">
        <v>226</v>
      </c>
      <c r="B194" s="118" t="s">
        <v>69</v>
      </c>
      <c r="C194" s="138">
        <f>SUM(C195:C196)</f>
        <v>481406</v>
      </c>
      <c r="D194" s="138">
        <f>SUM(D195:D196)</f>
        <v>365947.4</v>
      </c>
      <c r="E194" s="119">
        <f t="shared" si="36"/>
        <v>76.016377028952704</v>
      </c>
      <c r="F194" s="119">
        <f t="shared" si="38"/>
        <v>-115458.59999999998</v>
      </c>
    </row>
    <row r="195" spans="1:6" ht="63.75" x14ac:dyDescent="0.25">
      <c r="A195" s="120" t="s">
        <v>227</v>
      </c>
      <c r="B195" s="145" t="s">
        <v>228</v>
      </c>
      <c r="C195" s="123">
        <v>190702</v>
      </c>
      <c r="D195" s="123">
        <v>223087</v>
      </c>
      <c r="E195" s="124">
        <f t="shared" si="36"/>
        <v>116.98199284747932</v>
      </c>
      <c r="F195" s="124">
        <f t="shared" si="38"/>
        <v>32385</v>
      </c>
    </row>
    <row r="196" spans="1:6" ht="127.5" x14ac:dyDescent="0.25">
      <c r="A196" s="120" t="s">
        <v>227</v>
      </c>
      <c r="B196" s="145" t="s">
        <v>269</v>
      </c>
      <c r="C196" s="123">
        <f>289561+1143</f>
        <v>290704</v>
      </c>
      <c r="D196" s="123">
        <v>142860.4</v>
      </c>
      <c r="E196" s="124">
        <f t="shared" si="36"/>
        <v>49.142908250316466</v>
      </c>
      <c r="F196" s="124">
        <f t="shared" si="38"/>
        <v>-147843.6</v>
      </c>
    </row>
    <row r="197" spans="1:6" x14ac:dyDescent="0.25">
      <c r="A197" s="187" t="s">
        <v>343</v>
      </c>
      <c r="B197" s="188" t="s">
        <v>344</v>
      </c>
      <c r="C197" s="186">
        <f>C198+C199</f>
        <v>24914.720000000001</v>
      </c>
      <c r="D197" s="186">
        <f>D198+D199</f>
        <v>18735.52</v>
      </c>
      <c r="E197" s="180">
        <f t="shared" si="36"/>
        <v>75.19859745564068</v>
      </c>
      <c r="F197" s="119">
        <f t="shared" si="38"/>
        <v>-6179.2000000000007</v>
      </c>
    </row>
    <row r="198" spans="1:6" ht="89.25" x14ac:dyDescent="0.25">
      <c r="A198" s="120" t="s">
        <v>504</v>
      </c>
      <c r="B198" s="121" t="s">
        <v>505</v>
      </c>
      <c r="C198" s="176">
        <v>7696.1</v>
      </c>
      <c r="D198" s="176">
        <v>1924</v>
      </c>
      <c r="E198" s="124">
        <f t="shared" si="36"/>
        <v>24.999675160146047</v>
      </c>
      <c r="F198" s="124">
        <f t="shared" si="38"/>
        <v>-5772.1</v>
      </c>
    </row>
    <row r="199" spans="1:6" ht="38.25" x14ac:dyDescent="0.25">
      <c r="A199" s="179" t="s">
        <v>506</v>
      </c>
      <c r="B199" s="118" t="s">
        <v>507</v>
      </c>
      <c r="C199" s="130">
        <f>SUM(C200:C212)</f>
        <v>17218.62</v>
      </c>
      <c r="D199" s="130">
        <f>SUM(D200:D212)</f>
        <v>16811.52</v>
      </c>
      <c r="E199" s="119">
        <f t="shared" si="36"/>
        <v>97.635699028145112</v>
      </c>
      <c r="F199" s="119">
        <f t="shared" si="38"/>
        <v>-407.09999999999854</v>
      </c>
    </row>
    <row r="200" spans="1:6" ht="51" x14ac:dyDescent="0.25">
      <c r="A200" s="175" t="s">
        <v>345</v>
      </c>
      <c r="B200" s="121" t="s">
        <v>435</v>
      </c>
      <c r="C200" s="176">
        <v>0</v>
      </c>
      <c r="D200" s="176">
        <v>0</v>
      </c>
      <c r="E200" s="124"/>
      <c r="F200" s="124">
        <f t="shared" si="38"/>
        <v>0</v>
      </c>
    </row>
    <row r="201" spans="1:6" ht="127.5" x14ac:dyDescent="0.25">
      <c r="A201" s="175" t="s">
        <v>345</v>
      </c>
      <c r="B201" s="145" t="s">
        <v>458</v>
      </c>
      <c r="C201" s="177">
        <v>0</v>
      </c>
      <c r="D201" s="189">
        <v>0</v>
      </c>
      <c r="E201" s="124"/>
      <c r="F201" s="124">
        <f t="shared" si="38"/>
        <v>0</v>
      </c>
    </row>
    <row r="202" spans="1:6" ht="127.5" x14ac:dyDescent="0.25">
      <c r="A202" s="175" t="s">
        <v>345</v>
      </c>
      <c r="B202" s="145" t="s">
        <v>459</v>
      </c>
      <c r="C202" s="177">
        <v>0</v>
      </c>
      <c r="D202" s="189">
        <v>0</v>
      </c>
      <c r="E202" s="124"/>
      <c r="F202" s="124">
        <f t="shared" si="38"/>
        <v>0</v>
      </c>
    </row>
    <row r="203" spans="1:6" ht="63.75" x14ac:dyDescent="0.25">
      <c r="A203" s="175" t="s">
        <v>345</v>
      </c>
      <c r="B203" s="121" t="s">
        <v>363</v>
      </c>
      <c r="C203" s="176">
        <v>2154.1</v>
      </c>
      <c r="D203" s="176">
        <v>2154.1</v>
      </c>
      <c r="E203" s="124">
        <f t="shared" ref="E203:E220" si="39">D203/C203*100</f>
        <v>100</v>
      </c>
      <c r="F203" s="124">
        <f t="shared" si="38"/>
        <v>0</v>
      </c>
    </row>
    <row r="204" spans="1:6" ht="63.75" x14ac:dyDescent="0.25">
      <c r="A204" s="175" t="s">
        <v>345</v>
      </c>
      <c r="B204" s="121" t="s">
        <v>436</v>
      </c>
      <c r="C204" s="176">
        <v>178.73</v>
      </c>
      <c r="D204" s="176">
        <v>178.73</v>
      </c>
      <c r="E204" s="124">
        <f t="shared" si="39"/>
        <v>100</v>
      </c>
      <c r="F204" s="124">
        <f t="shared" si="38"/>
        <v>0</v>
      </c>
    </row>
    <row r="205" spans="1:6" ht="76.5" x14ac:dyDescent="0.25">
      <c r="A205" s="175" t="s">
        <v>508</v>
      </c>
      <c r="B205" s="145" t="s">
        <v>437</v>
      </c>
      <c r="C205" s="176">
        <v>11510.1</v>
      </c>
      <c r="D205" s="176">
        <v>11510.1</v>
      </c>
      <c r="E205" s="124">
        <f t="shared" si="39"/>
        <v>100</v>
      </c>
      <c r="F205" s="124">
        <f t="shared" si="38"/>
        <v>0</v>
      </c>
    </row>
    <row r="206" spans="1:6" ht="127.5" x14ac:dyDescent="0.25">
      <c r="A206" s="175" t="s">
        <v>347</v>
      </c>
      <c r="B206" s="145" t="s">
        <v>346</v>
      </c>
      <c r="C206" s="176">
        <v>1899.8</v>
      </c>
      <c r="D206" s="176">
        <v>1492.7</v>
      </c>
      <c r="E206" s="124">
        <f t="shared" si="39"/>
        <v>78.571428571428584</v>
      </c>
      <c r="F206" s="124">
        <f t="shared" si="38"/>
        <v>-407.09999999999991</v>
      </c>
    </row>
    <row r="207" spans="1:6" ht="51" x14ac:dyDescent="0.25">
      <c r="A207" s="175" t="s">
        <v>484</v>
      </c>
      <c r="B207" s="145" t="s">
        <v>485</v>
      </c>
      <c r="C207" s="176">
        <v>0</v>
      </c>
      <c r="D207" s="176">
        <v>0</v>
      </c>
      <c r="E207" s="124" t="e">
        <f t="shared" si="39"/>
        <v>#DIV/0!</v>
      </c>
      <c r="F207" s="124">
        <f t="shared" si="38"/>
        <v>0</v>
      </c>
    </row>
    <row r="208" spans="1:6" ht="51" x14ac:dyDescent="0.25">
      <c r="A208" s="175" t="s">
        <v>347</v>
      </c>
      <c r="B208" s="145" t="s">
        <v>509</v>
      </c>
      <c r="C208" s="176">
        <v>0</v>
      </c>
      <c r="D208" s="176"/>
      <c r="E208" s="124" t="e">
        <f t="shared" si="39"/>
        <v>#DIV/0!</v>
      </c>
      <c r="F208" s="124">
        <f t="shared" si="38"/>
        <v>0</v>
      </c>
    </row>
    <row r="209" spans="1:6" ht="76.5" x14ac:dyDescent="0.25">
      <c r="A209" s="175" t="s">
        <v>347</v>
      </c>
      <c r="B209" s="178" t="s">
        <v>486</v>
      </c>
      <c r="C209" s="176">
        <v>100</v>
      </c>
      <c r="D209" s="176">
        <v>100</v>
      </c>
      <c r="E209" s="124">
        <f t="shared" si="39"/>
        <v>100</v>
      </c>
      <c r="F209" s="124">
        <f t="shared" si="38"/>
        <v>0</v>
      </c>
    </row>
    <row r="210" spans="1:6" ht="89.25" x14ac:dyDescent="0.25">
      <c r="A210" s="175" t="s">
        <v>347</v>
      </c>
      <c r="B210" s="178" t="s">
        <v>487</v>
      </c>
      <c r="C210" s="176">
        <v>148.09</v>
      </c>
      <c r="D210" s="176">
        <v>148.09</v>
      </c>
      <c r="E210" s="124">
        <f t="shared" si="39"/>
        <v>100</v>
      </c>
      <c r="F210" s="124">
        <f t="shared" si="38"/>
        <v>0</v>
      </c>
    </row>
    <row r="211" spans="1:6" ht="89.25" x14ac:dyDescent="0.25">
      <c r="A211" s="175" t="s">
        <v>347</v>
      </c>
      <c r="B211" s="178" t="s">
        <v>488</v>
      </c>
      <c r="C211" s="176">
        <v>68.900000000000006</v>
      </c>
      <c r="D211" s="176">
        <v>68.900000000000006</v>
      </c>
      <c r="E211" s="124">
        <f t="shared" si="39"/>
        <v>100</v>
      </c>
      <c r="F211" s="124">
        <f t="shared" si="38"/>
        <v>0</v>
      </c>
    </row>
    <row r="212" spans="1:6" ht="89.25" x14ac:dyDescent="0.25">
      <c r="A212" s="175" t="s">
        <v>347</v>
      </c>
      <c r="B212" s="178" t="s">
        <v>510</v>
      </c>
      <c r="C212" s="176">
        <v>1158.9000000000001</v>
      </c>
      <c r="D212" s="176">
        <v>1158.9000000000001</v>
      </c>
      <c r="E212" s="124">
        <f t="shared" si="39"/>
        <v>100</v>
      </c>
      <c r="F212" s="124">
        <f t="shared" si="38"/>
        <v>0</v>
      </c>
    </row>
    <row r="213" spans="1:6" ht="25.5" x14ac:dyDescent="0.25">
      <c r="A213" s="187" t="s">
        <v>438</v>
      </c>
      <c r="B213" s="132" t="s">
        <v>321</v>
      </c>
      <c r="C213" s="186">
        <f>SUM(C214)</f>
        <v>0</v>
      </c>
      <c r="D213" s="186">
        <f t="shared" ref="D213" si="40">SUM(D214)</f>
        <v>130</v>
      </c>
      <c r="E213" s="180"/>
      <c r="F213" s="119">
        <f t="shared" si="38"/>
        <v>130</v>
      </c>
    </row>
    <row r="214" spans="1:6" ht="25.5" x14ac:dyDescent="0.25">
      <c r="A214" s="175" t="s">
        <v>439</v>
      </c>
      <c r="B214" s="121" t="s">
        <v>321</v>
      </c>
      <c r="C214" s="176">
        <v>0</v>
      </c>
      <c r="D214" s="134">
        <v>130</v>
      </c>
      <c r="E214" s="124"/>
      <c r="F214" s="124">
        <f t="shared" si="38"/>
        <v>130</v>
      </c>
    </row>
    <row r="215" spans="1:6" ht="38.25" x14ac:dyDescent="0.25">
      <c r="A215" s="117" t="s">
        <v>440</v>
      </c>
      <c r="B215" s="132" t="s">
        <v>348</v>
      </c>
      <c r="C215" s="180">
        <f>SUM(C216)</f>
        <v>0</v>
      </c>
      <c r="D215" s="180">
        <f t="shared" ref="D215" si="41">SUM(D216)</f>
        <v>0</v>
      </c>
      <c r="E215" s="180"/>
      <c r="F215" s="119">
        <f t="shared" si="38"/>
        <v>0</v>
      </c>
    </row>
    <row r="216" spans="1:6" ht="38.25" x14ac:dyDescent="0.25">
      <c r="A216" s="175" t="s">
        <v>349</v>
      </c>
      <c r="B216" s="121" t="s">
        <v>350</v>
      </c>
      <c r="C216" s="176">
        <v>0</v>
      </c>
      <c r="D216" s="123">
        <v>0</v>
      </c>
      <c r="E216" s="124"/>
      <c r="F216" s="124">
        <f t="shared" si="38"/>
        <v>0</v>
      </c>
    </row>
    <row r="217" spans="1:6" ht="51" x14ac:dyDescent="0.25">
      <c r="A217" s="187" t="s">
        <v>270</v>
      </c>
      <c r="B217" s="132" t="s">
        <v>441</v>
      </c>
      <c r="C217" s="186">
        <f>SUM(C218:C219)</f>
        <v>0</v>
      </c>
      <c r="D217" s="186">
        <f t="shared" ref="D217" si="42">SUM(D218:D219)</f>
        <v>-6452.11</v>
      </c>
      <c r="E217" s="180"/>
      <c r="F217" s="119">
        <f t="shared" si="38"/>
        <v>-6452.11</v>
      </c>
    </row>
    <row r="218" spans="1:6" ht="63.75" x14ac:dyDescent="0.25">
      <c r="A218" s="175" t="s">
        <v>271</v>
      </c>
      <c r="B218" s="121" t="s">
        <v>442</v>
      </c>
      <c r="C218" s="176">
        <v>0</v>
      </c>
      <c r="D218" s="123">
        <v>-1577.49</v>
      </c>
      <c r="E218" s="124"/>
      <c r="F218" s="124">
        <f t="shared" si="38"/>
        <v>-1577.49</v>
      </c>
    </row>
    <row r="219" spans="1:6" ht="63.75" x14ac:dyDescent="0.25">
      <c r="A219" s="175" t="s">
        <v>272</v>
      </c>
      <c r="B219" s="121" t="s">
        <v>442</v>
      </c>
      <c r="C219" s="176">
        <v>0</v>
      </c>
      <c r="D219" s="123">
        <v>-4874.62</v>
      </c>
      <c r="E219" s="124"/>
      <c r="F219" s="124">
        <f t="shared" si="38"/>
        <v>-4874.62</v>
      </c>
    </row>
    <row r="220" spans="1:6" x14ac:dyDescent="0.25">
      <c r="A220" s="190"/>
      <c r="B220" s="191" t="s">
        <v>70</v>
      </c>
      <c r="C220" s="185">
        <f>SUM(C4+C150)</f>
        <v>2304188.23</v>
      </c>
      <c r="D220" s="185">
        <f>SUM(D4+D150)</f>
        <v>1671944.0799999998</v>
      </c>
      <c r="E220" s="180">
        <f t="shared" si="39"/>
        <v>72.561089334268488</v>
      </c>
      <c r="F220" s="119">
        <f t="shared" si="38"/>
        <v>-632244.15000000014</v>
      </c>
    </row>
  </sheetData>
  <mergeCells count="1">
    <mergeCell ref="A1:F1"/>
  </mergeCells>
  <pageMargins left="0.70866141732283472" right="0" top="0.43307086614173229" bottom="0.31496062992125984" header="0.31496062992125984" footer="0.31496062992125984"/>
  <pageSetup paperSize="9" scale="75" fitToHeight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43" workbookViewId="0">
      <selection activeCell="C46" sqref="C46"/>
    </sheetView>
  </sheetViews>
  <sheetFormatPr defaultRowHeight="15" x14ac:dyDescent="0.25"/>
  <cols>
    <col min="1" max="1" width="12.7109375" style="1" customWidth="1"/>
    <col min="2" max="2" width="51.285156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193" t="s">
        <v>79</v>
      </c>
      <c r="B1" s="193"/>
      <c r="C1" s="193"/>
      <c r="D1" s="193"/>
      <c r="E1" s="193"/>
      <c r="F1" s="193"/>
      <c r="G1" s="193"/>
      <c r="H1" s="193"/>
    </row>
    <row r="2" spans="1:19" ht="19.5" x14ac:dyDescent="0.35">
      <c r="A2" s="194" t="s">
        <v>511</v>
      </c>
      <c r="B2" s="194"/>
      <c r="C2" s="194"/>
      <c r="D2" s="194"/>
      <c r="E2" s="194"/>
      <c r="F2" s="194"/>
      <c r="G2" s="194"/>
      <c r="H2" s="194"/>
    </row>
    <row r="3" spans="1:19" ht="15.75" x14ac:dyDescent="0.25">
      <c r="A3" s="2"/>
      <c r="B3" s="2"/>
      <c r="C3" s="2"/>
      <c r="D3" s="2"/>
      <c r="E3" s="2"/>
      <c r="F3" s="195"/>
      <c r="G3" s="195"/>
      <c r="H3" s="195"/>
    </row>
    <row r="4" spans="1:19" s="3" customFormat="1" ht="110.25" customHeight="1" x14ac:dyDescent="0.2">
      <c r="A4" s="90" t="s">
        <v>80</v>
      </c>
      <c r="B4" s="90" t="s">
        <v>81</v>
      </c>
      <c r="C4" s="91" t="s">
        <v>273</v>
      </c>
      <c r="D4" s="90" t="s">
        <v>82</v>
      </c>
      <c r="E4" s="91" t="s">
        <v>201</v>
      </c>
      <c r="F4" s="91" t="s">
        <v>512</v>
      </c>
      <c r="G4" s="90" t="s">
        <v>83</v>
      </c>
      <c r="H4" s="92" t="s">
        <v>202</v>
      </c>
    </row>
    <row r="5" spans="1:19" s="3" customFormat="1" ht="15.75" x14ac:dyDescent="0.2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 x14ac:dyDescent="0.25">
      <c r="A6" s="4">
        <v>100</v>
      </c>
      <c r="B6" s="5" t="s">
        <v>84</v>
      </c>
      <c r="C6" s="94">
        <f>SUM(C7:C14)</f>
        <v>140956.18000000002</v>
      </c>
      <c r="D6" s="94"/>
      <c r="E6" s="94">
        <f>SUM(E7:E14)</f>
        <v>131831.01</v>
      </c>
      <c r="F6" s="94">
        <f>SUM(F7:F14)</f>
        <v>83050.23000000001</v>
      </c>
      <c r="G6" s="6"/>
      <c r="H6" s="7">
        <f>F6/E6*100</f>
        <v>62.997492016483832</v>
      </c>
    </row>
    <row r="7" spans="1:19" s="12" customFormat="1" ht="31.5" x14ac:dyDescent="0.25">
      <c r="A7" s="8">
        <v>102</v>
      </c>
      <c r="B7" s="9" t="s">
        <v>85</v>
      </c>
      <c r="C7" s="95">
        <v>2373.2199999999998</v>
      </c>
      <c r="D7" s="95"/>
      <c r="E7" s="95">
        <v>2373.2199999999998</v>
      </c>
      <c r="F7" s="95">
        <v>1746.34</v>
      </c>
      <c r="G7" s="10"/>
      <c r="H7" s="11">
        <f>F7/E7*100</f>
        <v>73.585255475682828</v>
      </c>
    </row>
    <row r="8" spans="1:19" ht="47.25" x14ac:dyDescent="0.25">
      <c r="A8" s="13">
        <v>103</v>
      </c>
      <c r="B8" s="9" t="s">
        <v>86</v>
      </c>
      <c r="C8" s="96">
        <v>4221.32</v>
      </c>
      <c r="D8" s="96"/>
      <c r="E8" s="96">
        <v>4221.32</v>
      </c>
      <c r="F8" s="96">
        <v>2601.37</v>
      </c>
      <c r="G8" s="14"/>
      <c r="H8" s="11">
        <f>F8/E8*100</f>
        <v>61.624562932921457</v>
      </c>
      <c r="L8" s="15"/>
      <c r="M8" s="15"/>
      <c r="N8" s="16"/>
      <c r="O8" s="15"/>
      <c r="P8" s="15"/>
      <c r="Q8" s="15"/>
      <c r="R8" s="15"/>
      <c r="S8" s="17"/>
    </row>
    <row r="9" spans="1:19" ht="63" x14ac:dyDescent="0.25">
      <c r="A9" s="13">
        <v>104</v>
      </c>
      <c r="B9" s="9" t="s">
        <v>87</v>
      </c>
      <c r="C9" s="96">
        <v>84240.08</v>
      </c>
      <c r="D9" s="96"/>
      <c r="E9" s="96">
        <v>84240.08</v>
      </c>
      <c r="F9" s="96">
        <v>53265.45</v>
      </c>
      <c r="G9" s="14"/>
      <c r="H9" s="11">
        <f t="shared" ref="H9:H62" si="0">F9/E9*100</f>
        <v>63.230531120103393</v>
      </c>
      <c r="L9" s="18"/>
      <c r="M9" s="19"/>
      <c r="N9" s="20"/>
      <c r="O9" s="21"/>
      <c r="P9" s="22"/>
      <c r="Q9" s="21"/>
      <c r="R9" s="22"/>
      <c r="S9" s="17"/>
    </row>
    <row r="10" spans="1:19" ht="15.75" x14ac:dyDescent="0.25">
      <c r="A10" s="13">
        <v>105</v>
      </c>
      <c r="B10" s="9" t="s">
        <v>88</v>
      </c>
      <c r="C10" s="96">
        <v>48.6</v>
      </c>
      <c r="D10" s="96"/>
      <c r="E10" s="96">
        <v>48.6</v>
      </c>
      <c r="F10" s="96">
        <v>1.54</v>
      </c>
      <c r="G10" s="14"/>
      <c r="H10" s="11">
        <f t="shared" si="0"/>
        <v>3.168724279835391</v>
      </c>
      <c r="L10" s="23"/>
      <c r="M10" s="24"/>
      <c r="N10" s="25"/>
      <c r="O10" s="26"/>
      <c r="P10" s="26"/>
      <c r="Q10" s="26"/>
      <c r="R10" s="27"/>
      <c r="S10" s="17"/>
    </row>
    <row r="11" spans="1:19" ht="47.25" x14ac:dyDescent="0.25">
      <c r="A11" s="13">
        <v>106</v>
      </c>
      <c r="B11" s="9" t="s">
        <v>89</v>
      </c>
      <c r="C11" s="96">
        <v>21180.13</v>
      </c>
      <c r="D11" s="96"/>
      <c r="E11" s="96">
        <v>21180.13</v>
      </c>
      <c r="F11" s="96">
        <v>13721.33</v>
      </c>
      <c r="G11" s="14"/>
      <c r="H11" s="11">
        <f t="shared" si="0"/>
        <v>64.783974413754777</v>
      </c>
      <c r="L11" s="28"/>
      <c r="M11" s="24"/>
      <c r="N11" s="29"/>
      <c r="O11" s="30"/>
      <c r="P11" s="30"/>
      <c r="Q11" s="30"/>
      <c r="R11" s="27"/>
      <c r="S11" s="17"/>
    </row>
    <row r="12" spans="1:19" ht="31.5" x14ac:dyDescent="0.25">
      <c r="A12" s="13">
        <v>107</v>
      </c>
      <c r="B12" s="9" t="s">
        <v>90</v>
      </c>
      <c r="C12" s="96">
        <v>1463.82</v>
      </c>
      <c r="D12" s="96"/>
      <c r="E12" s="96">
        <v>2463.8200000000002</v>
      </c>
      <c r="F12" s="96">
        <v>2463.8200000000002</v>
      </c>
      <c r="G12" s="14"/>
      <c r="H12" s="11">
        <f t="shared" si="0"/>
        <v>100</v>
      </c>
      <c r="L12" s="28"/>
      <c r="M12" s="24"/>
      <c r="N12" s="29"/>
      <c r="O12" s="30"/>
      <c r="P12" s="27"/>
      <c r="Q12" s="30"/>
      <c r="R12" s="27"/>
      <c r="S12" s="17"/>
    </row>
    <row r="13" spans="1:19" ht="15.75" x14ac:dyDescent="0.25">
      <c r="A13" s="13">
        <v>111</v>
      </c>
      <c r="B13" s="9" t="s">
        <v>91</v>
      </c>
      <c r="C13" s="96">
        <v>11700</v>
      </c>
      <c r="D13" s="96"/>
      <c r="E13" s="96">
        <v>1574.83</v>
      </c>
      <c r="F13" s="96">
        <v>0</v>
      </c>
      <c r="G13" s="60"/>
      <c r="H13" s="99">
        <v>75.7</v>
      </c>
      <c r="L13" s="28"/>
      <c r="M13" s="24"/>
      <c r="N13" s="29"/>
      <c r="O13" s="30"/>
      <c r="P13" s="30"/>
      <c r="Q13" s="30"/>
      <c r="R13" s="27"/>
      <c r="S13" s="17"/>
    </row>
    <row r="14" spans="1:19" ht="15.75" x14ac:dyDescent="0.25">
      <c r="A14" s="13">
        <v>113</v>
      </c>
      <c r="B14" s="9" t="s">
        <v>92</v>
      </c>
      <c r="C14" s="96">
        <v>15729.01</v>
      </c>
      <c r="D14" s="96"/>
      <c r="E14" s="96">
        <v>15729.01</v>
      </c>
      <c r="F14" s="96">
        <v>9250.3799999999992</v>
      </c>
      <c r="G14" s="14"/>
      <c r="H14" s="11">
        <f t="shared" si="0"/>
        <v>58.810948686535255</v>
      </c>
      <c r="L14" s="28"/>
      <c r="M14" s="24"/>
      <c r="N14" s="29"/>
      <c r="O14" s="30"/>
      <c r="P14" s="27"/>
      <c r="Q14" s="30"/>
      <c r="R14" s="27"/>
      <c r="S14" s="17"/>
    </row>
    <row r="15" spans="1:19" ht="31.5" x14ac:dyDescent="0.25">
      <c r="A15" s="31">
        <v>300</v>
      </c>
      <c r="B15" s="32" t="s">
        <v>93</v>
      </c>
      <c r="C15" s="97">
        <f>SUM(C16:C19)</f>
        <v>9969.56</v>
      </c>
      <c r="D15" s="97"/>
      <c r="E15" s="97">
        <f>SUM(E16:E19)</f>
        <v>11435.679999999998</v>
      </c>
      <c r="F15" s="97">
        <f>SUM(F16:F19)</f>
        <v>6592.68</v>
      </c>
      <c r="G15" s="33"/>
      <c r="H15" s="93">
        <f t="shared" si="0"/>
        <v>57.650091642998071</v>
      </c>
      <c r="J15" s="101"/>
      <c r="L15" s="28"/>
      <c r="M15" s="24"/>
      <c r="N15" s="29"/>
      <c r="O15" s="30"/>
      <c r="P15" s="30"/>
      <c r="Q15" s="30"/>
      <c r="R15" s="27"/>
      <c r="S15" s="17"/>
    </row>
    <row r="16" spans="1:19" ht="15.75" x14ac:dyDescent="0.25">
      <c r="A16" s="13">
        <v>302</v>
      </c>
      <c r="B16" s="9" t="s">
        <v>94</v>
      </c>
      <c r="C16" s="96">
        <v>0</v>
      </c>
      <c r="D16" s="96"/>
      <c r="E16" s="96">
        <v>0</v>
      </c>
      <c r="F16" s="96">
        <v>0</v>
      </c>
      <c r="G16" s="60"/>
      <c r="H16" s="99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 x14ac:dyDescent="0.25">
      <c r="A17" s="13">
        <v>309</v>
      </c>
      <c r="B17" s="9" t="s">
        <v>95</v>
      </c>
      <c r="C17" s="96">
        <v>6470.35</v>
      </c>
      <c r="D17" s="96"/>
      <c r="E17" s="96">
        <v>7121.57</v>
      </c>
      <c r="F17" s="96">
        <v>5132.47</v>
      </c>
      <c r="G17" s="14"/>
      <c r="H17" s="11">
        <f t="shared" si="0"/>
        <v>72.069361109979965</v>
      </c>
      <c r="L17" s="28"/>
      <c r="M17" s="24"/>
      <c r="N17" s="29"/>
      <c r="O17" s="30"/>
      <c r="P17" s="27"/>
      <c r="Q17" s="30"/>
      <c r="R17" s="27"/>
      <c r="S17" s="17"/>
    </row>
    <row r="18" spans="1:19" ht="15.75" x14ac:dyDescent="0.25">
      <c r="A18" s="13">
        <v>310</v>
      </c>
      <c r="B18" s="9" t="s">
        <v>96</v>
      </c>
      <c r="C18" s="96">
        <v>2140.66</v>
      </c>
      <c r="D18" s="96"/>
      <c r="E18" s="96">
        <v>2955.56</v>
      </c>
      <c r="F18" s="96">
        <v>550.21</v>
      </c>
      <c r="G18" s="14"/>
      <c r="H18" s="11">
        <f t="shared" si="0"/>
        <v>18.616099825413798</v>
      </c>
      <c r="L18" s="34"/>
      <c r="M18" s="35"/>
      <c r="N18" s="36"/>
      <c r="O18" s="37"/>
      <c r="P18" s="37"/>
      <c r="Q18" s="37"/>
      <c r="R18" s="27"/>
      <c r="S18" s="17"/>
    </row>
    <row r="19" spans="1:19" ht="34.5" customHeight="1" x14ac:dyDescent="0.25">
      <c r="A19" s="13">
        <v>314</v>
      </c>
      <c r="B19" s="9" t="s">
        <v>97</v>
      </c>
      <c r="C19" s="96">
        <v>1358.55</v>
      </c>
      <c r="D19" s="96"/>
      <c r="E19" s="96">
        <v>1358.55</v>
      </c>
      <c r="F19" s="96">
        <v>910</v>
      </c>
      <c r="G19" s="14"/>
      <c r="H19" s="11">
        <f t="shared" si="0"/>
        <v>66.983180596959997</v>
      </c>
      <c r="L19" s="28"/>
      <c r="M19" s="24"/>
      <c r="N19" s="38"/>
      <c r="O19" s="30"/>
      <c r="P19" s="30"/>
      <c r="Q19" s="30"/>
      <c r="R19" s="27"/>
      <c r="S19" s="17"/>
    </row>
    <row r="20" spans="1:19" ht="15.75" x14ac:dyDescent="0.25">
      <c r="A20" s="39">
        <v>400</v>
      </c>
      <c r="B20" s="5" t="s">
        <v>98</v>
      </c>
      <c r="C20" s="94">
        <f>SUM(C21:C27)</f>
        <v>107492.87</v>
      </c>
      <c r="D20" s="94"/>
      <c r="E20" s="94">
        <f>SUM(E21:E27)</f>
        <v>107492.87</v>
      </c>
      <c r="F20" s="94">
        <f>SUM(F21:F27)</f>
        <v>50891.95</v>
      </c>
      <c r="G20" s="6"/>
      <c r="H20" s="7">
        <f t="shared" si="0"/>
        <v>47.344488987967296</v>
      </c>
      <c r="L20" s="28"/>
      <c r="M20" s="24"/>
      <c r="N20" s="38"/>
      <c r="O20" s="30"/>
      <c r="P20" s="30"/>
      <c r="Q20" s="30"/>
      <c r="R20" s="27"/>
      <c r="S20" s="17"/>
    </row>
    <row r="21" spans="1:19" ht="15.75" x14ac:dyDescent="0.25">
      <c r="A21" s="13">
        <v>405</v>
      </c>
      <c r="B21" s="9" t="s">
        <v>99</v>
      </c>
      <c r="C21" s="96">
        <v>997.3</v>
      </c>
      <c r="D21" s="96"/>
      <c r="E21" s="96">
        <v>997.3</v>
      </c>
      <c r="F21" s="96">
        <v>345.18</v>
      </c>
      <c r="G21" s="14"/>
      <c r="H21" s="11">
        <f t="shared" si="0"/>
        <v>34.611450917477192</v>
      </c>
      <c r="L21" s="28"/>
      <c r="M21" s="24"/>
      <c r="N21" s="38"/>
      <c r="O21" s="30"/>
      <c r="P21" s="30"/>
      <c r="Q21" s="30"/>
      <c r="R21" s="27"/>
      <c r="S21" s="17"/>
    </row>
    <row r="22" spans="1:19" ht="15.75" x14ac:dyDescent="0.25">
      <c r="A22" s="13">
        <v>406</v>
      </c>
      <c r="B22" s="9" t="s">
        <v>100</v>
      </c>
      <c r="C22" s="96">
        <v>1613.73</v>
      </c>
      <c r="D22" s="96"/>
      <c r="E22" s="96">
        <v>1613.73</v>
      </c>
      <c r="F22" s="96">
        <v>1360</v>
      </c>
      <c r="G22" s="14"/>
      <c r="H22" s="11">
        <f t="shared" si="0"/>
        <v>84.276799712467394</v>
      </c>
      <c r="L22" s="28"/>
      <c r="M22" s="24"/>
      <c r="N22" s="38"/>
      <c r="O22" s="30"/>
      <c r="P22" s="30"/>
      <c r="Q22" s="30"/>
      <c r="R22" s="27"/>
      <c r="S22" s="17"/>
    </row>
    <row r="23" spans="1:19" ht="15.75" x14ac:dyDescent="0.25">
      <c r="A23" s="13">
        <v>407</v>
      </c>
      <c r="B23" s="9" t="s">
        <v>322</v>
      </c>
      <c r="C23" s="96">
        <v>0</v>
      </c>
      <c r="D23" s="96"/>
      <c r="E23" s="96">
        <v>0</v>
      </c>
      <c r="F23" s="96">
        <v>0</v>
      </c>
      <c r="G23" s="14"/>
      <c r="H23" s="11">
        <v>0</v>
      </c>
      <c r="L23" s="28"/>
      <c r="M23" s="24"/>
      <c r="N23" s="38"/>
      <c r="O23" s="30"/>
      <c r="P23" s="30"/>
      <c r="Q23" s="30"/>
      <c r="R23" s="27"/>
      <c r="S23" s="17"/>
    </row>
    <row r="24" spans="1:19" ht="15.75" x14ac:dyDescent="0.25">
      <c r="A24" s="13">
        <v>408</v>
      </c>
      <c r="B24" s="40" t="s">
        <v>101</v>
      </c>
      <c r="C24" s="96">
        <v>720</v>
      </c>
      <c r="D24" s="96"/>
      <c r="E24" s="96">
        <v>720</v>
      </c>
      <c r="F24" s="96">
        <v>0</v>
      </c>
      <c r="G24" s="14"/>
      <c r="H24" s="11">
        <f t="shared" si="0"/>
        <v>0</v>
      </c>
      <c r="L24" s="41"/>
      <c r="M24" s="19"/>
      <c r="N24" s="42"/>
      <c r="O24" s="21"/>
      <c r="P24" s="20"/>
      <c r="Q24" s="21"/>
      <c r="R24" s="27"/>
      <c r="S24" s="17"/>
    </row>
    <row r="25" spans="1:19" ht="15.75" x14ac:dyDescent="0.25">
      <c r="A25" s="13">
        <v>409</v>
      </c>
      <c r="B25" s="43" t="s">
        <v>102</v>
      </c>
      <c r="C25" s="96">
        <v>94130.18</v>
      </c>
      <c r="D25" s="96"/>
      <c r="E25" s="96">
        <v>94130.18</v>
      </c>
      <c r="F25" s="96">
        <v>46027.25</v>
      </c>
      <c r="G25" s="14"/>
      <c r="H25" s="11">
        <f t="shared" si="0"/>
        <v>48.897441819403724</v>
      </c>
      <c r="L25" s="28"/>
      <c r="M25" s="24"/>
      <c r="N25" s="38"/>
      <c r="O25" s="30"/>
      <c r="P25" s="30"/>
      <c r="Q25" s="30"/>
      <c r="R25" s="27"/>
      <c r="S25" s="17"/>
    </row>
    <row r="26" spans="1:19" ht="15.75" x14ac:dyDescent="0.25">
      <c r="A26" s="13">
        <v>410</v>
      </c>
      <c r="B26" s="43" t="s">
        <v>103</v>
      </c>
      <c r="C26" s="96">
        <v>916.74</v>
      </c>
      <c r="D26" s="96"/>
      <c r="E26" s="96">
        <v>916.74</v>
      </c>
      <c r="F26" s="96">
        <v>816.07</v>
      </c>
      <c r="G26" s="14"/>
      <c r="H26" s="11">
        <f t="shared" si="0"/>
        <v>89.018696686083302</v>
      </c>
      <c r="L26" s="28"/>
      <c r="M26" s="24"/>
      <c r="N26" s="38"/>
      <c r="O26" s="30"/>
      <c r="P26" s="30"/>
      <c r="Q26" s="30"/>
      <c r="R26" s="27"/>
      <c r="S26" s="17"/>
    </row>
    <row r="27" spans="1:19" ht="21.75" customHeight="1" x14ac:dyDescent="0.25">
      <c r="A27" s="13">
        <v>412</v>
      </c>
      <c r="B27" s="40" t="s">
        <v>104</v>
      </c>
      <c r="C27" s="96">
        <v>9114.92</v>
      </c>
      <c r="D27" s="96"/>
      <c r="E27" s="96">
        <v>9114.92</v>
      </c>
      <c r="F27" s="96">
        <v>2343.4499999999998</v>
      </c>
      <c r="G27" s="14"/>
      <c r="H27" s="11">
        <f t="shared" si="0"/>
        <v>25.710044630122919</v>
      </c>
      <c r="L27" s="28"/>
      <c r="M27" s="44"/>
      <c r="N27" s="38"/>
      <c r="O27" s="30"/>
      <c r="P27" s="30"/>
      <c r="Q27" s="30"/>
      <c r="R27" s="27"/>
      <c r="S27" s="17"/>
    </row>
    <row r="28" spans="1:19" s="45" customFormat="1" ht="15.75" x14ac:dyDescent="0.25">
      <c r="A28" s="4">
        <v>500</v>
      </c>
      <c r="B28" s="5" t="s">
        <v>105</v>
      </c>
      <c r="C28" s="94">
        <f>SUM(C29:C32)</f>
        <v>227056.58</v>
      </c>
      <c r="D28" s="94"/>
      <c r="E28" s="94">
        <f>SUM(E29:E32)</f>
        <v>234589.24</v>
      </c>
      <c r="F28" s="94">
        <f>SUM(F29:F32)</f>
        <v>100581.72</v>
      </c>
      <c r="G28" s="6"/>
      <c r="H28" s="7">
        <f t="shared" si="0"/>
        <v>42.8756749457051</v>
      </c>
      <c r="J28" s="102" t="s">
        <v>72</v>
      </c>
      <c r="L28" s="28"/>
      <c r="M28" s="46"/>
      <c r="N28" s="38"/>
      <c r="O28" s="30"/>
      <c r="P28" s="27"/>
      <c r="Q28" s="30"/>
      <c r="R28" s="27"/>
      <c r="S28" s="47"/>
    </row>
    <row r="29" spans="1:19" ht="15.75" x14ac:dyDescent="0.25">
      <c r="A29" s="13">
        <v>501</v>
      </c>
      <c r="B29" s="40" t="s">
        <v>106</v>
      </c>
      <c r="C29" s="96">
        <v>47800.02</v>
      </c>
      <c r="D29" s="96"/>
      <c r="E29" s="96">
        <v>47800.02</v>
      </c>
      <c r="F29" s="96">
        <v>24978.37</v>
      </c>
      <c r="G29" s="14"/>
      <c r="H29" s="11">
        <f t="shared" si="0"/>
        <v>52.255982319672668</v>
      </c>
      <c r="L29" s="28"/>
      <c r="M29" s="46"/>
      <c r="N29" s="38"/>
      <c r="O29" s="30"/>
      <c r="P29" s="30"/>
      <c r="Q29" s="30"/>
      <c r="R29" s="27"/>
      <c r="S29" s="17"/>
    </row>
    <row r="30" spans="1:19" ht="15.75" x14ac:dyDescent="0.25">
      <c r="A30" s="13">
        <v>502</v>
      </c>
      <c r="B30" s="40" t="s">
        <v>107</v>
      </c>
      <c r="C30" s="96">
        <v>107003.65</v>
      </c>
      <c r="D30" s="96"/>
      <c r="E30" s="96">
        <v>114536.31</v>
      </c>
      <c r="F30" s="96">
        <v>42842.87</v>
      </c>
      <c r="G30" s="14"/>
      <c r="H30" s="11">
        <f t="shared" si="0"/>
        <v>37.405491760647784</v>
      </c>
      <c r="J30" s="101" t="s">
        <v>72</v>
      </c>
      <c r="L30" s="28"/>
      <c r="M30" s="44"/>
      <c r="N30" s="38"/>
      <c r="O30" s="30"/>
      <c r="P30" s="27"/>
      <c r="Q30" s="30"/>
      <c r="R30" s="27"/>
      <c r="S30" s="17"/>
    </row>
    <row r="31" spans="1:19" ht="15.75" x14ac:dyDescent="0.25">
      <c r="A31" s="13">
        <v>503</v>
      </c>
      <c r="B31" s="40" t="s">
        <v>108</v>
      </c>
      <c r="C31" s="96">
        <v>60686.97</v>
      </c>
      <c r="D31" s="96"/>
      <c r="E31" s="96">
        <v>60686.97</v>
      </c>
      <c r="F31" s="96">
        <v>26864.83</v>
      </c>
      <c r="G31" s="14"/>
      <c r="H31" s="11">
        <f t="shared" si="0"/>
        <v>44.267871669981218</v>
      </c>
      <c r="L31" s="18"/>
      <c r="M31" s="19"/>
      <c r="N31" s="20"/>
      <c r="O31" s="21"/>
      <c r="P31" s="22"/>
      <c r="Q31" s="21"/>
      <c r="R31" s="27"/>
      <c r="S31" s="17"/>
    </row>
    <row r="32" spans="1:19" ht="31.5" x14ac:dyDescent="0.25">
      <c r="A32" s="13">
        <v>505</v>
      </c>
      <c r="B32" s="40" t="s">
        <v>109</v>
      </c>
      <c r="C32" s="96">
        <v>11565.94</v>
      </c>
      <c r="D32" s="96"/>
      <c r="E32" s="96">
        <v>11565.94</v>
      </c>
      <c r="F32" s="96">
        <v>5895.65</v>
      </c>
      <c r="G32" s="14"/>
      <c r="H32" s="11">
        <f t="shared" si="0"/>
        <v>50.97423988019996</v>
      </c>
      <c r="L32" s="28"/>
      <c r="M32" s="44"/>
      <c r="N32" s="29"/>
      <c r="O32" s="30"/>
      <c r="P32" s="30"/>
      <c r="Q32" s="30"/>
      <c r="R32" s="27"/>
      <c r="S32" s="17"/>
    </row>
    <row r="33" spans="1:19" s="45" customFormat="1" ht="15.75" x14ac:dyDescent="0.25">
      <c r="A33" s="4">
        <v>600</v>
      </c>
      <c r="B33" s="5" t="s">
        <v>110</v>
      </c>
      <c r="C33" s="94">
        <f>SUM(C34:C36)</f>
        <v>1286.79</v>
      </c>
      <c r="D33" s="94">
        <f>SUM(D36)</f>
        <v>0</v>
      </c>
      <c r="E33" s="94">
        <f>SUM(E34:E36)</f>
        <v>1286.79</v>
      </c>
      <c r="F33" s="94">
        <f>SUM(F34:F36)</f>
        <v>815.2</v>
      </c>
      <c r="G33" s="6"/>
      <c r="H33" s="7">
        <f t="shared" si="0"/>
        <v>63.351440405971445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15.75" x14ac:dyDescent="0.25">
      <c r="A34" s="48">
        <v>602</v>
      </c>
      <c r="B34" s="40" t="s">
        <v>111</v>
      </c>
      <c r="C34" s="96">
        <v>90.07</v>
      </c>
      <c r="D34" s="96"/>
      <c r="E34" s="96">
        <v>90.07</v>
      </c>
      <c r="F34" s="96">
        <v>64</v>
      </c>
      <c r="G34" s="14"/>
      <c r="H34" s="11">
        <f t="shared" si="0"/>
        <v>71.055845453536151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31.5" x14ac:dyDescent="0.25">
      <c r="A35" s="48">
        <v>603</v>
      </c>
      <c r="B35" s="40" t="s">
        <v>112</v>
      </c>
      <c r="C35" s="96">
        <v>695</v>
      </c>
      <c r="D35" s="96"/>
      <c r="E35" s="96">
        <v>695</v>
      </c>
      <c r="F35" s="96">
        <v>526.20000000000005</v>
      </c>
      <c r="G35" s="14"/>
      <c r="H35" s="11">
        <f t="shared" si="0"/>
        <v>75.712230215827347</v>
      </c>
      <c r="L35" s="28"/>
      <c r="M35" s="44"/>
      <c r="N35" s="29"/>
      <c r="O35" s="30"/>
      <c r="P35" s="27"/>
      <c r="Q35" s="30"/>
      <c r="R35" s="27"/>
      <c r="S35" s="47"/>
    </row>
    <row r="36" spans="1:19" s="45" customFormat="1" ht="25.5" customHeight="1" x14ac:dyDescent="0.25">
      <c r="A36" s="48">
        <v>605</v>
      </c>
      <c r="B36" s="40" t="s">
        <v>113</v>
      </c>
      <c r="C36" s="96">
        <v>501.72</v>
      </c>
      <c r="D36" s="96"/>
      <c r="E36" s="96">
        <v>501.72</v>
      </c>
      <c r="F36" s="96">
        <v>225</v>
      </c>
      <c r="G36" s="14"/>
      <c r="H36" s="11">
        <f t="shared" si="0"/>
        <v>44.84573068643865</v>
      </c>
      <c r="L36" s="28"/>
      <c r="M36" s="44"/>
      <c r="N36" s="38"/>
      <c r="O36" s="30"/>
      <c r="P36" s="30"/>
      <c r="Q36" s="30"/>
      <c r="R36" s="27"/>
      <c r="S36" s="47"/>
    </row>
    <row r="37" spans="1:19" s="45" customFormat="1" ht="15.75" x14ac:dyDescent="0.25">
      <c r="A37" s="4">
        <v>700</v>
      </c>
      <c r="B37" s="5" t="s">
        <v>114</v>
      </c>
      <c r="C37" s="94">
        <f>SUM(C38:C42)</f>
        <v>1675395.71</v>
      </c>
      <c r="D37" s="94"/>
      <c r="E37" s="94">
        <f>SUM(E38:E42)</f>
        <v>1675522.0999999999</v>
      </c>
      <c r="F37" s="94">
        <f>SUM(F38:F42)</f>
        <v>1299887.08</v>
      </c>
      <c r="G37" s="6"/>
      <c r="H37" s="7">
        <f t="shared" si="0"/>
        <v>77.581016687276176</v>
      </c>
      <c r="J37" s="102" t="s">
        <v>72</v>
      </c>
      <c r="L37" s="28"/>
      <c r="M37" s="44"/>
      <c r="N37" s="29"/>
      <c r="O37" s="30"/>
      <c r="P37" s="27"/>
      <c r="Q37" s="30"/>
      <c r="R37" s="27"/>
      <c r="S37" s="47"/>
    </row>
    <row r="38" spans="1:19" s="45" customFormat="1" ht="15.75" x14ac:dyDescent="0.25">
      <c r="A38" s="49">
        <v>701</v>
      </c>
      <c r="B38" s="40" t="s">
        <v>115</v>
      </c>
      <c r="C38" s="96">
        <v>362275.43</v>
      </c>
      <c r="D38" s="96"/>
      <c r="E38" s="96">
        <v>362275.43</v>
      </c>
      <c r="F38" s="96">
        <v>266784.07</v>
      </c>
      <c r="G38" s="14"/>
      <c r="H38" s="11">
        <f t="shared" si="0"/>
        <v>73.641226511000212</v>
      </c>
      <c r="L38" s="18"/>
      <c r="M38" s="19"/>
      <c r="N38" s="20"/>
      <c r="O38" s="20"/>
      <c r="P38" s="20"/>
      <c r="Q38" s="21"/>
      <c r="R38" s="27"/>
      <c r="S38" s="47"/>
    </row>
    <row r="39" spans="1:19" s="45" customFormat="1" ht="15.75" x14ac:dyDescent="0.25">
      <c r="A39" s="49">
        <v>702</v>
      </c>
      <c r="B39" s="40" t="s">
        <v>116</v>
      </c>
      <c r="C39" s="96">
        <v>1075924.3700000001</v>
      </c>
      <c r="D39" s="96"/>
      <c r="E39" s="96">
        <v>1076050.76</v>
      </c>
      <c r="F39" s="96">
        <v>891713.98</v>
      </c>
      <c r="G39" s="14"/>
      <c r="H39" s="11">
        <f t="shared" si="0"/>
        <v>82.86913713996168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 x14ac:dyDescent="0.25">
      <c r="A40" s="49">
        <v>703</v>
      </c>
      <c r="B40" s="40" t="s">
        <v>203</v>
      </c>
      <c r="C40" s="96">
        <v>166079.41</v>
      </c>
      <c r="D40" s="96"/>
      <c r="E40" s="96">
        <v>166079.41</v>
      </c>
      <c r="F40" s="96">
        <v>108574.07</v>
      </c>
      <c r="G40" s="14"/>
      <c r="H40" s="11">
        <f t="shared" si="0"/>
        <v>65.374792697059803</v>
      </c>
      <c r="L40" s="50"/>
      <c r="M40" s="44"/>
      <c r="N40" s="29"/>
      <c r="O40" s="30"/>
      <c r="P40" s="27"/>
      <c r="Q40" s="30"/>
      <c r="R40" s="27"/>
      <c r="S40" s="47"/>
    </row>
    <row r="41" spans="1:19" s="45" customFormat="1" ht="15.75" x14ac:dyDescent="0.25">
      <c r="A41" s="49">
        <v>707</v>
      </c>
      <c r="B41" s="40" t="s">
        <v>117</v>
      </c>
      <c r="C41" s="96">
        <v>32683.9</v>
      </c>
      <c r="D41" s="96"/>
      <c r="E41" s="96">
        <v>32683.9</v>
      </c>
      <c r="F41" s="96">
        <v>7399.05</v>
      </c>
      <c r="G41" s="14"/>
      <c r="H41" s="11">
        <f t="shared" si="0"/>
        <v>22.638210250306727</v>
      </c>
      <c r="L41" s="18"/>
      <c r="M41" s="19"/>
      <c r="N41" s="42"/>
      <c r="O41" s="21"/>
      <c r="P41" s="21"/>
      <c r="Q41" s="21"/>
      <c r="R41" s="27"/>
      <c r="S41" s="47"/>
    </row>
    <row r="42" spans="1:19" s="45" customFormat="1" ht="15.75" x14ac:dyDescent="0.25">
      <c r="A42" s="49">
        <v>709</v>
      </c>
      <c r="B42" s="40" t="s">
        <v>118</v>
      </c>
      <c r="C42" s="96">
        <v>38432.6</v>
      </c>
      <c r="D42" s="96"/>
      <c r="E42" s="96">
        <v>38432.6</v>
      </c>
      <c r="F42" s="96">
        <v>25415.91</v>
      </c>
      <c r="G42" s="14"/>
      <c r="H42" s="11">
        <f t="shared" si="0"/>
        <v>66.131123056988088</v>
      </c>
      <c r="L42" s="51"/>
      <c r="M42" s="44"/>
      <c r="N42" s="38"/>
      <c r="O42" s="30"/>
      <c r="P42" s="27"/>
      <c r="Q42" s="30"/>
      <c r="R42" s="27"/>
      <c r="S42" s="47"/>
    </row>
    <row r="43" spans="1:19" s="45" customFormat="1" ht="15.75" x14ac:dyDescent="0.25">
      <c r="A43" s="39">
        <v>800</v>
      </c>
      <c r="B43" s="5" t="s">
        <v>119</v>
      </c>
      <c r="C43" s="94">
        <f>SUM(C44:C45)</f>
        <v>96485.25</v>
      </c>
      <c r="D43" s="94"/>
      <c r="E43" s="94">
        <f>SUM(E44:E45)</f>
        <v>96485.25</v>
      </c>
      <c r="F43" s="94">
        <f>SUM(F44:F45)</f>
        <v>64052.800000000003</v>
      </c>
      <c r="G43" s="6"/>
      <c r="H43" s="7">
        <f t="shared" si="0"/>
        <v>66.386105648272661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 x14ac:dyDescent="0.25">
      <c r="A44" s="49">
        <v>801</v>
      </c>
      <c r="B44" s="40" t="s">
        <v>120</v>
      </c>
      <c r="C44" s="96">
        <v>72268.3</v>
      </c>
      <c r="D44" s="96"/>
      <c r="E44" s="96">
        <v>72268.3</v>
      </c>
      <c r="F44" s="96">
        <v>48246.75</v>
      </c>
      <c r="G44" s="14"/>
      <c r="H44" s="11">
        <f t="shared" si="0"/>
        <v>66.76059904550128</v>
      </c>
      <c r="L44" s="51"/>
      <c r="M44" s="44"/>
      <c r="N44" s="38"/>
      <c r="O44" s="30"/>
      <c r="P44" s="30"/>
      <c r="Q44" s="30"/>
      <c r="R44" s="27"/>
      <c r="S44" s="47"/>
    </row>
    <row r="45" spans="1:19" s="45" customFormat="1" ht="17.25" customHeight="1" x14ac:dyDescent="0.25">
      <c r="A45" s="49">
        <v>804</v>
      </c>
      <c r="B45" s="40" t="s">
        <v>121</v>
      </c>
      <c r="C45" s="96">
        <v>24216.95</v>
      </c>
      <c r="D45" s="96"/>
      <c r="E45" s="96">
        <v>24216.95</v>
      </c>
      <c r="F45" s="96">
        <v>15806.05</v>
      </c>
      <c r="G45" s="14"/>
      <c r="H45" s="11">
        <f t="shared" si="0"/>
        <v>65.268541249001217</v>
      </c>
      <c r="L45" s="51"/>
      <c r="M45" s="44"/>
      <c r="N45" s="38"/>
      <c r="O45" s="30"/>
      <c r="P45" s="27"/>
      <c r="Q45" s="30"/>
      <c r="R45" s="27"/>
      <c r="S45" s="47"/>
    </row>
    <row r="46" spans="1:19" s="45" customFormat="1" ht="15.75" x14ac:dyDescent="0.25">
      <c r="A46" s="52">
        <v>900</v>
      </c>
      <c r="B46" s="5" t="s">
        <v>122</v>
      </c>
      <c r="C46" s="94">
        <f>SUM(C47:C47)</f>
        <v>338.21</v>
      </c>
      <c r="D46" s="94"/>
      <c r="E46" s="94">
        <f>SUM(E47:E47)</f>
        <v>338.21</v>
      </c>
      <c r="F46" s="94">
        <f>SUM(F47:F47)</f>
        <v>0</v>
      </c>
      <c r="G46" s="6"/>
      <c r="H46" s="11">
        <f t="shared" si="0"/>
        <v>0</v>
      </c>
      <c r="L46" s="41"/>
      <c r="M46" s="19"/>
      <c r="N46" s="42"/>
      <c r="O46" s="21"/>
      <c r="P46" s="21"/>
      <c r="Q46" s="21"/>
      <c r="R46" s="27"/>
      <c r="S46" s="47"/>
    </row>
    <row r="47" spans="1:19" s="45" customFormat="1" ht="15.75" x14ac:dyDescent="0.25">
      <c r="A47" s="49">
        <v>909</v>
      </c>
      <c r="B47" s="40" t="s">
        <v>123</v>
      </c>
      <c r="C47" s="96">
        <v>338.21</v>
      </c>
      <c r="D47" s="96"/>
      <c r="E47" s="96">
        <v>338.21</v>
      </c>
      <c r="F47" s="96">
        <v>0</v>
      </c>
      <c r="G47" s="14"/>
      <c r="H47" s="11">
        <f t="shared" si="0"/>
        <v>0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 x14ac:dyDescent="0.25">
      <c r="A48" s="53">
        <v>1000</v>
      </c>
      <c r="B48" s="5" t="s">
        <v>124</v>
      </c>
      <c r="C48" s="94">
        <f>SUM(C49:C53)</f>
        <v>161509.92000000001</v>
      </c>
      <c r="D48" s="94"/>
      <c r="E48" s="94">
        <f>SUM(E49:E53)</f>
        <v>161509.92000000001</v>
      </c>
      <c r="F48" s="94">
        <f>SUM(F49:F53)</f>
        <v>125854.84999999999</v>
      </c>
      <c r="G48" s="6"/>
      <c r="H48" s="7">
        <f t="shared" si="0"/>
        <v>77.9239132803731</v>
      </c>
      <c r="L48" s="51"/>
      <c r="M48" s="44"/>
      <c r="N48" s="38"/>
      <c r="O48" s="30"/>
      <c r="P48" s="30"/>
      <c r="Q48" s="30"/>
      <c r="R48" s="27"/>
      <c r="S48" s="47"/>
    </row>
    <row r="49" spans="1:19" s="45" customFormat="1" ht="15.75" x14ac:dyDescent="0.25">
      <c r="A49" s="54">
        <v>1001</v>
      </c>
      <c r="B49" s="40" t="s">
        <v>125</v>
      </c>
      <c r="C49" s="96">
        <v>10692.92</v>
      </c>
      <c r="D49" s="96"/>
      <c r="E49" s="96">
        <v>10692.92</v>
      </c>
      <c r="F49" s="96">
        <v>6969.57</v>
      </c>
      <c r="G49" s="14"/>
      <c r="H49" s="11">
        <f t="shared" si="0"/>
        <v>65.179296207210001</v>
      </c>
      <c r="L49" s="55"/>
      <c r="M49" s="19"/>
      <c r="N49" s="42"/>
      <c r="O49" s="21"/>
      <c r="P49" s="22"/>
      <c r="Q49" s="21"/>
      <c r="R49" s="27"/>
      <c r="S49" s="47"/>
    </row>
    <row r="50" spans="1:19" s="45" customFormat="1" ht="15.75" x14ac:dyDescent="0.25">
      <c r="A50" s="54">
        <v>1002</v>
      </c>
      <c r="B50" s="40" t="s">
        <v>126</v>
      </c>
      <c r="C50" s="96">
        <v>3288.93</v>
      </c>
      <c r="D50" s="96"/>
      <c r="E50" s="96">
        <v>3288.93</v>
      </c>
      <c r="F50" s="96">
        <v>2480</v>
      </c>
      <c r="G50" s="14"/>
      <c r="H50" s="11">
        <f t="shared" si="0"/>
        <v>75.40446284961979</v>
      </c>
      <c r="L50" s="51"/>
      <c r="M50" s="44"/>
      <c r="N50" s="38"/>
      <c r="O50" s="30"/>
      <c r="P50" s="30"/>
      <c r="Q50" s="30"/>
      <c r="R50" s="27"/>
      <c r="S50" s="47"/>
    </row>
    <row r="51" spans="1:19" s="56" customFormat="1" ht="15.75" x14ac:dyDescent="0.25">
      <c r="A51" s="54">
        <v>1003</v>
      </c>
      <c r="B51" s="40" t="s">
        <v>127</v>
      </c>
      <c r="C51" s="96">
        <v>136666.16</v>
      </c>
      <c r="D51" s="96"/>
      <c r="E51" s="96">
        <v>136666.16</v>
      </c>
      <c r="F51" s="96">
        <v>108509.96</v>
      </c>
      <c r="G51" s="14"/>
      <c r="H51" s="11">
        <f t="shared" si="0"/>
        <v>79.3978260602332</v>
      </c>
      <c r="L51" s="57"/>
      <c r="M51" s="19"/>
      <c r="N51" s="42"/>
      <c r="O51" s="21"/>
      <c r="P51" s="22"/>
      <c r="Q51" s="21"/>
      <c r="R51" s="27"/>
      <c r="S51" s="58"/>
    </row>
    <row r="52" spans="1:19" s="56" customFormat="1" ht="15.75" x14ac:dyDescent="0.25">
      <c r="A52" s="54">
        <v>1004</v>
      </c>
      <c r="B52" s="40" t="s">
        <v>351</v>
      </c>
      <c r="C52" s="96">
        <v>4735.6000000000004</v>
      </c>
      <c r="D52" s="96"/>
      <c r="E52" s="96">
        <v>4735.6000000000004</v>
      </c>
      <c r="F52" s="96">
        <v>4359.51</v>
      </c>
      <c r="G52" s="14"/>
      <c r="H52" s="11">
        <f t="shared" si="0"/>
        <v>92.058239716192247</v>
      </c>
      <c r="L52" s="57"/>
      <c r="M52" s="19"/>
      <c r="N52" s="42"/>
      <c r="O52" s="21"/>
      <c r="P52" s="22"/>
      <c r="Q52" s="21"/>
      <c r="R52" s="27"/>
      <c r="S52" s="58"/>
    </row>
    <row r="53" spans="1:19" s="45" customFormat="1" ht="15.75" x14ac:dyDescent="0.25">
      <c r="A53" s="54">
        <v>1006</v>
      </c>
      <c r="B53" s="40" t="s">
        <v>128</v>
      </c>
      <c r="C53" s="96">
        <v>6126.31</v>
      </c>
      <c r="D53" s="96"/>
      <c r="E53" s="96">
        <v>6126.31</v>
      </c>
      <c r="F53" s="96">
        <v>3535.81</v>
      </c>
      <c r="G53" s="14"/>
      <c r="H53" s="11">
        <f t="shared" si="0"/>
        <v>57.71516622567254</v>
      </c>
      <c r="L53" s="59"/>
      <c r="M53" s="44"/>
      <c r="N53" s="38"/>
      <c r="O53" s="30"/>
      <c r="P53" s="27"/>
      <c r="Q53" s="30"/>
      <c r="R53" s="27"/>
      <c r="S53" s="47"/>
    </row>
    <row r="54" spans="1:19" s="45" customFormat="1" ht="15.75" x14ac:dyDescent="0.25">
      <c r="A54" s="53">
        <v>1100</v>
      </c>
      <c r="B54" s="5" t="s">
        <v>129</v>
      </c>
      <c r="C54" s="94">
        <f>SUM(C55:C56)</f>
        <v>35824.089999999997</v>
      </c>
      <c r="D54" s="94"/>
      <c r="E54" s="94">
        <f>SUM(E55:E56)</f>
        <v>35824.089999999997</v>
      </c>
      <c r="F54" s="94">
        <f t="shared" ref="F54" si="1">SUM(F55:F56)</f>
        <v>20737.53</v>
      </c>
      <c r="G54" s="6"/>
      <c r="H54" s="7">
        <f t="shared" si="0"/>
        <v>57.887108925865249</v>
      </c>
      <c r="L54" s="59"/>
      <c r="M54" s="44"/>
      <c r="N54" s="38"/>
      <c r="O54" s="30"/>
      <c r="P54" s="30"/>
      <c r="Q54" s="30"/>
      <c r="R54" s="27"/>
      <c r="S54" s="47"/>
    </row>
    <row r="55" spans="1:19" s="45" customFormat="1" ht="15.75" x14ac:dyDescent="0.25">
      <c r="A55" s="54">
        <v>1101</v>
      </c>
      <c r="B55" s="40" t="s">
        <v>130</v>
      </c>
      <c r="C55" s="96">
        <v>24498.21</v>
      </c>
      <c r="D55" s="96"/>
      <c r="E55" s="96">
        <v>24498.21</v>
      </c>
      <c r="F55" s="96">
        <v>14898.9</v>
      </c>
      <c r="G55" s="14"/>
      <c r="H55" s="11">
        <f t="shared" si="0"/>
        <v>60.816280046582996</v>
      </c>
      <c r="L55" s="59"/>
      <c r="M55" s="44"/>
      <c r="N55" s="38"/>
      <c r="O55" s="30"/>
      <c r="P55" s="27"/>
      <c r="Q55" s="30"/>
      <c r="R55" s="27"/>
      <c r="S55" s="47"/>
    </row>
    <row r="56" spans="1:19" s="45" customFormat="1" ht="15.75" x14ac:dyDescent="0.25">
      <c r="A56" s="54">
        <v>1101</v>
      </c>
      <c r="B56" s="40" t="s">
        <v>130</v>
      </c>
      <c r="C56" s="96">
        <v>11325.88</v>
      </c>
      <c r="D56" s="96"/>
      <c r="E56" s="96">
        <v>11325.88</v>
      </c>
      <c r="F56" s="96">
        <v>5838.63</v>
      </c>
      <c r="G56" s="14"/>
      <c r="H56" s="11">
        <f t="shared" ref="H56" si="2">F56/E56*100</f>
        <v>51.551226041596777</v>
      </c>
      <c r="L56" s="59"/>
      <c r="M56" s="44"/>
      <c r="N56" s="38"/>
      <c r="O56" s="30"/>
      <c r="P56" s="27"/>
      <c r="Q56" s="30"/>
      <c r="R56" s="27"/>
      <c r="S56" s="47"/>
    </row>
    <row r="57" spans="1:19" s="45" customFormat="1" ht="15.75" x14ac:dyDescent="0.25">
      <c r="A57" s="53">
        <v>1200</v>
      </c>
      <c r="B57" s="5" t="s">
        <v>131</v>
      </c>
      <c r="C57" s="94">
        <f>SUM(C58+C59)</f>
        <v>2664.8300000000004</v>
      </c>
      <c r="D57" s="94"/>
      <c r="E57" s="94">
        <f>SUM(E58+E59)</f>
        <v>2664.8300000000004</v>
      </c>
      <c r="F57" s="94">
        <f>SUM(F58+F59)</f>
        <v>1930.5</v>
      </c>
      <c r="G57" s="6"/>
      <c r="H57" s="7">
        <f t="shared" si="0"/>
        <v>72.443645560880043</v>
      </c>
      <c r="L57" s="59"/>
      <c r="M57" s="44"/>
      <c r="N57" s="38"/>
      <c r="O57" s="30"/>
      <c r="P57" s="30"/>
      <c r="Q57" s="30"/>
      <c r="R57" s="27"/>
      <c r="S57" s="47"/>
    </row>
    <row r="58" spans="1:19" s="45" customFormat="1" ht="15.75" x14ac:dyDescent="0.25">
      <c r="A58" s="54">
        <v>1201</v>
      </c>
      <c r="B58" s="40" t="s">
        <v>132</v>
      </c>
      <c r="C58" s="96">
        <v>2293.0300000000002</v>
      </c>
      <c r="D58" s="96"/>
      <c r="E58" s="96">
        <v>2293.0300000000002</v>
      </c>
      <c r="F58" s="96">
        <v>1617.5</v>
      </c>
      <c r="G58" s="14"/>
      <c r="H58" s="11">
        <f t="shared" si="0"/>
        <v>70.539853381769973</v>
      </c>
      <c r="L58" s="57"/>
      <c r="M58" s="19"/>
      <c r="N58" s="42"/>
      <c r="O58" s="21"/>
      <c r="P58" s="21"/>
      <c r="Q58" s="21"/>
      <c r="R58" s="27"/>
      <c r="S58" s="47"/>
    </row>
    <row r="59" spans="1:19" s="45" customFormat="1" ht="15.75" x14ac:dyDescent="0.25">
      <c r="A59" s="54">
        <v>1202</v>
      </c>
      <c r="B59" s="40" t="s">
        <v>133</v>
      </c>
      <c r="C59" s="96">
        <v>371.8</v>
      </c>
      <c r="D59" s="96"/>
      <c r="E59" s="96">
        <v>371.8</v>
      </c>
      <c r="F59" s="96">
        <v>313</v>
      </c>
      <c r="G59" s="14"/>
      <c r="H59" s="11">
        <f t="shared" si="0"/>
        <v>84.185045723507258</v>
      </c>
      <c r="L59" s="59"/>
      <c r="M59" s="44"/>
      <c r="N59" s="38"/>
      <c r="O59" s="30"/>
      <c r="P59" s="27"/>
      <c r="Q59" s="30"/>
      <c r="R59" s="27"/>
      <c r="S59" s="47"/>
    </row>
    <row r="60" spans="1:19" s="45" customFormat="1" ht="31.5" x14ac:dyDescent="0.25">
      <c r="A60" s="53">
        <v>1300</v>
      </c>
      <c r="B60" s="5" t="s">
        <v>134</v>
      </c>
      <c r="C60" s="94">
        <f>SUM(C61)</f>
        <v>160.36000000000001</v>
      </c>
      <c r="D60" s="94"/>
      <c r="E60" s="94">
        <f>SUM(E61)</f>
        <v>160.36000000000001</v>
      </c>
      <c r="F60" s="94">
        <f>SUM(F61)</f>
        <v>7.86</v>
      </c>
      <c r="G60" s="6"/>
      <c r="H60" s="7">
        <f t="shared" si="0"/>
        <v>4.9014716887004237</v>
      </c>
      <c r="L60" s="57"/>
      <c r="M60" s="19"/>
      <c r="N60" s="42"/>
      <c r="O60" s="21"/>
      <c r="P60" s="21"/>
      <c r="Q60" s="21"/>
      <c r="R60" s="27"/>
      <c r="S60" s="47"/>
    </row>
    <row r="61" spans="1:19" s="45" customFormat="1" ht="31.5" x14ac:dyDescent="0.25">
      <c r="A61" s="54">
        <v>1301</v>
      </c>
      <c r="B61" s="40" t="s">
        <v>135</v>
      </c>
      <c r="C61" s="96">
        <v>160.36000000000001</v>
      </c>
      <c r="D61" s="96"/>
      <c r="E61" s="96">
        <v>160.36000000000001</v>
      </c>
      <c r="F61" s="96">
        <v>7.86</v>
      </c>
      <c r="G61" s="6"/>
      <c r="H61" s="11">
        <f t="shared" si="0"/>
        <v>4.9014716887004237</v>
      </c>
      <c r="L61" s="59"/>
      <c r="M61" s="44"/>
      <c r="N61" s="38"/>
      <c r="O61" s="30"/>
      <c r="P61" s="27"/>
      <c r="Q61" s="30"/>
      <c r="R61" s="27"/>
      <c r="S61" s="47"/>
    </row>
    <row r="62" spans="1:19" ht="15.75" x14ac:dyDescent="0.25">
      <c r="A62" s="60"/>
      <c r="B62" s="61" t="s">
        <v>136</v>
      </c>
      <c r="C62" s="94">
        <f>SUM(C6+C15+C20+C28+C33+C37+C43+C46+C48+C54+C57+C60)</f>
        <v>2459140.3499999996</v>
      </c>
      <c r="D62" s="94">
        <f>SUM(D6+D15+D20+D28+D33+D37+D43+D46+D48+D54+D57+D60)</f>
        <v>0</v>
      </c>
      <c r="E62" s="94">
        <f>SUM(E6+E15+E20+E28+E33+E37+E43+E46+E48+E54+E57+E60)</f>
        <v>2459140.3499999996</v>
      </c>
      <c r="F62" s="94">
        <f>SUM(F6+F15+F20+F28+F33+F37+F43+F46+F48+F54+F57+F60)</f>
        <v>1754402.4000000004</v>
      </c>
      <c r="G62" s="62"/>
      <c r="H62" s="7">
        <f t="shared" si="0"/>
        <v>71.342101316014777</v>
      </c>
      <c r="L62" s="59"/>
      <c r="M62" s="44"/>
      <c r="N62" s="29"/>
      <c r="O62" s="30"/>
      <c r="P62" s="27"/>
      <c r="Q62" s="30"/>
      <c r="R62" s="27"/>
      <c r="S62" s="17"/>
    </row>
    <row r="63" spans="1:19" ht="15.75" x14ac:dyDescent="0.25">
      <c r="A63" s="2"/>
      <c r="B63" s="2"/>
      <c r="C63" s="2"/>
      <c r="D63" s="2"/>
      <c r="E63" s="2"/>
      <c r="F63" s="63"/>
      <c r="G63" s="2"/>
      <c r="H63" s="2"/>
      <c r="L63" s="57"/>
      <c r="M63" s="19"/>
      <c r="N63" s="42"/>
      <c r="O63" s="21"/>
      <c r="P63" s="21"/>
      <c r="Q63" s="21"/>
      <c r="R63" s="27"/>
      <c r="S63" s="17"/>
    </row>
    <row r="64" spans="1:19" x14ac:dyDescent="0.25">
      <c r="L64" s="65"/>
      <c r="M64" s="65"/>
      <c r="N64" s="65"/>
      <c r="O64" s="65"/>
      <c r="P64" s="65"/>
      <c r="Q64" s="65"/>
      <c r="R64" s="65"/>
      <c r="S64" s="17"/>
    </row>
    <row r="65" spans="1:19" ht="15" customHeight="1" x14ac:dyDescent="0.25">
      <c r="A65" s="196" t="s">
        <v>516</v>
      </c>
      <c r="B65" s="196"/>
      <c r="C65" s="196"/>
      <c r="D65" s="196"/>
      <c r="E65" s="196"/>
      <c r="F65" s="196"/>
      <c r="G65" s="196"/>
      <c r="H65" s="196"/>
      <c r="L65" s="65"/>
      <c r="M65" s="65"/>
      <c r="N65" s="65"/>
      <c r="O65" s="65"/>
      <c r="P65" s="65"/>
      <c r="Q65" s="65"/>
      <c r="R65" s="65"/>
      <c r="S65" s="17"/>
    </row>
    <row r="66" spans="1:19" ht="15.75" x14ac:dyDescent="0.25">
      <c r="A66" s="196"/>
      <c r="B66" s="196"/>
      <c r="C66" s="196"/>
      <c r="D66" s="196"/>
      <c r="E66" s="196"/>
      <c r="F66" s="196"/>
      <c r="G66" s="196"/>
      <c r="H66" s="196"/>
      <c r="L66" s="66"/>
      <c r="M66" s="66"/>
      <c r="N66" s="66"/>
      <c r="O66" s="66"/>
      <c r="P66" s="66"/>
      <c r="Q66" s="66"/>
      <c r="R66" s="66"/>
      <c r="S66" s="17"/>
    </row>
    <row r="67" spans="1:19" ht="12.75" customHeight="1" x14ac:dyDescent="0.25">
      <c r="A67" s="196"/>
      <c r="B67" s="196"/>
      <c r="C67" s="196"/>
      <c r="D67" s="196"/>
      <c r="E67" s="196"/>
      <c r="F67" s="196"/>
      <c r="G67" s="196"/>
      <c r="H67" s="196"/>
      <c r="L67" s="17"/>
      <c r="M67" s="17"/>
      <c r="N67" s="17"/>
      <c r="O67" s="17"/>
      <c r="P67" s="17"/>
      <c r="Q67" s="17"/>
      <c r="R67" s="17"/>
      <c r="S67" s="17"/>
    </row>
    <row r="68" spans="1:19" ht="44.25" customHeight="1" x14ac:dyDescent="0.25">
      <c r="A68" s="196"/>
      <c r="B68" s="196"/>
      <c r="C68" s="196"/>
      <c r="D68" s="196"/>
      <c r="E68" s="196"/>
      <c r="F68" s="196"/>
      <c r="G68" s="196"/>
      <c r="H68" s="196"/>
      <c r="L68" s="67"/>
      <c r="M68" s="67"/>
      <c r="N68" s="67"/>
      <c r="O68" s="67"/>
      <c r="P68" s="67"/>
      <c r="Q68" s="67"/>
      <c r="R68" s="67"/>
      <c r="S68" s="17"/>
    </row>
    <row r="69" spans="1:19" ht="12.75" hidden="1" customHeight="1" x14ac:dyDescent="0.25">
      <c r="A69" s="196"/>
      <c r="B69" s="196"/>
      <c r="C69" s="196"/>
      <c r="D69" s="196"/>
      <c r="E69" s="196"/>
      <c r="F69" s="196"/>
      <c r="G69" s="196"/>
      <c r="H69" s="196"/>
      <c r="L69" s="67"/>
      <c r="M69" s="67"/>
      <c r="N69" s="67"/>
      <c r="O69" s="67"/>
      <c r="P69" s="67"/>
      <c r="Q69" s="67"/>
      <c r="R69" s="67"/>
      <c r="S69" s="17"/>
    </row>
    <row r="70" spans="1:19" ht="12.75" customHeight="1" x14ac:dyDescent="0.25">
      <c r="L70" s="67"/>
      <c r="M70" s="67"/>
      <c r="N70" s="67"/>
      <c r="O70" s="67"/>
      <c r="P70" s="67"/>
      <c r="Q70" s="67"/>
      <c r="R70" s="67"/>
      <c r="S70" s="17"/>
    </row>
    <row r="71" spans="1:19" ht="12.75" customHeight="1" x14ac:dyDescent="0.25">
      <c r="L71" s="67"/>
      <c r="M71" s="67"/>
      <c r="N71" s="67"/>
      <c r="O71" s="67"/>
      <c r="P71" s="67"/>
      <c r="Q71" s="67"/>
      <c r="R71" s="67"/>
      <c r="S71" s="17"/>
    </row>
    <row r="72" spans="1:19" ht="12.75" customHeight="1" x14ac:dyDescent="0.25">
      <c r="L72" s="67"/>
      <c r="M72" s="67"/>
      <c r="N72" s="67"/>
      <c r="O72" s="67"/>
      <c r="P72" s="67"/>
      <c r="Q72" s="67"/>
      <c r="R72" s="67"/>
      <c r="S72" s="17"/>
    </row>
    <row r="73" spans="1:19" x14ac:dyDescent="0.25">
      <c r="L73" s="17"/>
      <c r="M73" s="17"/>
      <c r="N73" s="17"/>
      <c r="O73" s="17"/>
      <c r="P73" s="17"/>
      <c r="Q73" s="17"/>
      <c r="R73" s="17"/>
      <c r="S73" s="17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24" sqref="E24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197" t="s">
        <v>144</v>
      </c>
      <c r="B2" s="197"/>
      <c r="C2" s="197"/>
      <c r="D2" s="197"/>
      <c r="E2" s="197"/>
      <c r="F2" s="197"/>
      <c r="G2" s="74"/>
      <c r="H2" s="74"/>
      <c r="I2" s="74"/>
    </row>
    <row r="3" spans="1:9" ht="15.75" x14ac:dyDescent="0.25">
      <c r="A3" s="197"/>
      <c r="B3" s="197"/>
      <c r="C3" s="197"/>
      <c r="D3" s="197"/>
      <c r="E3" s="197"/>
      <c r="F3" s="197"/>
      <c r="G3" s="74"/>
      <c r="H3" s="74"/>
      <c r="I3" s="74"/>
    </row>
    <row r="4" spans="1:9" ht="15.75" x14ac:dyDescent="0.25">
      <c r="A4" s="198" t="s">
        <v>513</v>
      </c>
      <c r="B4" s="198"/>
      <c r="C4" s="198"/>
      <c r="D4" s="198"/>
      <c r="E4" s="198"/>
      <c r="F4" s="198"/>
    </row>
    <row r="5" spans="1:9" ht="76.5" x14ac:dyDescent="0.25">
      <c r="A5" s="77" t="s">
        <v>145</v>
      </c>
      <c r="B5" s="77" t="s">
        <v>146</v>
      </c>
      <c r="C5" s="77" t="s">
        <v>147</v>
      </c>
      <c r="D5" s="75" t="s">
        <v>274</v>
      </c>
      <c r="E5" s="75" t="s">
        <v>514</v>
      </c>
      <c r="F5" s="75" t="s">
        <v>199</v>
      </c>
    </row>
    <row r="6" spans="1:9" x14ac:dyDescent="0.25">
      <c r="A6" s="78">
        <v>1</v>
      </c>
      <c r="B6" s="79">
        <v>2</v>
      </c>
      <c r="C6" s="79">
        <v>3</v>
      </c>
      <c r="D6" s="100">
        <v>4</v>
      </c>
      <c r="E6" s="76"/>
      <c r="F6" s="76"/>
    </row>
    <row r="7" spans="1:9" ht="31.5" x14ac:dyDescent="0.25">
      <c r="A7" s="80" t="s">
        <v>148</v>
      </c>
      <c r="B7" s="81" t="s">
        <v>149</v>
      </c>
      <c r="C7" s="82" t="s">
        <v>150</v>
      </c>
      <c r="D7" s="104">
        <f>SUM(D8)</f>
        <v>154952.12</v>
      </c>
      <c r="E7" s="104">
        <f>SUM(E8)</f>
        <v>82458.319999999992</v>
      </c>
      <c r="F7" s="89" t="s">
        <v>200</v>
      </c>
    </row>
    <row r="8" spans="1:9" ht="47.25" x14ac:dyDescent="0.25">
      <c r="A8" s="80" t="s">
        <v>151</v>
      </c>
      <c r="B8" s="81" t="s">
        <v>152</v>
      </c>
      <c r="C8" s="82" t="s">
        <v>153</v>
      </c>
      <c r="D8" s="104">
        <f>SUM(D9+D14+D23)</f>
        <v>154952.12</v>
      </c>
      <c r="E8" s="104">
        <f>SUM(E9+E14+E23)</f>
        <v>82458.319999999992</v>
      </c>
      <c r="F8" s="89" t="s">
        <v>200</v>
      </c>
    </row>
    <row r="9" spans="1:9" ht="31.5" x14ac:dyDescent="0.25">
      <c r="A9" s="83" t="s">
        <v>154</v>
      </c>
      <c r="B9" s="84" t="s">
        <v>155</v>
      </c>
      <c r="C9" s="85" t="s">
        <v>156</v>
      </c>
      <c r="D9" s="103">
        <f>SUM(D10-D12)</f>
        <v>0</v>
      </c>
      <c r="E9" s="103">
        <f>SUM(E10-E12)</f>
        <v>0</v>
      </c>
      <c r="F9" s="89" t="s">
        <v>200</v>
      </c>
    </row>
    <row r="10" spans="1:9" ht="49.5" customHeight="1" x14ac:dyDescent="0.25">
      <c r="A10" s="83" t="s">
        <v>157</v>
      </c>
      <c r="B10" s="84" t="s">
        <v>158</v>
      </c>
      <c r="C10" s="85" t="s">
        <v>159</v>
      </c>
      <c r="D10" s="103">
        <f>SUM(D11)</f>
        <v>5000</v>
      </c>
      <c r="E10" s="103">
        <f>SUM(E11)</f>
        <v>0</v>
      </c>
      <c r="F10" s="88" t="s">
        <v>200</v>
      </c>
    </row>
    <row r="11" spans="1:9" ht="47.25" x14ac:dyDescent="0.25">
      <c r="A11" s="83" t="s">
        <v>160</v>
      </c>
      <c r="B11" s="84" t="s">
        <v>161</v>
      </c>
      <c r="C11" s="85" t="s">
        <v>162</v>
      </c>
      <c r="D11" s="103">
        <v>5000</v>
      </c>
      <c r="E11" s="98">
        <v>0</v>
      </c>
      <c r="F11" s="88" t="s">
        <v>200</v>
      </c>
    </row>
    <row r="12" spans="1:9" ht="47.25" x14ac:dyDescent="0.25">
      <c r="A12" s="83" t="s">
        <v>163</v>
      </c>
      <c r="B12" s="84" t="s">
        <v>164</v>
      </c>
      <c r="C12" s="85" t="s">
        <v>165</v>
      </c>
      <c r="D12" s="103">
        <f>SUM(D13)</f>
        <v>5000</v>
      </c>
      <c r="E12" s="103">
        <f>SUM(E13)</f>
        <v>0</v>
      </c>
      <c r="F12" s="88" t="s">
        <v>200</v>
      </c>
    </row>
    <row r="13" spans="1:9" ht="47.25" x14ac:dyDescent="0.25">
      <c r="A13" s="83" t="s">
        <v>166</v>
      </c>
      <c r="B13" s="84" t="s">
        <v>167</v>
      </c>
      <c r="C13" s="86" t="s">
        <v>168</v>
      </c>
      <c r="D13" s="103">
        <v>5000</v>
      </c>
      <c r="E13" s="98">
        <v>0</v>
      </c>
      <c r="F13" s="88" t="s">
        <v>200</v>
      </c>
    </row>
    <row r="14" spans="1:9" ht="47.25" x14ac:dyDescent="0.25">
      <c r="A14" s="83" t="s">
        <v>169</v>
      </c>
      <c r="B14" s="84" t="s">
        <v>170</v>
      </c>
      <c r="C14" s="85" t="s">
        <v>171</v>
      </c>
      <c r="D14" s="103">
        <f>SUM(D15-D17)</f>
        <v>-2417.8500000000004</v>
      </c>
      <c r="E14" s="103">
        <f>SUM(E15-E17)</f>
        <v>-2417.85</v>
      </c>
      <c r="F14" s="88">
        <f>E14/D14</f>
        <v>0.99999999999999978</v>
      </c>
    </row>
    <row r="15" spans="1:9" ht="63" x14ac:dyDescent="0.25">
      <c r="A15" s="83" t="s">
        <v>172</v>
      </c>
      <c r="B15" s="84" t="s">
        <v>173</v>
      </c>
      <c r="C15" s="85" t="s">
        <v>174</v>
      </c>
      <c r="D15" s="103">
        <f>SUM(D16)</f>
        <v>10000</v>
      </c>
      <c r="E15" s="103">
        <f>SUM(E16)</f>
        <v>0</v>
      </c>
      <c r="F15" s="88" t="s">
        <v>200</v>
      </c>
    </row>
    <row r="16" spans="1:9" ht="63" x14ac:dyDescent="0.25">
      <c r="A16" s="83" t="s">
        <v>175</v>
      </c>
      <c r="B16" s="84" t="s">
        <v>176</v>
      </c>
      <c r="C16" s="85" t="s">
        <v>177</v>
      </c>
      <c r="D16" s="103">
        <v>10000</v>
      </c>
      <c r="E16" s="98">
        <v>0</v>
      </c>
      <c r="F16" s="88" t="s">
        <v>200</v>
      </c>
    </row>
    <row r="17" spans="1:6" ht="78.75" x14ac:dyDescent="0.25">
      <c r="A17" s="83" t="s">
        <v>178</v>
      </c>
      <c r="B17" s="84" t="s">
        <v>179</v>
      </c>
      <c r="C17" s="85" t="s">
        <v>180</v>
      </c>
      <c r="D17" s="103">
        <f>SUM(D18)</f>
        <v>12417.85</v>
      </c>
      <c r="E17" s="103">
        <f>SUM(E18)</f>
        <v>2417.85</v>
      </c>
      <c r="F17" s="88">
        <f>E18/D18</f>
        <v>0.19470761846857546</v>
      </c>
    </row>
    <row r="18" spans="1:6" ht="69" customHeight="1" x14ac:dyDescent="0.25">
      <c r="A18" s="83" t="s">
        <v>181</v>
      </c>
      <c r="B18" s="87" t="s">
        <v>182</v>
      </c>
      <c r="C18" s="85" t="s">
        <v>183</v>
      </c>
      <c r="D18" s="103">
        <v>12417.85</v>
      </c>
      <c r="E18" s="98">
        <v>2417.85</v>
      </c>
      <c r="F18" s="88">
        <f>E18/D18</f>
        <v>0.19470761846857546</v>
      </c>
    </row>
    <row r="19" spans="1:6" ht="47.25" x14ac:dyDescent="0.25">
      <c r="A19" s="83" t="s">
        <v>184</v>
      </c>
      <c r="B19" s="84" t="s">
        <v>185</v>
      </c>
      <c r="C19" s="85" t="s">
        <v>186</v>
      </c>
      <c r="D19" s="103">
        <f>SUM(D20)</f>
        <v>0</v>
      </c>
      <c r="E19" s="103">
        <f>SUM(E20)</f>
        <v>0</v>
      </c>
      <c r="F19" s="88" t="s">
        <v>200</v>
      </c>
    </row>
    <row r="20" spans="1:6" ht="127.5" customHeight="1" x14ac:dyDescent="0.25">
      <c r="A20" s="83" t="s">
        <v>187</v>
      </c>
      <c r="B20" s="87" t="s">
        <v>188</v>
      </c>
      <c r="C20" s="85" t="s">
        <v>189</v>
      </c>
      <c r="D20" s="103">
        <v>0</v>
      </c>
      <c r="E20" s="98">
        <v>0</v>
      </c>
      <c r="F20" s="88" t="s">
        <v>200</v>
      </c>
    </row>
    <row r="21" spans="1:6" ht="51" customHeight="1" x14ac:dyDescent="0.25">
      <c r="A21" s="83" t="s">
        <v>190</v>
      </c>
      <c r="B21" s="84" t="s">
        <v>191</v>
      </c>
      <c r="C21" s="85" t="s">
        <v>192</v>
      </c>
      <c r="D21" s="103">
        <f>SUM(D22)</f>
        <v>0</v>
      </c>
      <c r="E21" s="103">
        <f>SUM(E22)</f>
        <v>0</v>
      </c>
      <c r="F21" s="88" t="s">
        <v>200</v>
      </c>
    </row>
    <row r="22" spans="1:6" ht="67.5" customHeight="1" x14ac:dyDescent="0.25">
      <c r="A22" s="83" t="s">
        <v>193</v>
      </c>
      <c r="B22" s="84" t="s">
        <v>194</v>
      </c>
      <c r="C22" s="85" t="s">
        <v>195</v>
      </c>
      <c r="D22" s="103">
        <v>0</v>
      </c>
      <c r="E22" s="105">
        <v>0</v>
      </c>
      <c r="F22" s="88" t="s">
        <v>200</v>
      </c>
    </row>
    <row r="23" spans="1:6" ht="34.5" customHeight="1" x14ac:dyDescent="0.25">
      <c r="A23" s="83" t="s">
        <v>196</v>
      </c>
      <c r="B23" s="84" t="s">
        <v>197</v>
      </c>
      <c r="C23" s="85" t="s">
        <v>198</v>
      </c>
      <c r="D23" s="103">
        <v>157369.97</v>
      </c>
      <c r="E23" s="98">
        <v>84876.17</v>
      </c>
      <c r="F23" s="89" t="s">
        <v>200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tabSelected="1" workbookViewId="0">
      <selection activeCell="B7" sqref="B7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199" t="s">
        <v>139</v>
      </c>
      <c r="B2" s="199"/>
    </row>
    <row r="3" spans="1:2" s="1" customFormat="1" ht="19.5" customHeight="1" x14ac:dyDescent="0.25">
      <c r="A3" s="199" t="s">
        <v>140</v>
      </c>
      <c r="B3" s="199"/>
    </row>
    <row r="4" spans="1:2" ht="15.75" x14ac:dyDescent="0.25">
      <c r="A4" s="200" t="s">
        <v>515</v>
      </c>
      <c r="B4" s="200"/>
    </row>
    <row r="5" spans="1:2" ht="42.75" x14ac:dyDescent="0.25">
      <c r="A5" s="68" t="s">
        <v>137</v>
      </c>
      <c r="B5" s="69" t="s">
        <v>138</v>
      </c>
    </row>
    <row r="6" spans="1:2" x14ac:dyDescent="0.25">
      <c r="A6" s="70" t="s">
        <v>141</v>
      </c>
      <c r="B6" s="106">
        <v>9758.92</v>
      </c>
    </row>
    <row r="8" spans="1:2" x14ac:dyDescent="0.25">
      <c r="B8" s="1" t="s">
        <v>72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19" sqref="B19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201" t="s">
        <v>143</v>
      </c>
      <c r="B2" s="201"/>
    </row>
    <row r="3" spans="1:2" ht="15.75" x14ac:dyDescent="0.25">
      <c r="A3" s="200" t="s">
        <v>513</v>
      </c>
      <c r="B3" s="200"/>
    </row>
    <row r="4" spans="1:2" ht="38.25" x14ac:dyDescent="0.25">
      <c r="A4" s="72" t="s">
        <v>137</v>
      </c>
      <c r="B4" s="73" t="s">
        <v>138</v>
      </c>
    </row>
    <row r="5" spans="1:2" ht="24.75" customHeight="1" x14ac:dyDescent="0.25">
      <c r="A5" s="71" t="s">
        <v>142</v>
      </c>
      <c r="B5" s="107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Olga B. Korukova</cp:lastModifiedBy>
  <cp:lastPrinted>2020-10-02T06:53:00Z</cp:lastPrinted>
  <dcterms:created xsi:type="dcterms:W3CDTF">2015-01-16T05:02:30Z</dcterms:created>
  <dcterms:modified xsi:type="dcterms:W3CDTF">2020-10-09T09:05:19Z</dcterms:modified>
</cp:coreProperties>
</file>