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570" windowHeight="1176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Расходы!$A$1:$H$67</definedName>
  </definedNames>
  <calcPr calcId="144525"/>
</workbook>
</file>

<file path=xl/calcChain.xml><?xml version="1.0" encoding="utf-8"?>
<calcChain xmlns="http://schemas.openxmlformats.org/spreadsheetml/2006/main">
  <c r="F214" i="4" l="1"/>
  <c r="F213" i="4"/>
  <c r="F212" i="4"/>
  <c r="D211" i="4"/>
  <c r="C211" i="4"/>
  <c r="F211" i="4" s="1"/>
  <c r="F210" i="4"/>
  <c r="D209" i="4"/>
  <c r="C209" i="4"/>
  <c r="F208" i="4"/>
  <c r="D207" i="4"/>
  <c r="C207" i="4"/>
  <c r="F207" i="4" s="1"/>
  <c r="F206" i="4"/>
  <c r="F205" i="4"/>
  <c r="F204" i="4"/>
  <c r="F203" i="4"/>
  <c r="E203" i="4"/>
  <c r="F202" i="4"/>
  <c r="F201" i="4"/>
  <c r="E201" i="4"/>
  <c r="F200" i="4"/>
  <c r="E200" i="4"/>
  <c r="F199" i="4"/>
  <c r="F198" i="4"/>
  <c r="F197" i="4"/>
  <c r="D196" i="4"/>
  <c r="C196" i="4"/>
  <c r="F195" i="4"/>
  <c r="E195" i="4"/>
  <c r="C194" i="4"/>
  <c r="F193" i="4"/>
  <c r="E193" i="4"/>
  <c r="F192" i="4"/>
  <c r="E192" i="4"/>
  <c r="D191" i="4"/>
  <c r="C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D179" i="4"/>
  <c r="F179" i="4" s="1"/>
  <c r="C179" i="4"/>
  <c r="F178" i="4"/>
  <c r="E178" i="4"/>
  <c r="C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D167" i="4"/>
  <c r="D159" i="4" s="1"/>
  <c r="C167" i="4"/>
  <c r="C159" i="4" s="1"/>
  <c r="F166" i="4"/>
  <c r="E166" i="4"/>
  <c r="F165" i="4"/>
  <c r="F164" i="4"/>
  <c r="F163" i="4"/>
  <c r="E163" i="4"/>
  <c r="F162" i="4"/>
  <c r="E162" i="4"/>
  <c r="F161" i="4"/>
  <c r="E161" i="4"/>
  <c r="F160" i="4"/>
  <c r="E160" i="4"/>
  <c r="F158" i="4"/>
  <c r="E158" i="4"/>
  <c r="F157" i="4"/>
  <c r="E157" i="4"/>
  <c r="D156" i="4"/>
  <c r="C156" i="4"/>
  <c r="F153" i="4"/>
  <c r="F152" i="4"/>
  <c r="F151" i="4"/>
  <c r="F150" i="4"/>
  <c r="F149" i="4"/>
  <c r="F148" i="4"/>
  <c r="D147" i="4"/>
  <c r="C147" i="4"/>
  <c r="C146" i="4" s="1"/>
  <c r="F145" i="4"/>
  <c r="F144" i="4"/>
  <c r="E144" i="4"/>
  <c r="F143" i="4"/>
  <c r="E143" i="4"/>
  <c r="D142" i="4"/>
  <c r="F142" i="4" s="1"/>
  <c r="C142" i="4"/>
  <c r="C141" i="4"/>
  <c r="F140" i="4"/>
  <c r="E140" i="4"/>
  <c r="F139" i="4"/>
  <c r="F138" i="4"/>
  <c r="F137" i="4"/>
  <c r="F136" i="4"/>
  <c r="E136" i="4"/>
  <c r="F135" i="4"/>
  <c r="F134" i="4"/>
  <c r="F133" i="4"/>
  <c r="F132" i="4"/>
  <c r="D131" i="4"/>
  <c r="C131" i="4"/>
  <c r="F130" i="4"/>
  <c r="F129" i="4"/>
  <c r="F128" i="4"/>
  <c r="D127" i="4"/>
  <c r="C127" i="4"/>
  <c r="F126" i="4"/>
  <c r="F125" i="4"/>
  <c r="D124" i="4"/>
  <c r="C124" i="4"/>
  <c r="F122" i="4"/>
  <c r="F121" i="4"/>
  <c r="E121" i="4"/>
  <c r="D120" i="4"/>
  <c r="C120" i="4"/>
  <c r="F119" i="4"/>
  <c r="C118" i="4"/>
  <c r="F117" i="4"/>
  <c r="E117" i="4"/>
  <c r="E116" i="4"/>
  <c r="D116" i="4"/>
  <c r="F116" i="4" s="1"/>
  <c r="C116" i="4"/>
  <c r="F115" i="4"/>
  <c r="E115" i="4"/>
  <c r="F114" i="4"/>
  <c r="E114" i="4"/>
  <c r="E113" i="4"/>
  <c r="D113" i="4"/>
  <c r="F113" i="4" s="1"/>
  <c r="C113" i="4"/>
  <c r="F112" i="4"/>
  <c r="E112" i="4"/>
  <c r="F111" i="4"/>
  <c r="E111" i="4"/>
  <c r="E110" i="4"/>
  <c r="D110" i="4"/>
  <c r="F110" i="4" s="1"/>
  <c r="C110" i="4"/>
  <c r="F109" i="4"/>
  <c r="E109" i="4"/>
  <c r="F108" i="4"/>
  <c r="F107" i="4"/>
  <c r="F106" i="4"/>
  <c r="E106" i="4"/>
  <c r="F105" i="4"/>
  <c r="F104" i="4"/>
  <c r="F103" i="4"/>
  <c r="E103" i="4"/>
  <c r="F102" i="4"/>
  <c r="E102" i="4"/>
  <c r="F101" i="4"/>
  <c r="F100" i="4"/>
  <c r="F99" i="4"/>
  <c r="F98" i="4"/>
  <c r="E98" i="4"/>
  <c r="F97" i="4"/>
  <c r="E97" i="4"/>
  <c r="D96" i="4"/>
  <c r="C96" i="4"/>
  <c r="F95" i="4"/>
  <c r="E95" i="4"/>
  <c r="F94" i="4"/>
  <c r="E94" i="4"/>
  <c r="D93" i="4"/>
  <c r="F93" i="4" s="1"/>
  <c r="C93" i="4"/>
  <c r="F92" i="4"/>
  <c r="E92" i="4"/>
  <c r="F91" i="4"/>
  <c r="E91" i="4"/>
  <c r="D90" i="4"/>
  <c r="C90" i="4"/>
  <c r="C89" i="4" s="1"/>
  <c r="D89" i="4"/>
  <c r="F87" i="4"/>
  <c r="E87" i="4"/>
  <c r="D86" i="4"/>
  <c r="F86" i="4" s="1"/>
  <c r="C86" i="4"/>
  <c r="F85" i="4"/>
  <c r="F84" i="4"/>
  <c r="E84" i="4"/>
  <c r="F83" i="4"/>
  <c r="D82" i="4"/>
  <c r="C82" i="4"/>
  <c r="F81" i="4"/>
  <c r="D80" i="4"/>
  <c r="C80" i="4"/>
  <c r="F80" i="4" s="1"/>
  <c r="F78" i="4"/>
  <c r="E78" i="4"/>
  <c r="F77" i="4"/>
  <c r="F76" i="4"/>
  <c r="F75" i="4"/>
  <c r="F74" i="4"/>
  <c r="F73" i="4"/>
  <c r="D72" i="4"/>
  <c r="E72" i="4" s="1"/>
  <c r="C72" i="4"/>
  <c r="F71" i="4"/>
  <c r="E71" i="4"/>
  <c r="D70" i="4"/>
  <c r="D69" i="4" s="1"/>
  <c r="C70" i="4"/>
  <c r="C69" i="4" s="1"/>
  <c r="F68" i="4"/>
  <c r="E68" i="4"/>
  <c r="D67" i="4"/>
  <c r="C67" i="4"/>
  <c r="F65" i="4"/>
  <c r="E65" i="4"/>
  <c r="F64" i="4"/>
  <c r="E64" i="4"/>
  <c r="F63" i="4"/>
  <c r="E63" i="4"/>
  <c r="F62" i="4"/>
  <c r="E62" i="4"/>
  <c r="D61" i="4"/>
  <c r="C61" i="4"/>
  <c r="C60" i="4" s="1"/>
  <c r="D60" i="4"/>
  <c r="F59" i="4"/>
  <c r="E59" i="4"/>
  <c r="F58" i="4"/>
  <c r="E58" i="4"/>
  <c r="F57" i="4"/>
  <c r="E57" i="4"/>
  <c r="F56" i="4"/>
  <c r="E56" i="4"/>
  <c r="D55" i="4"/>
  <c r="F55" i="4" s="1"/>
  <c r="C55" i="4"/>
  <c r="F54" i="4"/>
  <c r="E54" i="4"/>
  <c r="F53" i="4"/>
  <c r="E53" i="4"/>
  <c r="D52" i="4"/>
  <c r="E52" i="4" s="1"/>
  <c r="C52" i="4"/>
  <c r="F51" i="4"/>
  <c r="E51" i="4"/>
  <c r="F50" i="4"/>
  <c r="E50" i="4"/>
  <c r="D49" i="4"/>
  <c r="F49" i="4" s="1"/>
  <c r="C49" i="4"/>
  <c r="F48" i="4"/>
  <c r="E48" i="4"/>
  <c r="F47" i="4"/>
  <c r="E47" i="4"/>
  <c r="D46" i="4"/>
  <c r="F46" i="4" s="1"/>
  <c r="C46" i="4"/>
  <c r="F45" i="4"/>
  <c r="E45" i="4"/>
  <c r="D44" i="4"/>
  <c r="E44" i="4" s="1"/>
  <c r="C44" i="4"/>
  <c r="F43" i="4"/>
  <c r="E43" i="4"/>
  <c r="F42" i="4"/>
  <c r="D42" i="4"/>
  <c r="C42" i="4"/>
  <c r="F40" i="4"/>
  <c r="F39" i="4"/>
  <c r="E39" i="4"/>
  <c r="D38" i="4"/>
  <c r="C38" i="4"/>
  <c r="F37" i="4"/>
  <c r="E37" i="4"/>
  <c r="F36" i="4"/>
  <c r="E36" i="4"/>
  <c r="D35" i="4"/>
  <c r="C35" i="4"/>
  <c r="F34" i="4"/>
  <c r="E34" i="4"/>
  <c r="D33" i="4"/>
  <c r="C33" i="4"/>
  <c r="C32" i="4" s="1"/>
  <c r="F31" i="4"/>
  <c r="E31" i="4"/>
  <c r="D30" i="4"/>
  <c r="C30" i="4"/>
  <c r="F29" i="4"/>
  <c r="E29" i="4"/>
  <c r="D28" i="4"/>
  <c r="C28" i="4"/>
  <c r="E28" i="4" s="1"/>
  <c r="F27" i="4"/>
  <c r="F26" i="4"/>
  <c r="E26" i="4"/>
  <c r="F25" i="4"/>
  <c r="D25" i="4"/>
  <c r="E25" i="4" s="1"/>
  <c r="C25" i="4"/>
  <c r="F24" i="4"/>
  <c r="F23" i="4"/>
  <c r="F22" i="4"/>
  <c r="E22" i="4"/>
  <c r="F21" i="4"/>
  <c r="F20" i="4"/>
  <c r="E20" i="4"/>
  <c r="D19" i="4"/>
  <c r="C19" i="4"/>
  <c r="F17" i="4"/>
  <c r="E17" i="4"/>
  <c r="F16" i="4"/>
  <c r="E16" i="4"/>
  <c r="F15" i="4"/>
  <c r="E15" i="4"/>
  <c r="F14" i="4"/>
  <c r="E14" i="4"/>
  <c r="F13" i="4"/>
  <c r="E13" i="4"/>
  <c r="D12" i="4"/>
  <c r="F12" i="4" s="1"/>
  <c r="C12" i="4"/>
  <c r="E12" i="4" s="1"/>
  <c r="F11" i="4"/>
  <c r="F10" i="4"/>
  <c r="E10" i="4"/>
  <c r="F9" i="4"/>
  <c r="E9" i="4"/>
  <c r="F8" i="4"/>
  <c r="E8" i="4"/>
  <c r="F7" i="4"/>
  <c r="E7" i="4"/>
  <c r="D6" i="4"/>
  <c r="E6" i="4" s="1"/>
  <c r="C6" i="4"/>
  <c r="C5" i="4" s="1"/>
  <c r="E42" i="4" l="1"/>
  <c r="F72" i="4"/>
  <c r="D79" i="4"/>
  <c r="D141" i="4"/>
  <c r="F141" i="4" s="1"/>
  <c r="F28" i="4"/>
  <c r="F33" i="4"/>
  <c r="F60" i="4"/>
  <c r="F67" i="4"/>
  <c r="C66" i="4"/>
  <c r="E86" i="4"/>
  <c r="F120" i="4"/>
  <c r="F127" i="4"/>
  <c r="E61" i="4"/>
  <c r="F131" i="4"/>
  <c r="F147" i="4"/>
  <c r="C123" i="4"/>
  <c r="C88" i="4" s="1"/>
  <c r="F159" i="4"/>
  <c r="E46" i="4"/>
  <c r="E49" i="4"/>
  <c r="E55" i="4"/>
  <c r="E60" i="4"/>
  <c r="E67" i="4"/>
  <c r="F82" i="4"/>
  <c r="F52" i="4"/>
  <c r="F61" i="4"/>
  <c r="F90" i="4"/>
  <c r="F96" i="4"/>
  <c r="E141" i="4"/>
  <c r="E142" i="4"/>
  <c r="D146" i="4"/>
  <c r="F146" i="4" s="1"/>
  <c r="D18" i="4"/>
  <c r="F35" i="4"/>
  <c r="C41" i="4"/>
  <c r="E70" i="4"/>
  <c r="E82" i="4"/>
  <c r="E120" i="4"/>
  <c r="F124" i="4"/>
  <c r="F191" i="4"/>
  <c r="F209" i="4"/>
  <c r="F89" i="4"/>
  <c r="C155" i="4"/>
  <c r="C154" i="4" s="1"/>
  <c r="F38" i="4"/>
  <c r="D118" i="4"/>
  <c r="E118" i="4" s="1"/>
  <c r="F156" i="4"/>
  <c r="F167" i="4"/>
  <c r="F196" i="4"/>
  <c r="F19" i="4"/>
  <c r="C79" i="4"/>
  <c r="E79" i="4" s="1"/>
  <c r="D5" i="4"/>
  <c r="E5" i="4" s="1"/>
  <c r="F30" i="4"/>
  <c r="E69" i="4"/>
  <c r="E35" i="4"/>
  <c r="E90" i="4"/>
  <c r="E93" i="4"/>
  <c r="E96" i="4"/>
  <c r="D123" i="4"/>
  <c r="E156" i="4"/>
  <c r="E159" i="4"/>
  <c r="F5" i="4"/>
  <c r="F6" i="4"/>
  <c r="C18" i="4"/>
  <c r="F18" i="4" s="1"/>
  <c r="E33" i="4"/>
  <c r="D41" i="4"/>
  <c r="F44" i="4"/>
  <c r="D66" i="4"/>
  <c r="F69" i="4"/>
  <c r="F70" i="4"/>
  <c r="E191" i="4"/>
  <c r="E30" i="4"/>
  <c r="E89" i="4"/>
  <c r="E167" i="4"/>
  <c r="E179" i="4"/>
  <c r="E196" i="4"/>
  <c r="E19" i="4"/>
  <c r="E38" i="4"/>
  <c r="E131" i="4"/>
  <c r="D32" i="4"/>
  <c r="D177" i="4"/>
  <c r="D194" i="4"/>
  <c r="H51" i="14"/>
  <c r="F53" i="14"/>
  <c r="E53" i="14"/>
  <c r="C53" i="14"/>
  <c r="H55" i="14"/>
  <c r="D88" i="4" l="1"/>
  <c r="E18" i="4"/>
  <c r="C4" i="4"/>
  <c r="C215" i="4" s="1"/>
  <c r="F79" i="4"/>
  <c r="F118" i="4"/>
  <c r="F32" i="4"/>
  <c r="E32" i="4"/>
  <c r="F41" i="4"/>
  <c r="E41" i="4"/>
  <c r="F88" i="4"/>
  <c r="E88" i="4"/>
  <c r="D4" i="4"/>
  <c r="F194" i="4"/>
  <c r="E194" i="4"/>
  <c r="E66" i="4"/>
  <c r="F66" i="4"/>
  <c r="F177" i="4"/>
  <c r="D155" i="4"/>
  <c r="E177" i="4"/>
  <c r="E123" i="4"/>
  <c r="F123" i="4"/>
  <c r="D12" i="15"/>
  <c r="E4" i="4" l="1"/>
  <c r="F4" i="4"/>
  <c r="F155" i="4"/>
  <c r="E155" i="4"/>
  <c r="D154" i="4"/>
  <c r="E6" i="14"/>
  <c r="F154" i="4" l="1"/>
  <c r="E154" i="4"/>
  <c r="D215" i="4"/>
  <c r="E15" i="15"/>
  <c r="H10" i="14"/>
  <c r="F215" i="4" l="1"/>
  <c r="E215" i="4"/>
  <c r="E20" i="14"/>
  <c r="C20" i="14"/>
  <c r="D10" i="15" l="1"/>
  <c r="D9" i="15" l="1"/>
  <c r="H39" i="14"/>
  <c r="F32" i="14"/>
  <c r="F59" i="14"/>
  <c r="D15" i="15" l="1"/>
  <c r="H60" i="14" l="1"/>
  <c r="H58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59" i="14"/>
  <c r="H59" i="14" s="1"/>
  <c r="E56" i="14"/>
  <c r="E47" i="14"/>
  <c r="E45" i="14"/>
  <c r="E42" i="14"/>
  <c r="E36" i="14"/>
  <c r="E32" i="14"/>
  <c r="E27" i="14"/>
  <c r="E15" i="14"/>
  <c r="F17" i="15"/>
  <c r="F18" i="15"/>
  <c r="E19" i="15"/>
  <c r="E21" i="15"/>
  <c r="E17" i="15"/>
  <c r="E14" i="15" s="1"/>
  <c r="E12" i="15"/>
  <c r="E10" i="15"/>
  <c r="D21" i="15"/>
  <c r="D19" i="15"/>
  <c r="D17" i="15"/>
  <c r="D14" i="15" s="1"/>
  <c r="D8" i="15" s="1"/>
  <c r="C59" i="14"/>
  <c r="F56" i="14"/>
  <c r="C56" i="14"/>
  <c r="F47" i="14"/>
  <c r="C47" i="14"/>
  <c r="F45" i="14"/>
  <c r="C45" i="14"/>
  <c r="F42" i="14"/>
  <c r="C42" i="14"/>
  <c r="F36" i="14"/>
  <c r="C36" i="14"/>
  <c r="D32" i="14"/>
  <c r="D61" i="14" s="1"/>
  <c r="C32" i="14"/>
  <c r="F27" i="14"/>
  <c r="C27" i="14"/>
  <c r="F20" i="14"/>
  <c r="F15" i="14"/>
  <c r="C15" i="14"/>
  <c r="F6" i="14"/>
  <c r="C6" i="14"/>
  <c r="F61" i="14" l="1"/>
  <c r="C61" i="14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E61" i="14"/>
  <c r="D7" i="15"/>
  <c r="H61" i="14" l="1"/>
  <c r="F14" i="15"/>
</calcChain>
</file>

<file path=xl/sharedStrings.xml><?xml version="1.0" encoding="utf-8"?>
<sst xmlns="http://schemas.openxmlformats.org/spreadsheetml/2006/main" count="584" uniqueCount="506">
  <si>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</si>
  <si>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</si>
  <si>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</si>
  <si>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</si>
  <si>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</si>
  <si>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</si>
  <si>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</si>
  <si>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</si>
  <si>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</si>
  <si>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</si>
  <si>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</si>
  <si>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</si>
  <si>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</si>
  <si>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</si>
  <si>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</si>
  <si>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</si>
  <si>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</si>
  <si>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</si>
  <si>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</si>
  <si>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</si>
  <si>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</si>
  <si>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</si>
  <si>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</si>
  <si>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</si>
  <si>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</si>
  <si>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</si>
  <si>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</si>
  <si>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</si>
  <si>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</si>
  <si>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</si>
  <si>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</si>
  <si>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</si>
  <si>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</si>
  <si>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</si>
  <si>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</si>
  <si>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</si>
  <si>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</si>
  <si>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</si>
  <si>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</si>
  <si>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</si>
  <si>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</si>
  <si>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</si>
  <si>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</si>
  <si>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</si>
  <si>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</si>
  <si>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</si>
  <si>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</si>
  <si>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</si>
  <si>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</si>
  <si>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</si>
  <si>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</si>
  <si>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</si>
  <si>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</si>
  <si>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</si>
  <si>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</si>
  <si>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</si>
  <si>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</si>
  <si>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</si>
  <si>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</si>
  <si>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</si>
  <si>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</si>
  <si>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</si>
  <si>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</si>
  <si>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</si>
  <si>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</si>
  <si>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</si>
  <si>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</si>
  <si>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</si>
  <si>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</si>
  <si>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</si>
  <si>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</si>
  <si>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</si>
  <si>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</si>
  <si>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</si>
  <si>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</si>
  <si>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</si>
  <si>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</si>
  <si>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</si>
  <si>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</si>
  <si>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</si>
  <si>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</si>
  <si>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</si>
  <si>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</si>
  <si>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</si>
  <si>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</si>
  <si>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</si>
  <si>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</si>
  <si>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</si>
  <si>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</si>
  <si>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</si>
  <si>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</si>
  <si>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</si>
  <si>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</si>
  <si>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</si>
  <si>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</si>
  <si>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</si>
  <si>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</si>
  <si>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</si>
  <si>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</si>
  <si>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</si>
  <si>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</si>
  <si>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</si>
  <si>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</si>
  <si>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</si>
  <si>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</si>
  <si>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</si>
  <si>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</si>
  <si>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</si>
  <si>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</si>
  <si>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</si>
  <si>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</si>
  <si>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</si>
  <si>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</si>
  <si>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</si>
  <si>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</si>
  <si>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</si>
  <si>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</si>
  <si>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</si>
  <si>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</si>
  <si>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</si>
  <si>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</si>
  <si>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</si>
  <si>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</si>
  <si>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</si>
  <si>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</si>
  <si>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</si>
  <si>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</si>
  <si>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</si>
  <si>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</si>
  <si>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</si>
  <si>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</si>
  <si>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</si>
  <si>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</si>
  <si>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</si>
  <si>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</si>
  <si>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</si>
  <si>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</si>
  <si>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</si>
  <si>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</si>
  <si>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</si>
  <si>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</si>
  <si>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</si>
  <si>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</si>
  <si>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</si>
  <si>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</si>
  <si>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</si>
  <si>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</si>
  <si>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</si>
  <si>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</si>
  <si>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</si>
  <si>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</si>
  <si>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</si>
  <si>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</si>
  <si>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</si>
  <si>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</si>
  <si>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</si>
  <si>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</si>
  <si>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</si>
  <si>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</si>
  <si>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</si>
  <si>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</si>
  <si>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</si>
  <si>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</si>
  <si>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</si>
  <si>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</si>
  <si>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</si>
  <si>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</si>
  <si>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</si>
  <si>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</si>
  <si>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</si>
  <si>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</si>
  <si>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</si>
  <si>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</si>
  <si>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</si>
  <si>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</si>
  <si>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</si>
  <si>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</si>
  <si>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</si>
  <si>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</si>
  <si>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</si>
  <si>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</si>
  <si>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</si>
  <si>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</si>
  <si>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</si>
  <si>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</si>
  <si>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</si>
  <si>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</si>
  <si>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</si>
  <si>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</si>
  <si>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</si>
  <si>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</si>
  <si>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</si>
  <si>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</si>
  <si>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</si>
  <si>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</si>
  <si>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</si>
  <si>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</si>
  <si>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</si>
  <si>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</si>
  <si>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</si>
  <si>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</si>
  <si>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</si>
  <si>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</si>
  <si>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</si>
  <si>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</si>
  <si>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</si>
  <si>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</si>
  <si>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</si>
  <si>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</si>
  <si>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</si>
  <si>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</si>
  <si>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</si>
  <si>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</si>
  <si>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</si>
  <si>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</si>
  <si>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</si>
  <si>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</si>
  <si>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</si>
  <si>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</si>
  <si>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</si>
  <si>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</si>
  <si>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</si>
  <si>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</si>
  <si>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</si>
  <si>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</si>
  <si>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</si>
  <si>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</si>
  <si>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</si>
  <si>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</si>
  <si>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</si>
  <si>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</si>
  <si>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</si>
  <si>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</si>
  <si>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</si>
  <si>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</si>
  <si>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</si>
  <si>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</si>
  <si>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</si>
  <si>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</si>
  <si>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</si>
  <si>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</si>
  <si>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</si>
  <si>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</si>
  <si>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</si>
  <si>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</si>
  <si>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</si>
  <si>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</si>
  <si>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</si>
  <si>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</si>
  <si>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</si>
  <si>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</si>
  <si>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</si>
  <si>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</si>
  <si>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</si>
  <si>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</si>
  <si>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</si>
  <si>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</si>
  <si>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</si>
  <si>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</si>
  <si>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</si>
  <si>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</si>
  <si>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</si>
  <si>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</si>
  <si>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</si>
  <si>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</si>
  <si>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</si>
  <si>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</si>
  <si>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</si>
  <si>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</si>
  <si>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</si>
  <si>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</si>
  <si>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</si>
  <si>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</si>
  <si>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</si>
  <si>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</si>
  <si>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</si>
  <si>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</si>
  <si>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</si>
  <si>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</si>
  <si>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</si>
  <si>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</si>
  <si>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</si>
  <si>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</si>
  <si>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</si>
  <si>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</si>
  <si>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</si>
  <si>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</si>
  <si>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</si>
  <si>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</si>
  <si>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</si>
  <si>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</si>
  <si>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</si>
  <si>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</si>
  <si>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</si>
  <si>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</si>
  <si>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</si>
  <si>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</si>
  <si>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</si>
  <si>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</si>
  <si>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</si>
  <si>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</si>
  <si>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</si>
  <si>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</si>
  <si>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</si>
  <si>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</si>
  <si>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</si>
  <si>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</si>
  <si>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</si>
  <si>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</si>
  <si>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</si>
  <si>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</si>
  <si>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</si>
  <si>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</si>
  <si>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</si>
  <si>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</si>
  <si>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</si>
  <si>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</si>
  <si>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</si>
  <si>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</si>
  <si>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</si>
  <si>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</si>
  <si>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</si>
  <si>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</si>
  <si>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</si>
  <si>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</si>
  <si>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</si>
  <si>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</si>
  <si>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</si>
  <si>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</si>
  <si>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</si>
  <si>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</si>
  <si>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</si>
  <si>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</si>
  <si>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</si>
  <si>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</si>
  <si>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</si>
  <si>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</si>
  <si>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</si>
  <si>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</si>
  <si>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</si>
  <si>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</si>
  <si>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</si>
  <si>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</si>
  <si>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</si>
  <si>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</si>
  <si>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</si>
  <si>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</si>
  <si>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</si>
  <si>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</si>
  <si>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</si>
  <si>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</si>
  <si>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</si>
  <si>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</si>
  <si>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</si>
  <si>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</si>
  <si>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</si>
  <si>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</si>
  <si>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</si>
  <si>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</si>
  <si>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</si>
  <si>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</si>
  <si>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</si>
  <si>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</si>
  <si>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</si>
  <si>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</si>
  <si>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</si>
  <si>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</si>
  <si>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</si>
  <si>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</si>
  <si>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</si>
  <si>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</si>
  <si>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</si>
  <si>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</si>
  <si>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</si>
  <si>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</si>
  <si>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</si>
  <si>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</si>
  <si>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</si>
  <si>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</si>
  <si>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</si>
  <si>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</si>
  <si>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</si>
  <si>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</si>
  <si>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</si>
  <si>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</si>
  <si>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</si>
  <si>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</si>
  <si>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</si>
  <si>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</si>
  <si>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</si>
  <si>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</si>
  <si>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</si>
  <si>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</si>
  <si>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</si>
  <si>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</si>
  <si>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</si>
  <si>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</si>
  <si>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</si>
  <si>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</si>
  <si>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</si>
  <si>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</si>
  <si>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</si>
  <si>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</si>
  <si>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</si>
  <si>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</si>
  <si>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</si>
  <si>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</si>
  <si>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</si>
  <si>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</si>
  <si>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</si>
  <si>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</si>
  <si>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019  1 16   01173  01  0000 140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</si>
  <si>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</si>
  <si>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</si>
  <si>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</si>
  <si>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</si>
  <si>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</si>
  <si>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</si>
  <si>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</si>
  <si>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</si>
  <si>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</si>
  <si>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</si>
  <si>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000  1 16  10000  00  0000  140
</t>
  </si>
  <si>
    <t>Платежи в целях возмещения причиненного ущерба (убытков)</t>
  </si>
  <si>
    <t>901 1 16  10032  04  0000 140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</si>
  <si>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</si>
  <si>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</si>
  <si>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</si>
  <si>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919 1 16  10100  04  0000 140</t>
  </si>
  <si>
    <t>027   116  10123  01  0000  140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</si>
  <si>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</si>
  <si>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</si>
  <si>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</si>
  <si>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</si>
  <si>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</si>
  <si>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</si>
  <si>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</si>
  <si>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</si>
  <si>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</si>
  <si>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</si>
  <si>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</si>
  <si>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</si>
  <si>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</si>
  <si>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</si>
  <si>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</si>
  <si>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908  2 02  25519   04  0000  150</t>
  </si>
  <si>
    <t xml:space="preserve">Субсидии бюджетам городских округов на поддержку отрасли культуры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</si>
  <si>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</si>
  <si>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</si>
  <si>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</si>
  <si>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</si>
  <si>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</si>
  <si>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</si>
  <si>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</si>
  <si>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</si>
  <si>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</si>
  <si>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</si>
  <si>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</si>
  <si>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908  1  13  02994  04  0006  130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</si>
  <si>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</si>
  <si>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</si>
  <si>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913  1  16  07090  04  0000  140</t>
  </si>
  <si>
    <t>902 1 16  10032  04  0000 140</t>
  </si>
  <si>
    <t>908  2  02  49999  00  0000  150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</si>
  <si>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</si>
  <si>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906  1  13  02994  04  0001  130</t>
  </si>
  <si>
    <t>Субсидии на  создание и обеспечение деятельности молодежных коворкинг-центров в 2021 году</t>
  </si>
  <si>
    <t xml:space="preserve">Субсидии на организацию военно-патриотического воспитания и допризывной подготовки молодых граждан в 2021 году
</t>
  </si>
  <si>
    <t>Субсидии на предоставление региональных социальных выплат молодым семьям на улучшение жилищных условий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</si>
  <si>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в 2021 году </t>
  </si>
  <si>
    <t>901  2  02  49999  04  0000  150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</si>
  <si>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</si>
  <si>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000 1 16  10100  04  0000 140</t>
  </si>
  <si>
    <t>901 1 16  11064  01 0000 140</t>
  </si>
  <si>
    <t>901  2 02  20077  04  0000  150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</si>
  <si>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</si>
  <si>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  из резервного фона Правительства Свердловской области на возмещение расходов управляющих организаций на приобретение дезинфицирующих средств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</si>
  <si>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</si>
  <si>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</si>
  <si>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Сумма бюджетных назначений на 2021 год                  (в тыс.руб.)</t>
  </si>
  <si>
    <t>Рост, снижение         (+, -) в тыс. руб.</t>
  </si>
  <si>
    <t xml:space="preserve">019 1 16 01133 01 0000 140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</si>
  <si>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</si>
  <si>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000 1 16  10032  04  0000 140</t>
  </si>
  <si>
    <t>913 1 16  10100  04  0000 140</t>
  </si>
  <si>
    <t>322  116 10123 01 0041 140</t>
  </si>
  <si>
    <t>000  1  17  00000  00  0000  000</t>
  </si>
  <si>
    <t xml:space="preserve">ПРОЧИЕ НЕНАЛОГОВЫЕ ДОХОДЫ
</t>
  </si>
  <si>
    <t>919  1  17  01040  04  0000  180</t>
  </si>
  <si>
    <t xml:space="preserve"> по состоянию на 01.09.2021 года</t>
  </si>
  <si>
    <t>Сумма фактического поступления на 01.09.2021 г.                            (в тыс.руб.)</t>
  </si>
  <si>
    <t>908  1 17  01040  04  0000  180</t>
  </si>
  <si>
    <t>Субсидии на реализацию мероприятий по поэтапному внедрению Всероссийского физкультурно-спортивного комплекса
«Готов к труду и обороне» (ГТО)</t>
  </si>
  <si>
    <t>908  2  02  29999  04  0000  150</t>
  </si>
  <si>
    <t xml:space="preserve">Субсидии на информатизацию 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</t>
  </si>
  <si>
    <t>Межбюджетные трансферты  на организацию электро-, тепло-, газо- и водоснабжения, водоотведения, снабжения населения топливом</t>
  </si>
  <si>
    <t xml:space="preserve">Межбюджетные трансферты, из резервного фонда Правительства Свердловской области на приобретение интерактивного стола и ноутбука для 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</si>
  <si>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Межбюджетные трансферты  из резервного фона Правительства Свердловской области на приобретение спортивного комплекса для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</si>
  <si>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Аятское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</si>
  <si>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Киприно Муниципального бюджетного учреждения культуры Невьянского городского округа «Культурно-досуговый центр»</t>
  </si>
  <si>
    <t>Исполнение бюджета Невьянского городского округа по состоянию на 01.09.2021 г.</t>
  </si>
  <si>
    <t>Исполнено    на 01.09.2021г., в тыс. руб.</t>
  </si>
  <si>
    <t>на 01.09.2021 г.</t>
  </si>
  <si>
    <t>Исполнение на 01.09.2021 г., в тысячах рублей</t>
  </si>
  <si>
    <t>на  01.09.2021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</si>
  <si>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7 725,09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</si>
</sst>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theme="1"/>
      <name val="Times New Roman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2" borderId="14"/>
    <xf numFmtId="4" fontId="32" fillId="0" borderId="15">
      <alignment horizontal="right" vertical="top" shrinkToFit="1"/>
    </xf>
    <xf numFmtId="0" fontId="34" fillId="0" borderId="0" applyNumberFormat="0" applyFill="0" applyBorder="0" applyAlignment="0" applyProtection="0"/>
    <xf numFmtId="49" fontId="32" fillId="0" borderId="17">
      <alignment horizontal="center"/>
    </xf>
  </cellStyleXfs>
  <cellXfs count="286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0" fontId="29" fillId="0" borderId="0" xfId="0" applyFont="1" applyFill="1"/>
    <xf numFmtId="4" fontId="0" fillId="0" borderId="0" xfId="0" applyNumberFormat="1"/>
    <xf numFmtId="4" fontId="12" fillId="0" borderId="0" xfId="0" applyNumberFormat="1" applyFont="1"/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0" fontId="4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justify" vertical="top"/>
    </xf>
    <xf numFmtId="0" fontId="8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justify"/>
    </xf>
    <xf numFmtId="165" fontId="10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justify"/>
    </xf>
    <xf numFmtId="165" fontId="10" fillId="0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6" fillId="0" borderId="1" xfId="0" applyFont="1" applyFill="1" applyBorder="1" applyAlignment="1">
      <alignment horizontal="left" vertical="top" wrapText="1" indent="2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167" fontId="23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 wrapText="1" indent="2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top"/>
    </xf>
    <xf numFmtId="4" fontId="23" fillId="0" borderId="1" xfId="0" applyNumberFormat="1" applyFont="1" applyFill="1" applyBorder="1" applyAlignment="1">
      <alignment horizontal="right" vertical="top" wrapText="1"/>
    </xf>
    <xf numFmtId="167" fontId="23" fillId="0" borderId="2" xfId="0" applyNumberFormat="1" applyFont="1" applyFill="1" applyBorder="1" applyAlignment="1">
      <alignment horizontal="center" vertical="top"/>
    </xf>
    <xf numFmtId="4" fontId="23" fillId="0" borderId="1" xfId="0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4" fontId="23" fillId="0" borderId="2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right" vertical="top"/>
    </xf>
    <xf numFmtId="0" fontId="47" fillId="0" borderId="26" xfId="1" applyFont="1" applyFill="1" applyBorder="1" applyAlignment="1">
      <alignment horizontal="center" vertical="center" wrapText="1"/>
    </xf>
    <xf numFmtId="0" fontId="47" fillId="0" borderId="27" xfId="1" applyFont="1" applyFill="1" applyBorder="1" applyAlignment="1">
      <alignment horizontal="center" vertical="center"/>
    </xf>
    <xf numFmtId="0" fontId="47" fillId="0" borderId="27" xfId="1" applyFont="1" applyFill="1" applyBorder="1" applyAlignment="1">
      <alignment horizontal="center" vertical="center" wrapText="1"/>
    </xf>
    <xf numFmtId="168" fontId="47" fillId="0" borderId="27" xfId="1" applyNumberFormat="1" applyFont="1" applyFill="1" applyBorder="1" applyAlignment="1">
      <alignment horizontal="center" vertical="center" wrapText="1"/>
    </xf>
    <xf numFmtId="0" fontId="47" fillId="0" borderId="28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justify" vertical="top"/>
    </xf>
    <xf numFmtId="0" fontId="49" fillId="0" borderId="5" xfId="1" applyFont="1" applyFill="1" applyBorder="1" applyAlignment="1">
      <alignment horizontal="center" vertical="center" wrapText="1"/>
    </xf>
    <xf numFmtId="0" fontId="49" fillId="0" borderId="5" xfId="1" applyNumberFormat="1" applyFont="1" applyFill="1" applyBorder="1" applyAlignment="1">
      <alignment horizontal="center" vertical="center"/>
    </xf>
    <xf numFmtId="0" fontId="49" fillId="0" borderId="5" xfId="1" applyFont="1" applyFill="1" applyBorder="1" applyAlignment="1">
      <alignment horizontal="center" vertical="center"/>
    </xf>
    <xf numFmtId="0" fontId="49" fillId="0" borderId="10" xfId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left" vertical="center"/>
    </xf>
    <xf numFmtId="0" fontId="35" fillId="0" borderId="5" xfId="3" applyFont="1" applyFill="1" applyBorder="1" applyAlignment="1">
      <alignment horizontal="justify" vertical="top" wrapText="1"/>
    </xf>
    <xf numFmtId="4" fontId="49" fillId="0" borderId="5" xfId="3" applyNumberFormat="1" applyFont="1" applyFill="1" applyBorder="1" applyAlignment="1">
      <alignment horizontal="center" vertical="center"/>
    </xf>
    <xf numFmtId="4" fontId="49" fillId="0" borderId="10" xfId="3" applyNumberFormat="1" applyFont="1" applyFill="1" applyBorder="1" applyAlignment="1">
      <alignment horizontal="center" vertical="center"/>
    </xf>
    <xf numFmtId="0" fontId="35" fillId="0" borderId="9" xfId="3" applyFont="1" applyFill="1" applyBorder="1" applyAlignment="1">
      <alignment horizontal="left" vertical="center"/>
    </xf>
    <xf numFmtId="0" fontId="35" fillId="0" borderId="2" xfId="3" applyFont="1" applyFill="1" applyBorder="1" applyAlignment="1">
      <alignment horizontal="justify" vertical="top" wrapText="1"/>
    </xf>
    <xf numFmtId="4" fontId="49" fillId="0" borderId="2" xfId="3" applyNumberFormat="1" applyFont="1" applyFill="1" applyBorder="1" applyAlignment="1">
      <alignment horizontal="center" vertical="center"/>
    </xf>
    <xf numFmtId="4" fontId="49" fillId="0" borderId="13" xfId="3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left" vertical="center"/>
    </xf>
    <xf numFmtId="0" fontId="33" fillId="0" borderId="7" xfId="3" applyFont="1" applyFill="1" applyBorder="1" applyAlignment="1">
      <alignment horizontal="justify" vertical="top" wrapText="1"/>
    </xf>
    <xf numFmtId="4" fontId="51" fillId="0" borderId="7" xfId="0" applyNumberFormat="1" applyFont="1" applyFill="1" applyBorder="1" applyAlignment="1">
      <alignment horizontal="center" vertical="center" shrinkToFit="1"/>
    </xf>
    <xf numFmtId="4" fontId="37" fillId="0" borderId="7" xfId="0" applyNumberFormat="1" applyFont="1" applyFill="1" applyBorder="1" applyAlignment="1">
      <alignment horizontal="center" vertical="center"/>
    </xf>
    <xf numFmtId="4" fontId="48" fillId="0" borderId="7" xfId="3" applyNumberFormat="1" applyFont="1" applyFill="1" applyBorder="1" applyAlignment="1">
      <alignment horizontal="center" vertical="center"/>
    </xf>
    <xf numFmtId="4" fontId="48" fillId="0" borderId="11" xfId="3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justify" vertical="top" wrapText="1"/>
    </xf>
    <xf numFmtId="4" fontId="51" fillId="0" borderId="1" xfId="0" applyNumberFormat="1" applyFont="1" applyFill="1" applyBorder="1" applyAlignment="1">
      <alignment horizontal="center" vertical="center" shrinkToFit="1"/>
    </xf>
    <xf numFmtId="4" fontId="37" fillId="0" borderId="1" xfId="0" applyNumberFormat="1" applyFont="1" applyFill="1" applyBorder="1" applyAlignment="1">
      <alignment horizontal="center" vertical="center"/>
    </xf>
    <xf numFmtId="4" fontId="48" fillId="0" borderId="1" xfId="3" applyNumberFormat="1" applyFont="1" applyFill="1" applyBorder="1" applyAlignment="1">
      <alignment horizontal="center" vertical="center"/>
    </xf>
    <xf numFmtId="4" fontId="48" fillId="0" borderId="12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horizontal="left" vertical="center"/>
    </xf>
    <xf numFmtId="0" fontId="33" fillId="0" borderId="2" xfId="3" applyFont="1" applyFill="1" applyBorder="1" applyAlignment="1">
      <alignment horizontal="justify" vertical="top" wrapText="1"/>
    </xf>
    <xf numFmtId="4" fontId="51" fillId="0" borderId="2" xfId="0" applyNumberFormat="1" applyFont="1" applyFill="1" applyBorder="1" applyAlignment="1">
      <alignment horizontal="center" vertical="center" shrinkToFit="1"/>
    </xf>
    <xf numFmtId="4" fontId="37" fillId="0" borderId="2" xfId="0" applyNumberFormat="1" applyFont="1" applyFill="1" applyBorder="1" applyAlignment="1">
      <alignment horizontal="center" vertical="center"/>
    </xf>
    <xf numFmtId="4" fontId="48" fillId="0" borderId="2" xfId="3" applyNumberFormat="1" applyFont="1" applyFill="1" applyBorder="1" applyAlignment="1">
      <alignment horizontal="center" vertical="center"/>
    </xf>
    <xf numFmtId="4" fontId="48" fillId="0" borderId="13" xfId="3" applyNumberFormat="1" applyFont="1" applyFill="1" applyBorder="1" applyAlignment="1">
      <alignment horizontal="center" vertical="center"/>
    </xf>
    <xf numFmtId="0" fontId="33" fillId="0" borderId="23" xfId="1" applyFont="1" applyFill="1" applyBorder="1" applyAlignment="1">
      <alignment horizontal="left" vertical="center"/>
    </xf>
    <xf numFmtId="0" fontId="33" fillId="0" borderId="24" xfId="3" applyFont="1" applyFill="1" applyBorder="1" applyAlignment="1">
      <alignment horizontal="justify" vertical="top" wrapText="1"/>
    </xf>
    <xf numFmtId="4" fontId="48" fillId="0" borderId="24" xfId="3" applyNumberFormat="1" applyFont="1" applyFill="1" applyBorder="1" applyAlignment="1">
      <alignment horizontal="center" vertical="center"/>
    </xf>
    <xf numFmtId="4" fontId="48" fillId="0" borderId="25" xfId="3" applyNumberFormat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left" vertical="center"/>
    </xf>
    <xf numFmtId="0" fontId="33" fillId="0" borderId="1" xfId="1" applyFont="1" applyFill="1" applyBorder="1" applyAlignment="1">
      <alignment horizontal="justify" vertical="top"/>
    </xf>
    <xf numFmtId="0" fontId="33" fillId="0" borderId="1" xfId="1" applyNumberFormat="1" applyFont="1" applyFill="1" applyBorder="1" applyAlignment="1">
      <alignment horizontal="justify" vertical="top" wrapText="1"/>
    </xf>
    <xf numFmtId="0" fontId="39" fillId="0" borderId="8" xfId="0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justify" vertical="top" wrapText="1"/>
    </xf>
    <xf numFmtId="0" fontId="33" fillId="0" borderId="20" xfId="1" applyFont="1" applyFill="1" applyBorder="1" applyAlignment="1">
      <alignment horizontal="left" vertical="center"/>
    </xf>
    <xf numFmtId="0" fontId="33" fillId="0" borderId="21" xfId="1" applyFont="1" applyFill="1" applyBorder="1" applyAlignment="1">
      <alignment horizontal="justify" vertical="top" wrapText="1"/>
    </xf>
    <xf numFmtId="4" fontId="51" fillId="0" borderId="21" xfId="0" applyNumberFormat="1" applyFont="1" applyFill="1" applyBorder="1" applyAlignment="1">
      <alignment horizontal="center" vertical="center" shrinkToFit="1"/>
    </xf>
    <xf numFmtId="4" fontId="48" fillId="0" borderId="21" xfId="3" applyNumberFormat="1" applyFont="1" applyFill="1" applyBorder="1" applyAlignment="1">
      <alignment horizontal="center" vertical="center"/>
    </xf>
    <xf numFmtId="4" fontId="48" fillId="0" borderId="22" xfId="3" applyNumberFormat="1" applyFont="1" applyFill="1" applyBorder="1" applyAlignment="1">
      <alignment horizontal="center" vertical="center"/>
    </xf>
    <xf numFmtId="0" fontId="35" fillId="0" borderId="26" xfId="3" applyFont="1" applyFill="1" applyBorder="1" applyAlignment="1">
      <alignment horizontal="left" vertical="center"/>
    </xf>
    <xf numFmtId="0" fontId="35" fillId="0" borderId="27" xfId="3" applyFont="1" applyFill="1" applyBorder="1" applyAlignment="1">
      <alignment horizontal="justify" vertical="top" wrapText="1"/>
    </xf>
    <xf numFmtId="4" fontId="49" fillId="0" borderId="27" xfId="3" applyNumberFormat="1" applyFont="1" applyFill="1" applyBorder="1" applyAlignment="1">
      <alignment horizontal="center" vertical="center"/>
    </xf>
    <xf numFmtId="4" fontId="49" fillId="0" borderId="28" xfId="3" applyNumberFormat="1" applyFont="1" applyFill="1" applyBorder="1" applyAlignment="1">
      <alignment horizontal="center" vertical="center"/>
    </xf>
    <xf numFmtId="0" fontId="42" fillId="0" borderId="8" xfId="8" applyNumberFormat="1" applyFont="1" applyFill="1" applyBorder="1" applyAlignment="1" applyProtection="1">
      <alignment horizontal="left" vertical="center" shrinkToFit="1"/>
    </xf>
    <xf numFmtId="0" fontId="33" fillId="0" borderId="1" xfId="9" applyNumberFormat="1" applyFont="1" applyFill="1" applyBorder="1" applyAlignment="1" applyProtection="1">
      <alignment horizontal="justify" vertical="top" wrapText="1"/>
    </xf>
    <xf numFmtId="4" fontId="49" fillId="0" borderId="5" xfId="3" applyNumberFormat="1" applyFont="1" applyFill="1" applyBorder="1" applyAlignment="1">
      <alignment horizontal="center" vertical="center" wrapText="1"/>
    </xf>
    <xf numFmtId="4" fontId="48" fillId="0" borderId="7" xfId="0" applyNumberFormat="1" applyFont="1" applyFill="1" applyBorder="1" applyAlignment="1">
      <alignment horizontal="center" vertical="center" shrinkToFit="1"/>
    </xf>
    <xf numFmtId="0" fontId="33" fillId="0" borderId="18" xfId="3" applyFont="1" applyFill="1" applyBorder="1" applyAlignment="1">
      <alignment horizontal="left" vertical="center"/>
    </xf>
    <xf numFmtId="0" fontId="33" fillId="0" borderId="16" xfId="3" applyFont="1" applyFill="1" applyBorder="1" applyAlignment="1">
      <alignment horizontal="justify" vertical="top" wrapText="1"/>
    </xf>
    <xf numFmtId="4" fontId="51" fillId="0" borderId="16" xfId="0" applyNumberFormat="1" applyFont="1" applyFill="1" applyBorder="1" applyAlignment="1">
      <alignment horizontal="center" vertical="center" shrinkToFit="1"/>
    </xf>
    <xf numFmtId="4" fontId="37" fillId="0" borderId="16" xfId="0" applyNumberFormat="1" applyFont="1" applyFill="1" applyBorder="1" applyAlignment="1">
      <alignment horizontal="center" vertical="center"/>
    </xf>
    <xf numFmtId="4" fontId="48" fillId="0" borderId="16" xfId="3" applyNumberFormat="1" applyFont="1" applyFill="1" applyBorder="1" applyAlignment="1">
      <alignment horizontal="center" vertical="center"/>
    </xf>
    <xf numFmtId="4" fontId="48" fillId="0" borderId="19" xfId="3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justify" vertical="top" wrapText="1"/>
    </xf>
    <xf numFmtId="4" fontId="48" fillId="0" borderId="16" xfId="0" applyNumberFormat="1" applyFont="1" applyFill="1" applyBorder="1" applyAlignment="1">
      <alignment horizontal="center" vertical="center" shrinkToFit="1"/>
    </xf>
    <xf numFmtId="4" fontId="48" fillId="0" borderId="16" xfId="0" applyNumberFormat="1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justify" vertical="top" wrapText="1"/>
    </xf>
    <xf numFmtId="4" fontId="49" fillId="0" borderId="16" xfId="3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justify" vertical="top" wrapText="1"/>
    </xf>
    <xf numFmtId="0" fontId="33" fillId="0" borderId="7" xfId="0" applyNumberFormat="1" applyFont="1" applyFill="1" applyBorder="1" applyAlignment="1">
      <alignment horizontal="justify" vertical="top" wrapText="1"/>
    </xf>
    <xf numFmtId="0" fontId="33" fillId="0" borderId="2" xfId="0" applyNumberFormat="1" applyFont="1" applyFill="1" applyBorder="1" applyAlignment="1">
      <alignment horizontal="justify" vertical="top" wrapText="1"/>
    </xf>
    <xf numFmtId="0" fontId="35" fillId="0" borderId="4" xfId="3" applyFont="1" applyFill="1" applyBorder="1" applyAlignment="1">
      <alignment horizontal="left" vertical="center" wrapText="1"/>
    </xf>
    <xf numFmtId="4" fontId="49" fillId="0" borderId="5" xfId="0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left" vertical="center" wrapText="1"/>
    </xf>
    <xf numFmtId="0" fontId="33" fillId="0" borderId="9" xfId="3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justify" vertical="top" wrapText="1"/>
    </xf>
    <xf numFmtId="0" fontId="35" fillId="0" borderId="29" xfId="3" applyFont="1" applyFill="1" applyBorder="1" applyAlignment="1">
      <alignment horizontal="left" vertical="center"/>
    </xf>
    <xf numFmtId="0" fontId="35" fillId="0" borderId="30" xfId="3" applyFont="1" applyFill="1" applyBorder="1" applyAlignment="1">
      <alignment horizontal="justify" vertical="top" wrapText="1"/>
    </xf>
    <xf numFmtId="4" fontId="49" fillId="0" borderId="30" xfId="3" applyNumberFormat="1" applyFont="1" applyFill="1" applyBorder="1" applyAlignment="1">
      <alignment horizontal="center" vertical="center"/>
    </xf>
    <xf numFmtId="4" fontId="49" fillId="0" borderId="31" xfId="3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justify" vertical="top" wrapText="1"/>
    </xf>
    <xf numFmtId="49" fontId="33" fillId="0" borderId="1" xfId="0" applyNumberFormat="1" applyFont="1" applyFill="1" applyBorder="1" applyAlignment="1">
      <alignment horizontal="justify" vertical="top" wrapText="1"/>
    </xf>
    <xf numFmtId="49" fontId="33" fillId="0" borderId="2" xfId="0" applyNumberFormat="1" applyFont="1" applyFill="1" applyBorder="1" applyAlignment="1">
      <alignment horizontal="justify" vertical="top" wrapText="1"/>
    </xf>
    <xf numFmtId="0" fontId="33" fillId="0" borderId="7" xfId="3" applyNumberFormat="1" applyFont="1" applyFill="1" applyBorder="1" applyAlignment="1">
      <alignment horizontal="justify" vertical="top" wrapText="1"/>
    </xf>
    <xf numFmtId="0" fontId="35" fillId="0" borderId="18" xfId="3" applyFont="1" applyFill="1" applyBorder="1" applyAlignment="1">
      <alignment horizontal="left" vertical="center" wrapText="1"/>
    </xf>
    <xf numFmtId="0" fontId="35" fillId="0" borderId="16" xfId="3" applyFont="1" applyFill="1" applyBorder="1" applyAlignment="1">
      <alignment horizontal="justify" vertical="top" wrapText="1"/>
    </xf>
    <xf numFmtId="4" fontId="49" fillId="0" borderId="19" xfId="3" applyNumberFormat="1" applyFont="1" applyFill="1" applyBorder="1" applyAlignment="1">
      <alignment horizontal="center" vertical="center"/>
    </xf>
    <xf numFmtId="49" fontId="43" fillId="0" borderId="4" xfId="8" applyNumberFormat="1" applyFont="1" applyFill="1" applyBorder="1" applyAlignment="1" applyProtection="1">
      <alignment horizontal="left" vertical="center" shrinkToFit="1"/>
    </xf>
    <xf numFmtId="0" fontId="35" fillId="0" borderId="5" xfId="8" applyFont="1" applyFill="1" applyBorder="1" applyAlignment="1">
      <alignment horizontal="justify" vertical="top" wrapText="1" shrinkToFit="1"/>
    </xf>
    <xf numFmtId="49" fontId="42" fillId="0" borderId="6" xfId="8" applyNumberFormat="1" applyFont="1" applyFill="1" applyBorder="1" applyAlignment="1" applyProtection="1">
      <alignment horizontal="left" vertical="center" shrinkToFit="1"/>
    </xf>
    <xf numFmtId="0" fontId="33" fillId="0" borderId="7" xfId="8" applyFont="1" applyFill="1" applyBorder="1" applyAlignment="1">
      <alignment horizontal="justify" vertical="top" wrapText="1" shrinkToFit="1"/>
    </xf>
    <xf numFmtId="49" fontId="42" fillId="0" borderId="9" xfId="8" applyNumberFormat="1" applyFont="1" applyFill="1" applyBorder="1" applyAlignment="1" applyProtection="1">
      <alignment horizontal="left" vertical="center" shrinkToFit="1"/>
    </xf>
    <xf numFmtId="0" fontId="33" fillId="0" borderId="2" xfId="8" applyFont="1" applyFill="1" applyBorder="1" applyAlignment="1">
      <alignment horizontal="justify" vertical="top" wrapText="1" shrinkToFit="1"/>
    </xf>
    <xf numFmtId="0" fontId="35" fillId="0" borderId="5" xfId="10" applyFont="1" applyFill="1" applyBorder="1" applyAlignment="1">
      <alignment horizontal="justify" vertical="top" wrapText="1"/>
    </xf>
    <xf numFmtId="0" fontId="33" fillId="0" borderId="7" xfId="10" applyFont="1" applyFill="1" applyBorder="1" applyAlignment="1">
      <alignment horizontal="justify" vertical="top" wrapText="1"/>
    </xf>
    <xf numFmtId="0" fontId="33" fillId="0" borderId="2" xfId="10" applyFont="1" applyFill="1" applyBorder="1" applyAlignment="1">
      <alignment horizontal="justify" vertical="top" wrapText="1"/>
    </xf>
    <xf numFmtId="49" fontId="43" fillId="0" borderId="18" xfId="8" applyNumberFormat="1" applyFont="1" applyFill="1" applyBorder="1" applyAlignment="1" applyProtection="1">
      <alignment horizontal="left" vertical="center" shrinkToFit="1"/>
    </xf>
    <xf numFmtId="0" fontId="35" fillId="0" borderId="16" xfId="8" applyNumberFormat="1" applyFont="1" applyFill="1" applyBorder="1" applyAlignment="1">
      <alignment horizontal="justify" vertical="top" wrapText="1" shrinkToFit="1"/>
    </xf>
    <xf numFmtId="0" fontId="38" fillId="0" borderId="4" xfId="0" applyFont="1" applyFill="1" applyBorder="1" applyAlignment="1">
      <alignment horizontal="left" vertical="center" wrapText="1"/>
    </xf>
    <xf numFmtId="0" fontId="35" fillId="0" borderId="16" xfId="8" applyFont="1" applyFill="1" applyBorder="1" applyAlignment="1">
      <alignment horizontal="justify" vertical="top" wrapText="1" shrinkToFit="1"/>
    </xf>
    <xf numFmtId="4" fontId="36" fillId="0" borderId="16" xfId="0" applyNumberFormat="1" applyFont="1" applyFill="1" applyBorder="1" applyAlignment="1">
      <alignment horizontal="center" vertical="center"/>
    </xf>
    <xf numFmtId="0" fontId="35" fillId="0" borderId="5" xfId="8" applyNumberFormat="1" applyFont="1" applyFill="1" applyBorder="1" applyAlignment="1">
      <alignment horizontal="justify" vertical="top" wrapText="1" shrinkToFit="1"/>
    </xf>
    <xf numFmtId="0" fontId="33" fillId="0" borderId="7" xfId="8" applyNumberFormat="1" applyFont="1" applyFill="1" applyBorder="1" applyAlignment="1">
      <alignment horizontal="justify" vertical="top" wrapText="1" shrinkToFit="1"/>
    </xf>
    <xf numFmtId="4" fontId="48" fillId="0" borderId="7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center" vertical="center" wrapText="1"/>
    </xf>
    <xf numFmtId="4" fontId="49" fillId="0" borderId="5" xfId="0" applyNumberFormat="1" applyFont="1" applyFill="1" applyBorder="1" applyAlignment="1">
      <alignment horizontal="center" vertical="center" wrapText="1"/>
    </xf>
    <xf numFmtId="49" fontId="43" fillId="0" borderId="4" xfId="8" applyNumberFormat="1" applyFont="1" applyFill="1" applyBorder="1" applyAlignment="1" applyProtection="1">
      <alignment horizontal="left" vertical="center" wrapText="1" shrinkToFit="1"/>
    </xf>
    <xf numFmtId="0" fontId="44" fillId="0" borderId="4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justify" vertical="top" wrapText="1"/>
    </xf>
    <xf numFmtId="4" fontId="50" fillId="0" borderId="5" xfId="0" applyNumberFormat="1" applyFont="1" applyFill="1" applyBorder="1" applyAlignment="1">
      <alignment horizontal="center" vertical="center" wrapText="1"/>
    </xf>
    <xf numFmtId="4" fontId="50" fillId="0" borderId="5" xfId="3" applyNumberFormat="1" applyFont="1" applyFill="1" applyBorder="1" applyAlignment="1">
      <alignment horizontal="center" vertical="center"/>
    </xf>
    <xf numFmtId="4" fontId="50" fillId="0" borderId="10" xfId="3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justify" vertical="top" wrapText="1"/>
    </xf>
    <xf numFmtId="4" fontId="49" fillId="0" borderId="16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justify" vertical="top" wrapText="1"/>
    </xf>
    <xf numFmtId="0" fontId="39" fillId="0" borderId="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justify" vertical="top" wrapText="1"/>
    </xf>
    <xf numFmtId="49" fontId="43" fillId="0" borderId="4" xfId="8" applyNumberFormat="1" applyFont="1" applyFill="1" applyBorder="1" applyAlignment="1" applyProtection="1">
      <alignment horizontal="left" vertical="top" wrapText="1" shrinkToFit="1"/>
    </xf>
    <xf numFmtId="49" fontId="42" fillId="0" borderId="6" xfId="8" applyNumberFormat="1" applyFont="1" applyFill="1" applyBorder="1" applyAlignment="1" applyProtection="1">
      <alignment horizontal="left" vertical="top" wrapText="1" shrinkToFit="1"/>
    </xf>
    <xf numFmtId="49" fontId="42" fillId="0" borderId="9" xfId="8" applyNumberFormat="1" applyFont="1" applyFill="1" applyBorder="1" applyAlignment="1" applyProtection="1">
      <alignment horizontal="left" vertical="top" wrapText="1" shrinkToFit="1"/>
    </xf>
    <xf numFmtId="49" fontId="42" fillId="0" borderId="8" xfId="8" applyNumberFormat="1" applyFont="1" applyFill="1" applyBorder="1" applyAlignment="1" applyProtection="1">
      <alignment horizontal="left" vertical="top" wrapText="1" shrinkToFit="1"/>
    </xf>
    <xf numFmtId="49" fontId="43" fillId="0" borderId="4" xfId="8" applyNumberFormat="1" applyFont="1" applyFill="1" applyBorder="1" applyAlignment="1" applyProtection="1">
      <alignment horizontal="left" vertical="top" shrinkToFit="1"/>
    </xf>
    <xf numFmtId="0" fontId="35" fillId="0" borderId="5" xfId="9" applyNumberFormat="1" applyFont="1" applyFill="1" applyBorder="1" applyAlignment="1" applyProtection="1">
      <alignment horizontal="justify" vertical="top" wrapText="1"/>
    </xf>
    <xf numFmtId="49" fontId="42" fillId="0" borderId="6" xfId="8" applyNumberFormat="1" applyFont="1" applyFill="1" applyBorder="1" applyAlignment="1" applyProtection="1">
      <alignment horizontal="left" vertical="top" shrinkToFit="1"/>
    </xf>
    <xf numFmtId="0" fontId="33" fillId="0" borderId="7" xfId="11" applyNumberFormat="1" applyFont="1" applyFill="1" applyBorder="1" applyAlignment="1" applyProtection="1">
      <alignment horizontal="justify" vertical="top" wrapText="1"/>
    </xf>
    <xf numFmtId="4" fontId="48" fillId="0" borderId="7" xfId="0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horizontal="left" vertical="top" shrinkToFit="1"/>
    </xf>
    <xf numFmtId="0" fontId="33" fillId="0" borderId="1" xfId="11" applyNumberFormat="1" applyFont="1" applyFill="1" applyBorder="1" applyAlignment="1" applyProtection="1">
      <alignment horizontal="justify" vertical="top" wrapText="1"/>
    </xf>
    <xf numFmtId="4" fontId="48" fillId="0" borderId="1" xfId="0" applyNumberFormat="1" applyFont="1" applyFill="1" applyBorder="1" applyAlignment="1">
      <alignment horizontal="center" vertical="center"/>
    </xf>
    <xf numFmtId="49" fontId="42" fillId="0" borderId="9" xfId="8" applyNumberFormat="1" applyFont="1" applyFill="1" applyBorder="1" applyAlignment="1" applyProtection="1">
      <alignment horizontal="left" vertical="top" shrinkToFit="1"/>
    </xf>
    <xf numFmtId="0" fontId="33" fillId="0" borderId="2" xfId="11" applyNumberFormat="1" applyFont="1" applyFill="1" applyBorder="1" applyAlignment="1" applyProtection="1">
      <alignment horizontal="justify" vertical="top" wrapText="1"/>
    </xf>
    <xf numFmtId="4" fontId="48" fillId="0" borderId="2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justify" vertical="top" wrapText="1"/>
    </xf>
    <xf numFmtId="0" fontId="37" fillId="0" borderId="2" xfId="0" applyFont="1" applyFill="1" applyBorder="1" applyAlignment="1">
      <alignment horizontal="justify" vertical="top" wrapText="1"/>
    </xf>
    <xf numFmtId="0" fontId="33" fillId="0" borderId="8" xfId="3" applyFont="1" applyFill="1" applyBorder="1" applyAlignment="1">
      <alignment horizontal="left" vertical="center" wrapText="1"/>
    </xf>
    <xf numFmtId="0" fontId="33" fillId="0" borderId="18" xfId="3" applyFont="1" applyFill="1" applyBorder="1" applyAlignment="1">
      <alignment horizontal="left" vertical="center" wrapText="1"/>
    </xf>
    <xf numFmtId="0" fontId="35" fillId="0" borderId="18" xfId="3" applyFont="1" applyFill="1" applyBorder="1" applyAlignment="1">
      <alignment horizontal="left" vertical="center"/>
    </xf>
    <xf numFmtId="0" fontId="35" fillId="0" borderId="16" xfId="3" applyFont="1" applyFill="1" applyBorder="1" applyAlignment="1">
      <alignment horizontal="justify" vertical="top"/>
    </xf>
    <xf numFmtId="0" fontId="35" fillId="0" borderId="5" xfId="3" applyFont="1" applyFill="1" applyBorder="1" applyAlignment="1">
      <alignment horizontal="justify" vertical="top"/>
    </xf>
    <xf numFmtId="0" fontId="33" fillId="0" borderId="7" xfId="3" applyFont="1" applyFill="1" applyBorder="1" applyAlignment="1">
      <alignment horizontal="justify" vertical="top"/>
    </xf>
    <xf numFmtId="0" fontId="33" fillId="0" borderId="1" xfId="3" applyFont="1" applyFill="1" applyBorder="1" applyAlignment="1">
      <alignment horizontal="justify" vertical="top"/>
    </xf>
    <xf numFmtId="0" fontId="35" fillId="0" borderId="5" xfId="0" applyFont="1" applyFill="1" applyBorder="1" applyAlignment="1">
      <alignment horizontal="justify" vertical="top"/>
    </xf>
    <xf numFmtId="0" fontId="33" fillId="0" borderId="7" xfId="0" applyFont="1" applyFill="1" applyBorder="1" applyAlignment="1">
      <alignment horizontal="justify" vertical="top"/>
    </xf>
    <xf numFmtId="0" fontId="39" fillId="0" borderId="1" xfId="0" applyFont="1" applyFill="1" applyBorder="1" applyAlignment="1">
      <alignment horizontal="justify" vertical="top" wrapText="1"/>
    </xf>
    <xf numFmtId="0" fontId="39" fillId="0" borderId="1" xfId="0" applyFont="1" applyFill="1" applyBorder="1" applyAlignment="1">
      <alignment horizontal="justify" vertical="top"/>
    </xf>
    <xf numFmtId="0" fontId="33" fillId="0" borderId="1" xfId="0" applyFont="1" applyFill="1" applyBorder="1" applyAlignment="1">
      <alignment horizontal="justify" vertical="top" wrapText="1"/>
    </xf>
    <xf numFmtId="0" fontId="33" fillId="0" borderId="2" xfId="3" applyFont="1" applyFill="1" applyBorder="1" applyAlignment="1">
      <alignment horizontal="justify" vertical="top"/>
    </xf>
    <xf numFmtId="0" fontId="33" fillId="0" borderId="16" xfId="3" applyFont="1" applyFill="1" applyBorder="1" applyAlignment="1">
      <alignment horizontal="justify" vertical="top"/>
    </xf>
    <xf numFmtId="0" fontId="40" fillId="0" borderId="4" xfId="3" applyFont="1" applyFill="1" applyBorder="1" applyAlignment="1">
      <alignment horizontal="left" vertical="center"/>
    </xf>
    <xf numFmtId="0" fontId="40" fillId="0" borderId="5" xfId="3" applyFont="1" applyFill="1" applyBorder="1" applyAlignment="1">
      <alignment horizontal="justify" vertical="top"/>
    </xf>
    <xf numFmtId="4" fontId="41" fillId="0" borderId="5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justify" vertical="top"/>
    </xf>
    <xf numFmtId="0" fontId="42" fillId="0" borderId="18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horizontal="left" vertical="center" wrapText="1"/>
    </xf>
    <xf numFmtId="0" fontId="33" fillId="0" borderId="1" xfId="3" applyNumberFormat="1" applyFont="1" applyFill="1" applyBorder="1" applyAlignment="1">
      <alignment horizontal="justify" vertical="top"/>
    </xf>
    <xf numFmtId="0" fontId="33" fillId="0" borderId="2" xfId="3" applyNumberFormat="1" applyFont="1" applyFill="1" applyBorder="1" applyAlignment="1">
      <alignment horizontal="justify" vertical="top"/>
    </xf>
    <xf numFmtId="4" fontId="48" fillId="0" borderId="16" xfId="3" applyNumberFormat="1" applyFont="1" applyFill="1" applyBorder="1" applyAlignment="1">
      <alignment horizontal="center" vertical="center" wrapText="1"/>
    </xf>
    <xf numFmtId="4" fontId="48" fillId="0" borderId="7" xfId="3" applyNumberFormat="1" applyFont="1" applyFill="1" applyBorder="1" applyAlignment="1">
      <alignment horizontal="center" vertical="center" wrapText="1"/>
    </xf>
    <xf numFmtId="4" fontId="49" fillId="0" borderId="7" xfId="3" applyNumberFormat="1" applyFont="1" applyFill="1" applyBorder="1" applyAlignment="1">
      <alignment horizontal="center" vertical="center"/>
    </xf>
    <xf numFmtId="4" fontId="48" fillId="0" borderId="1" xfId="3" applyNumberFormat="1" applyFont="1" applyFill="1" applyBorder="1" applyAlignment="1">
      <alignment horizontal="center" vertical="center" wrapText="1"/>
    </xf>
    <xf numFmtId="4" fontId="49" fillId="0" borderId="1" xfId="3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workbookViewId="0">
      <selection activeCell="B8" sqref="B8"/>
    </sheetView>
  </sheetViews>
  <sheetFormatPr defaultColWidth="9.140625" defaultRowHeight="15" x14ac:dyDescent="0.25"/>
  <cols>
    <col min="1" max="1" width="28.140625" style="69" customWidth="1"/>
    <col min="2" max="2" width="50.5703125" style="70" customWidth="1"/>
    <col min="3" max="3" width="13.5703125" style="57" bestFit="1" customWidth="1"/>
    <col min="4" max="4" width="12.7109375" style="57" customWidth="1"/>
    <col min="5" max="5" width="12" style="57" customWidth="1"/>
    <col min="6" max="6" width="12.85546875" style="57" customWidth="1"/>
    <col min="7" max="8" width="9.140625" style="46" customWidth="1"/>
    <col min="9" max="9" width="10" style="46" bestFit="1" customWidth="1"/>
    <col min="10" max="16384" width="9.140625" style="46"/>
  </cols>
  <sheetData>
    <row r="1" spans="1:6" ht="18" customHeight="1" thickBot="1" x14ac:dyDescent="0.3">
      <c r="A1" s="276" t="s">
        <v>500</v>
      </c>
      <c r="B1" s="276"/>
      <c r="C1" s="276"/>
      <c r="D1" s="277"/>
      <c r="E1" s="277"/>
      <c r="F1" s="277"/>
    </row>
    <row r="2" spans="1:6" ht="60.75" thickBot="1" x14ac:dyDescent="0.3">
      <c r="A2" s="108" t="s">
        <v>0</v>
      </c>
      <c r="B2" s="109" t="s">
        <v>1</v>
      </c>
      <c r="C2" s="110" t="s">
        <v>479</v>
      </c>
      <c r="D2" s="111" t="s">
        <v>490</v>
      </c>
      <c r="E2" s="110" t="s">
        <v>2</v>
      </c>
      <c r="F2" s="112" t="s">
        <v>480</v>
      </c>
    </row>
    <row r="3" spans="1:6" ht="15.75" thickBot="1" x14ac:dyDescent="0.3">
      <c r="A3" s="113">
        <v>1</v>
      </c>
      <c r="B3" s="114">
        <v>2</v>
      </c>
      <c r="C3" s="115">
        <v>3</v>
      </c>
      <c r="D3" s="116">
        <v>4</v>
      </c>
      <c r="E3" s="117">
        <v>5</v>
      </c>
      <c r="F3" s="118">
        <v>6</v>
      </c>
    </row>
    <row r="4" spans="1:6" ht="15.75" thickBot="1" x14ac:dyDescent="0.3">
      <c r="A4" s="119" t="s">
        <v>3</v>
      </c>
      <c r="B4" s="120" t="s">
        <v>4</v>
      </c>
      <c r="C4" s="121">
        <f>C5+C12+C18+C32+C38+C41+C60+C66+C79+C88+C146</f>
        <v>598646</v>
      </c>
      <c r="D4" s="121">
        <f>D5+D12+D18+D32+D38+D41+D60+D66+D79+D88+D146</f>
        <v>393923.1</v>
      </c>
      <c r="E4" s="121">
        <f t="shared" ref="E4:E67" si="0">D4/C4*100</f>
        <v>65.802343956194477</v>
      </c>
      <c r="F4" s="122">
        <f>D4-C4</f>
        <v>-204722.90000000002</v>
      </c>
    </row>
    <row r="5" spans="1:6" ht="15.75" thickBot="1" x14ac:dyDescent="0.3">
      <c r="A5" s="123" t="s">
        <v>5</v>
      </c>
      <c r="B5" s="124" t="s">
        <v>6</v>
      </c>
      <c r="C5" s="125">
        <f>SUM(C6)</f>
        <v>417848.39</v>
      </c>
      <c r="D5" s="125">
        <f>SUM(D6)</f>
        <v>250935.5</v>
      </c>
      <c r="E5" s="125">
        <f t="shared" si="0"/>
        <v>60.054198126741611</v>
      </c>
      <c r="F5" s="126">
        <f t="shared" ref="F5:F6" si="1">D5-C5</f>
        <v>-166912.89000000001</v>
      </c>
    </row>
    <row r="6" spans="1:6" ht="15.75" thickBot="1" x14ac:dyDescent="0.3">
      <c r="A6" s="119" t="s">
        <v>216</v>
      </c>
      <c r="B6" s="120" t="s">
        <v>7</v>
      </c>
      <c r="C6" s="121">
        <f>SUM(C7:C11)</f>
        <v>417848.39</v>
      </c>
      <c r="D6" s="121">
        <f>SUM(D7:D11)</f>
        <v>250935.5</v>
      </c>
      <c r="E6" s="121">
        <f t="shared" si="0"/>
        <v>60.054198126741611</v>
      </c>
      <c r="F6" s="122">
        <f t="shared" si="1"/>
        <v>-166912.89000000001</v>
      </c>
    </row>
    <row r="7" spans="1:6" ht="66.75" customHeight="1" x14ac:dyDescent="0.25">
      <c r="A7" s="127" t="s">
        <v>8</v>
      </c>
      <c r="B7" s="128" t="s">
        <v>217</v>
      </c>
      <c r="C7" s="129">
        <v>413357.37</v>
      </c>
      <c r="D7" s="130">
        <v>244953.37</v>
      </c>
      <c r="E7" s="131">
        <f t="shared" si="0"/>
        <v>59.259465967668604</v>
      </c>
      <c r="F7" s="132">
        <f>D7-C7</f>
        <v>-168404</v>
      </c>
    </row>
    <row r="8" spans="1:6" ht="95.25" customHeight="1" x14ac:dyDescent="0.25">
      <c r="A8" s="133" t="s">
        <v>9</v>
      </c>
      <c r="B8" s="134" t="s">
        <v>218</v>
      </c>
      <c r="C8" s="135">
        <v>974.28</v>
      </c>
      <c r="D8" s="136">
        <v>589.73</v>
      </c>
      <c r="E8" s="137">
        <f t="shared" si="0"/>
        <v>60.529827154411464</v>
      </c>
      <c r="F8" s="138">
        <f t="shared" ref="F8:F71" si="2">D8-C8</f>
        <v>-384.54999999999995</v>
      </c>
    </row>
    <row r="9" spans="1:6" ht="51" x14ac:dyDescent="0.25">
      <c r="A9" s="133" t="s">
        <v>10</v>
      </c>
      <c r="B9" s="134" t="s">
        <v>219</v>
      </c>
      <c r="C9" s="135">
        <v>1622.42</v>
      </c>
      <c r="D9" s="136">
        <v>2680.57</v>
      </c>
      <c r="E9" s="137">
        <f t="shared" si="0"/>
        <v>165.22047312040041</v>
      </c>
      <c r="F9" s="138">
        <f t="shared" si="2"/>
        <v>1058.1500000000001</v>
      </c>
    </row>
    <row r="10" spans="1:6" ht="76.5" customHeight="1" x14ac:dyDescent="0.25">
      <c r="A10" s="133" t="s">
        <v>11</v>
      </c>
      <c r="B10" s="134" t="s">
        <v>220</v>
      </c>
      <c r="C10" s="135">
        <v>1894.32</v>
      </c>
      <c r="D10" s="136">
        <v>2188.3000000000002</v>
      </c>
      <c r="E10" s="137">
        <f t="shared" si="0"/>
        <v>115.51902529667639</v>
      </c>
      <c r="F10" s="138">
        <f t="shared" si="2"/>
        <v>293.98000000000025</v>
      </c>
    </row>
    <row r="11" spans="1:6" ht="90" thickBot="1" x14ac:dyDescent="0.3">
      <c r="A11" s="139" t="s">
        <v>363</v>
      </c>
      <c r="B11" s="140" t="s">
        <v>364</v>
      </c>
      <c r="C11" s="141">
        <v>0</v>
      </c>
      <c r="D11" s="142">
        <v>523.53</v>
      </c>
      <c r="E11" s="143"/>
      <c r="F11" s="144">
        <f t="shared" si="2"/>
        <v>523.53</v>
      </c>
    </row>
    <row r="12" spans="1:6" ht="39" thickBot="1" x14ac:dyDescent="0.3">
      <c r="A12" s="119" t="s">
        <v>12</v>
      </c>
      <c r="B12" s="120" t="s">
        <v>13</v>
      </c>
      <c r="C12" s="121">
        <f>SUM(C13:C17)</f>
        <v>46615.31</v>
      </c>
      <c r="D12" s="121">
        <f>SUM(D13:D17)</f>
        <v>30431.47</v>
      </c>
      <c r="E12" s="121">
        <f t="shared" si="0"/>
        <v>65.28213584764319</v>
      </c>
      <c r="F12" s="122">
        <f t="shared" si="2"/>
        <v>-16183.839999999997</v>
      </c>
    </row>
    <row r="13" spans="1:6" ht="33" customHeight="1" x14ac:dyDescent="0.25">
      <c r="A13" s="145" t="s">
        <v>196</v>
      </c>
      <c r="B13" s="146" t="s">
        <v>197</v>
      </c>
      <c r="C13" s="147">
        <v>1321</v>
      </c>
      <c r="D13" s="147">
        <v>1245.05</v>
      </c>
      <c r="E13" s="147">
        <f t="shared" si="0"/>
        <v>94.250567751703258</v>
      </c>
      <c r="F13" s="148">
        <f t="shared" si="2"/>
        <v>-75.950000000000045</v>
      </c>
    </row>
    <row r="14" spans="1:6" ht="99" customHeight="1" x14ac:dyDescent="0.25">
      <c r="A14" s="149" t="s">
        <v>273</v>
      </c>
      <c r="B14" s="150" t="s">
        <v>274</v>
      </c>
      <c r="C14" s="135">
        <v>20797.52</v>
      </c>
      <c r="D14" s="135">
        <v>13190.79</v>
      </c>
      <c r="E14" s="137">
        <f t="shared" si="0"/>
        <v>63.424821805676835</v>
      </c>
      <c r="F14" s="138">
        <f t="shared" si="2"/>
        <v>-7606.73</v>
      </c>
    </row>
    <row r="15" spans="1:6" ht="124.5" customHeight="1" x14ac:dyDescent="0.25">
      <c r="A15" s="149" t="s">
        <v>275</v>
      </c>
      <c r="B15" s="151" t="s">
        <v>365</v>
      </c>
      <c r="C15" s="135">
        <v>118.53</v>
      </c>
      <c r="D15" s="135">
        <v>98.28</v>
      </c>
      <c r="E15" s="137">
        <f t="shared" si="0"/>
        <v>82.915717539863323</v>
      </c>
      <c r="F15" s="138">
        <f t="shared" si="2"/>
        <v>-20.25</v>
      </c>
    </row>
    <row r="16" spans="1:6" ht="108.75" customHeight="1" x14ac:dyDescent="0.25">
      <c r="A16" s="152" t="s">
        <v>276</v>
      </c>
      <c r="B16" s="153" t="s">
        <v>366</v>
      </c>
      <c r="C16" s="135">
        <v>27357.919999999998</v>
      </c>
      <c r="D16" s="135">
        <v>18307.21</v>
      </c>
      <c r="E16" s="137">
        <f t="shared" si="0"/>
        <v>66.917404539526387</v>
      </c>
      <c r="F16" s="138">
        <f t="shared" si="2"/>
        <v>-9050.7099999999991</v>
      </c>
    </row>
    <row r="17" spans="1:6" ht="105" customHeight="1" thickBot="1" x14ac:dyDescent="0.3">
      <c r="A17" s="154" t="s">
        <v>277</v>
      </c>
      <c r="B17" s="155" t="s">
        <v>367</v>
      </c>
      <c r="C17" s="156">
        <v>-2979.66</v>
      </c>
      <c r="D17" s="156">
        <v>-2409.86</v>
      </c>
      <c r="E17" s="157">
        <f t="shared" si="0"/>
        <v>80.877012813542493</v>
      </c>
      <c r="F17" s="158">
        <f t="shared" si="2"/>
        <v>569.79999999999973</v>
      </c>
    </row>
    <row r="18" spans="1:6" ht="15.75" thickBot="1" x14ac:dyDescent="0.3">
      <c r="A18" s="159" t="s">
        <v>65</v>
      </c>
      <c r="B18" s="160" t="s">
        <v>66</v>
      </c>
      <c r="C18" s="161">
        <f t="shared" ref="C18:D18" si="3">SUM(C25+C28+C30+C19)</f>
        <v>53690.2</v>
      </c>
      <c r="D18" s="161">
        <f t="shared" si="3"/>
        <v>42472.34</v>
      </c>
      <c r="E18" s="161">
        <f t="shared" si="0"/>
        <v>79.106317354005</v>
      </c>
      <c r="F18" s="162">
        <f t="shared" si="2"/>
        <v>-11217.86</v>
      </c>
    </row>
    <row r="19" spans="1:6" ht="39" thickBot="1" x14ac:dyDescent="0.3">
      <c r="A19" s="119" t="s">
        <v>221</v>
      </c>
      <c r="B19" s="120" t="s">
        <v>222</v>
      </c>
      <c r="C19" s="121">
        <f>SUM(C20:C24)</f>
        <v>46585</v>
      </c>
      <c r="D19" s="121">
        <f>SUM(D20:D24)</f>
        <v>32339.78</v>
      </c>
      <c r="E19" s="121">
        <f t="shared" si="0"/>
        <v>69.42101534828808</v>
      </c>
      <c r="F19" s="122">
        <f t="shared" si="2"/>
        <v>-14245.220000000001</v>
      </c>
    </row>
    <row r="20" spans="1:6" ht="38.25" x14ac:dyDescent="0.25">
      <c r="A20" s="127" t="s">
        <v>198</v>
      </c>
      <c r="B20" s="128" t="s">
        <v>223</v>
      </c>
      <c r="C20" s="129">
        <v>19177</v>
      </c>
      <c r="D20" s="130">
        <v>11734.84</v>
      </c>
      <c r="E20" s="131">
        <f t="shared" si="0"/>
        <v>61.192261563331073</v>
      </c>
      <c r="F20" s="132">
        <f t="shared" si="2"/>
        <v>-7442.16</v>
      </c>
    </row>
    <row r="21" spans="1:6" ht="38.25" x14ac:dyDescent="0.25">
      <c r="A21" s="133" t="s">
        <v>368</v>
      </c>
      <c r="B21" s="134" t="s">
        <v>369</v>
      </c>
      <c r="C21" s="135">
        <v>0</v>
      </c>
      <c r="D21" s="136">
        <v>-0.4</v>
      </c>
      <c r="E21" s="137"/>
      <c r="F21" s="138">
        <f t="shared" si="2"/>
        <v>-0.4</v>
      </c>
    </row>
    <row r="22" spans="1:6" ht="51" x14ac:dyDescent="0.25">
      <c r="A22" s="133" t="s">
        <v>199</v>
      </c>
      <c r="B22" s="134" t="s">
        <v>224</v>
      </c>
      <c r="C22" s="135">
        <v>27408</v>
      </c>
      <c r="D22" s="136">
        <v>20621.38</v>
      </c>
      <c r="E22" s="137">
        <f t="shared" si="0"/>
        <v>75.238543490951542</v>
      </c>
      <c r="F22" s="138">
        <f t="shared" si="2"/>
        <v>-6786.619999999999</v>
      </c>
    </row>
    <row r="23" spans="1:6" ht="53.25" customHeight="1" x14ac:dyDescent="0.25">
      <c r="A23" s="163" t="s">
        <v>370</v>
      </c>
      <c r="B23" s="164" t="s">
        <v>371</v>
      </c>
      <c r="C23" s="135">
        <v>0</v>
      </c>
      <c r="D23" s="136">
        <v>-15.59</v>
      </c>
      <c r="E23" s="137"/>
      <c r="F23" s="138">
        <f t="shared" si="2"/>
        <v>-15.59</v>
      </c>
    </row>
    <row r="24" spans="1:6" ht="39" thickBot="1" x14ac:dyDescent="0.3">
      <c r="A24" s="139" t="s">
        <v>372</v>
      </c>
      <c r="B24" s="140" t="s">
        <v>373</v>
      </c>
      <c r="C24" s="141">
        <v>0</v>
      </c>
      <c r="D24" s="142">
        <v>-0.45</v>
      </c>
      <c r="E24" s="125"/>
      <c r="F24" s="144">
        <f t="shared" si="2"/>
        <v>-0.45</v>
      </c>
    </row>
    <row r="25" spans="1:6" ht="26.25" thickBot="1" x14ac:dyDescent="0.3">
      <c r="A25" s="119" t="s">
        <v>225</v>
      </c>
      <c r="B25" s="120" t="s">
        <v>15</v>
      </c>
      <c r="C25" s="165">
        <f t="shared" ref="C25:D25" si="4">SUM(C26:C27)</f>
        <v>3193.2</v>
      </c>
      <c r="D25" s="165">
        <f t="shared" si="4"/>
        <v>3444.08</v>
      </c>
      <c r="E25" s="121">
        <f t="shared" si="0"/>
        <v>107.85669547789053</v>
      </c>
      <c r="F25" s="122">
        <f t="shared" si="2"/>
        <v>250.88000000000011</v>
      </c>
    </row>
    <row r="26" spans="1:6" ht="25.5" x14ac:dyDescent="0.25">
      <c r="A26" s="127" t="s">
        <v>14</v>
      </c>
      <c r="B26" s="128" t="s">
        <v>15</v>
      </c>
      <c r="C26" s="166">
        <v>3193.2</v>
      </c>
      <c r="D26" s="130">
        <v>3444.18</v>
      </c>
      <c r="E26" s="131">
        <f t="shared" si="0"/>
        <v>107.85982713265689</v>
      </c>
      <c r="F26" s="132">
        <f t="shared" si="2"/>
        <v>250.98000000000002</v>
      </c>
    </row>
    <row r="27" spans="1:6" ht="39" thickBot="1" x14ac:dyDescent="0.3">
      <c r="A27" s="139" t="s">
        <v>374</v>
      </c>
      <c r="B27" s="140" t="s">
        <v>375</v>
      </c>
      <c r="C27" s="141">
        <v>0</v>
      </c>
      <c r="D27" s="142">
        <v>-0.1</v>
      </c>
      <c r="E27" s="143"/>
      <c r="F27" s="144">
        <f t="shared" si="2"/>
        <v>-0.1</v>
      </c>
    </row>
    <row r="28" spans="1:6" ht="15.75" thickBot="1" x14ac:dyDescent="0.3">
      <c r="A28" s="119" t="s">
        <v>226</v>
      </c>
      <c r="B28" s="120" t="s">
        <v>16</v>
      </c>
      <c r="C28" s="165">
        <f t="shared" ref="C28:D28" si="5">SUM(C29:C29)</f>
        <v>277</v>
      </c>
      <c r="D28" s="165">
        <f t="shared" si="5"/>
        <v>324.62</v>
      </c>
      <c r="E28" s="121">
        <f t="shared" si="0"/>
        <v>117.1913357400722</v>
      </c>
      <c r="F28" s="122">
        <f t="shared" si="2"/>
        <v>47.620000000000005</v>
      </c>
    </row>
    <row r="29" spans="1:6" ht="15.75" thickBot="1" x14ac:dyDescent="0.3">
      <c r="A29" s="167" t="s">
        <v>17</v>
      </c>
      <c r="B29" s="168" t="s">
        <v>16</v>
      </c>
      <c r="C29" s="169">
        <v>277</v>
      </c>
      <c r="D29" s="170">
        <v>324.62</v>
      </c>
      <c r="E29" s="171">
        <f t="shared" si="0"/>
        <v>117.1913357400722</v>
      </c>
      <c r="F29" s="172">
        <f t="shared" si="2"/>
        <v>47.620000000000005</v>
      </c>
    </row>
    <row r="30" spans="1:6" ht="26.25" thickBot="1" x14ac:dyDescent="0.3">
      <c r="A30" s="119" t="s">
        <v>18</v>
      </c>
      <c r="B30" s="120" t="s">
        <v>19</v>
      </c>
      <c r="C30" s="121">
        <f t="shared" ref="C30:D30" si="6">SUM(C31)</f>
        <v>3635</v>
      </c>
      <c r="D30" s="121">
        <f t="shared" si="6"/>
        <v>6363.86</v>
      </c>
      <c r="E30" s="121">
        <f t="shared" si="0"/>
        <v>175.07180192572213</v>
      </c>
      <c r="F30" s="122">
        <f t="shared" si="2"/>
        <v>2728.8599999999997</v>
      </c>
    </row>
    <row r="31" spans="1:6" ht="39" thickBot="1" x14ac:dyDescent="0.3">
      <c r="A31" s="167" t="s">
        <v>20</v>
      </c>
      <c r="B31" s="168" t="s">
        <v>200</v>
      </c>
      <c r="C31" s="169">
        <v>3635</v>
      </c>
      <c r="D31" s="170">
        <v>6363.86</v>
      </c>
      <c r="E31" s="171">
        <f t="shared" si="0"/>
        <v>175.07180192572213</v>
      </c>
      <c r="F31" s="172">
        <f t="shared" si="2"/>
        <v>2728.8599999999997</v>
      </c>
    </row>
    <row r="32" spans="1:6" ht="15.75" thickBot="1" x14ac:dyDescent="0.3">
      <c r="A32" s="119" t="s">
        <v>21</v>
      </c>
      <c r="B32" s="120" t="s">
        <v>22</v>
      </c>
      <c r="C32" s="121">
        <f t="shared" ref="C32:D32" si="7">SUM(C33+C35)</f>
        <v>33252.870000000003</v>
      </c>
      <c r="D32" s="121">
        <f t="shared" si="7"/>
        <v>14142.34</v>
      </c>
      <c r="E32" s="121">
        <f t="shared" si="0"/>
        <v>42.529682400346189</v>
      </c>
      <c r="F32" s="122">
        <f t="shared" si="2"/>
        <v>-19110.530000000002</v>
      </c>
    </row>
    <row r="33" spans="1:6" ht="15.75" thickBot="1" x14ac:dyDescent="0.3">
      <c r="A33" s="119" t="s">
        <v>227</v>
      </c>
      <c r="B33" s="120" t="s">
        <v>23</v>
      </c>
      <c r="C33" s="121">
        <f>SUM(C34)</f>
        <v>11717.87</v>
      </c>
      <c r="D33" s="121">
        <f>SUM(D34)</f>
        <v>1101.27</v>
      </c>
      <c r="E33" s="121">
        <f t="shared" si="0"/>
        <v>9.3982097428969595</v>
      </c>
      <c r="F33" s="122">
        <f t="shared" si="2"/>
        <v>-10616.6</v>
      </c>
    </row>
    <row r="34" spans="1:6" ht="39" thickBot="1" x14ac:dyDescent="0.3">
      <c r="A34" s="167" t="s">
        <v>24</v>
      </c>
      <c r="B34" s="168" t="s">
        <v>228</v>
      </c>
      <c r="C34" s="169">
        <v>11717.87</v>
      </c>
      <c r="D34" s="170">
        <v>1101.27</v>
      </c>
      <c r="E34" s="171">
        <f t="shared" si="0"/>
        <v>9.3982097428969595</v>
      </c>
      <c r="F34" s="172">
        <f t="shared" si="2"/>
        <v>-10616.6</v>
      </c>
    </row>
    <row r="35" spans="1:6" ht="15.75" thickBot="1" x14ac:dyDescent="0.3">
      <c r="A35" s="119" t="s">
        <v>229</v>
      </c>
      <c r="B35" s="120" t="s">
        <v>25</v>
      </c>
      <c r="C35" s="165">
        <f>SUM(C36:C37)</f>
        <v>21535</v>
      </c>
      <c r="D35" s="165">
        <f>SUM(D36:D37)</f>
        <v>13041.07</v>
      </c>
      <c r="E35" s="121">
        <f t="shared" si="0"/>
        <v>60.557557464592527</v>
      </c>
      <c r="F35" s="122">
        <f t="shared" si="2"/>
        <v>-8493.93</v>
      </c>
    </row>
    <row r="36" spans="1:6" ht="25.5" x14ac:dyDescent="0.25">
      <c r="A36" s="127" t="s">
        <v>63</v>
      </c>
      <c r="B36" s="128" t="s">
        <v>201</v>
      </c>
      <c r="C36" s="129">
        <v>11805</v>
      </c>
      <c r="D36" s="129">
        <v>11831.99</v>
      </c>
      <c r="E36" s="131">
        <f t="shared" si="0"/>
        <v>100.2286319356205</v>
      </c>
      <c r="F36" s="132">
        <f t="shared" si="2"/>
        <v>26.989999999999782</v>
      </c>
    </row>
    <row r="37" spans="1:6" ht="39" thickBot="1" x14ac:dyDescent="0.3">
      <c r="A37" s="139" t="s">
        <v>64</v>
      </c>
      <c r="B37" s="140" t="s">
        <v>202</v>
      </c>
      <c r="C37" s="141">
        <v>9730</v>
      </c>
      <c r="D37" s="141">
        <v>1209.08</v>
      </c>
      <c r="E37" s="143">
        <f t="shared" si="0"/>
        <v>12.426310380267214</v>
      </c>
      <c r="F37" s="144">
        <f t="shared" si="2"/>
        <v>-8520.92</v>
      </c>
    </row>
    <row r="38" spans="1:6" ht="15.75" thickBot="1" x14ac:dyDescent="0.3">
      <c r="A38" s="119" t="s">
        <v>26</v>
      </c>
      <c r="B38" s="120" t="s">
        <v>376</v>
      </c>
      <c r="C38" s="121">
        <f>SUM(C39:C40)</f>
        <v>8493.34</v>
      </c>
      <c r="D38" s="121">
        <f>SUM(D39:D40)</f>
        <v>5559.53</v>
      </c>
      <c r="E38" s="121">
        <f t="shared" si="0"/>
        <v>65.457523188757307</v>
      </c>
      <c r="F38" s="122">
        <f t="shared" si="2"/>
        <v>-2933.8100000000004</v>
      </c>
    </row>
    <row r="39" spans="1:6" ht="38.25" x14ac:dyDescent="0.25">
      <c r="A39" s="127" t="s">
        <v>27</v>
      </c>
      <c r="B39" s="128" t="s">
        <v>28</v>
      </c>
      <c r="C39" s="129">
        <v>8493.34</v>
      </c>
      <c r="D39" s="130">
        <v>5554.53</v>
      </c>
      <c r="E39" s="131">
        <f t="shared" si="0"/>
        <v>65.398653533238985</v>
      </c>
      <c r="F39" s="132">
        <f t="shared" si="2"/>
        <v>-2938.8100000000004</v>
      </c>
    </row>
    <row r="40" spans="1:6" ht="51.75" thickBot="1" x14ac:dyDescent="0.3">
      <c r="A40" s="139" t="s">
        <v>377</v>
      </c>
      <c r="B40" s="140" t="s">
        <v>378</v>
      </c>
      <c r="C40" s="141">
        <v>0</v>
      </c>
      <c r="D40" s="142">
        <v>5</v>
      </c>
      <c r="E40" s="143"/>
      <c r="F40" s="144">
        <f t="shared" si="2"/>
        <v>5</v>
      </c>
    </row>
    <row r="41" spans="1:6" ht="39" thickBot="1" x14ac:dyDescent="0.3">
      <c r="A41" s="119" t="s">
        <v>29</v>
      </c>
      <c r="B41" s="120" t="s">
        <v>30</v>
      </c>
      <c r="C41" s="121">
        <f>C42+C44+C46+C49+C52+C55</f>
        <v>31621.879999999997</v>
      </c>
      <c r="D41" s="121">
        <f t="shared" ref="D41" si="8">D42+D44+D46+D49+D52+D55</f>
        <v>39741.599999999991</v>
      </c>
      <c r="E41" s="121">
        <f t="shared" si="0"/>
        <v>125.6775371989268</v>
      </c>
      <c r="F41" s="122">
        <f t="shared" si="2"/>
        <v>8119.7199999999939</v>
      </c>
    </row>
    <row r="42" spans="1:6" ht="69.75" customHeight="1" thickBot="1" x14ac:dyDescent="0.3">
      <c r="A42" s="119" t="s">
        <v>230</v>
      </c>
      <c r="B42" s="120" t="s">
        <v>231</v>
      </c>
      <c r="C42" s="173">
        <f>SUM(C43:C43)</f>
        <v>22100</v>
      </c>
      <c r="D42" s="173">
        <f>SUM(D43:D43)</f>
        <v>34113.01</v>
      </c>
      <c r="E42" s="121">
        <f t="shared" si="0"/>
        <v>154.35751131221721</v>
      </c>
      <c r="F42" s="122">
        <f t="shared" si="2"/>
        <v>12013.010000000002</v>
      </c>
    </row>
    <row r="43" spans="1:6" ht="92.25" customHeight="1" thickBot="1" x14ac:dyDescent="0.3">
      <c r="A43" s="167" t="s">
        <v>61</v>
      </c>
      <c r="B43" s="174" t="s">
        <v>379</v>
      </c>
      <c r="C43" s="175">
        <v>22100</v>
      </c>
      <c r="D43" s="176">
        <v>34113.01</v>
      </c>
      <c r="E43" s="171">
        <f t="shared" si="0"/>
        <v>154.35751131221721</v>
      </c>
      <c r="F43" s="172">
        <f t="shared" si="2"/>
        <v>12013.010000000002</v>
      </c>
    </row>
    <row r="44" spans="1:6" ht="72" customHeight="1" thickBot="1" x14ac:dyDescent="0.3">
      <c r="A44" s="119" t="s">
        <v>232</v>
      </c>
      <c r="B44" s="177" t="s">
        <v>380</v>
      </c>
      <c r="C44" s="121">
        <f t="shared" ref="C44:D44" si="9">C45</f>
        <v>100</v>
      </c>
      <c r="D44" s="121">
        <f t="shared" si="9"/>
        <v>40.840000000000003</v>
      </c>
      <c r="E44" s="121">
        <f t="shared" si="0"/>
        <v>40.840000000000003</v>
      </c>
      <c r="F44" s="122">
        <f t="shared" si="2"/>
        <v>-59.16</v>
      </c>
    </row>
    <row r="45" spans="1:6" ht="84.75" customHeight="1" thickBot="1" x14ac:dyDescent="0.3">
      <c r="A45" s="167" t="s">
        <v>193</v>
      </c>
      <c r="B45" s="174" t="s">
        <v>381</v>
      </c>
      <c r="C45" s="170">
        <v>100</v>
      </c>
      <c r="D45" s="170">
        <v>40.840000000000003</v>
      </c>
      <c r="E45" s="178">
        <f t="shared" si="0"/>
        <v>40.840000000000003</v>
      </c>
      <c r="F45" s="172">
        <f t="shared" si="2"/>
        <v>-59.16</v>
      </c>
    </row>
    <row r="46" spans="1:6" ht="39" thickBot="1" x14ac:dyDescent="0.3">
      <c r="A46" s="119" t="s">
        <v>237</v>
      </c>
      <c r="B46" s="179" t="s">
        <v>238</v>
      </c>
      <c r="C46" s="173">
        <f>SUM(C47:C48)</f>
        <v>5005.12</v>
      </c>
      <c r="D46" s="173">
        <f t="shared" ref="D46" si="10">SUM(D47:D48)</f>
        <v>3306.67</v>
      </c>
      <c r="E46" s="121">
        <f t="shared" si="0"/>
        <v>66.065748673358485</v>
      </c>
      <c r="F46" s="122">
        <f t="shared" si="2"/>
        <v>-1698.4499999999998</v>
      </c>
    </row>
    <row r="47" spans="1:6" ht="63.75" x14ac:dyDescent="0.25">
      <c r="A47" s="127" t="s">
        <v>31</v>
      </c>
      <c r="B47" s="180" t="s">
        <v>382</v>
      </c>
      <c r="C47" s="130">
        <v>4516.9399999999996</v>
      </c>
      <c r="D47" s="130">
        <v>3056.18</v>
      </c>
      <c r="E47" s="131">
        <f t="shared" si="0"/>
        <v>67.660407266866514</v>
      </c>
      <c r="F47" s="132">
        <f t="shared" si="2"/>
        <v>-1460.7599999999998</v>
      </c>
    </row>
    <row r="48" spans="1:6" ht="39" thickBot="1" x14ac:dyDescent="0.3">
      <c r="A48" s="139" t="s">
        <v>32</v>
      </c>
      <c r="B48" s="181" t="s">
        <v>383</v>
      </c>
      <c r="C48" s="142">
        <v>488.18</v>
      </c>
      <c r="D48" s="142">
        <v>250.49</v>
      </c>
      <c r="E48" s="143">
        <f t="shared" si="0"/>
        <v>51.310991847269449</v>
      </c>
      <c r="F48" s="144">
        <f t="shared" si="2"/>
        <v>-237.69</v>
      </c>
    </row>
    <row r="49" spans="1:6" ht="51.75" thickBot="1" x14ac:dyDescent="0.3">
      <c r="A49" s="182" t="s">
        <v>233</v>
      </c>
      <c r="B49" s="177" t="s">
        <v>234</v>
      </c>
      <c r="C49" s="183">
        <f t="shared" ref="C49:D49" si="11">SUM(C50:C51)</f>
        <v>2</v>
      </c>
      <c r="D49" s="183">
        <f t="shared" si="11"/>
        <v>54.07</v>
      </c>
      <c r="E49" s="121">
        <f t="shared" si="0"/>
        <v>2703.5</v>
      </c>
      <c r="F49" s="122">
        <f t="shared" si="2"/>
        <v>52.07</v>
      </c>
    </row>
    <row r="50" spans="1:6" ht="104.25" customHeight="1" x14ac:dyDescent="0.25">
      <c r="A50" s="184" t="s">
        <v>235</v>
      </c>
      <c r="B50" s="180" t="s">
        <v>236</v>
      </c>
      <c r="C50" s="130">
        <v>1</v>
      </c>
      <c r="D50" s="130">
        <v>44.63</v>
      </c>
      <c r="E50" s="131">
        <f t="shared" si="0"/>
        <v>4463</v>
      </c>
      <c r="F50" s="132">
        <f t="shared" si="2"/>
        <v>43.63</v>
      </c>
    </row>
    <row r="51" spans="1:6" ht="84.75" customHeight="1" thickBot="1" x14ac:dyDescent="0.3">
      <c r="A51" s="185" t="s">
        <v>278</v>
      </c>
      <c r="B51" s="181" t="s">
        <v>279</v>
      </c>
      <c r="C51" s="142">
        <v>1</v>
      </c>
      <c r="D51" s="142">
        <v>9.44</v>
      </c>
      <c r="E51" s="143">
        <f t="shared" si="0"/>
        <v>944</v>
      </c>
      <c r="F51" s="144">
        <f t="shared" si="2"/>
        <v>8.44</v>
      </c>
    </row>
    <row r="52" spans="1:6" ht="51.75" thickBot="1" x14ac:dyDescent="0.3">
      <c r="A52" s="182" t="s">
        <v>280</v>
      </c>
      <c r="B52" s="179" t="s">
        <v>281</v>
      </c>
      <c r="C52" s="121">
        <f>SUM(C53:C54)</f>
        <v>27</v>
      </c>
      <c r="D52" s="121">
        <f>SUM(D53:D54)</f>
        <v>29.06</v>
      </c>
      <c r="E52" s="121">
        <f t="shared" si="0"/>
        <v>107.62962962962963</v>
      </c>
      <c r="F52" s="122">
        <f t="shared" si="2"/>
        <v>2.0599999999999987</v>
      </c>
    </row>
    <row r="53" spans="1:6" ht="140.25" x14ac:dyDescent="0.25">
      <c r="A53" s="184" t="s">
        <v>282</v>
      </c>
      <c r="B53" s="180" t="s">
        <v>283</v>
      </c>
      <c r="C53" s="129">
        <v>26</v>
      </c>
      <c r="D53" s="130">
        <v>28.65</v>
      </c>
      <c r="E53" s="131">
        <f t="shared" si="0"/>
        <v>110.19230769230768</v>
      </c>
      <c r="F53" s="132">
        <f t="shared" si="2"/>
        <v>2.6499999999999986</v>
      </c>
    </row>
    <row r="54" spans="1:6" ht="128.25" thickBot="1" x14ac:dyDescent="0.3">
      <c r="A54" s="185" t="s">
        <v>284</v>
      </c>
      <c r="B54" s="181" t="s">
        <v>285</v>
      </c>
      <c r="C54" s="142">
        <v>1</v>
      </c>
      <c r="D54" s="142">
        <v>0.41</v>
      </c>
      <c r="E54" s="143">
        <f t="shared" si="0"/>
        <v>41</v>
      </c>
      <c r="F54" s="144">
        <f t="shared" si="2"/>
        <v>-0.59000000000000008</v>
      </c>
    </row>
    <row r="55" spans="1:6" ht="77.25" thickBot="1" x14ac:dyDescent="0.3">
      <c r="A55" s="119" t="s">
        <v>239</v>
      </c>
      <c r="B55" s="177" t="s">
        <v>240</v>
      </c>
      <c r="C55" s="121">
        <f>SUM(C56:C59)</f>
        <v>4387.76</v>
      </c>
      <c r="D55" s="121">
        <f>SUM(D56:D59)</f>
        <v>2197.9499999999998</v>
      </c>
      <c r="E55" s="121">
        <f t="shared" si="0"/>
        <v>50.092758035991025</v>
      </c>
      <c r="F55" s="122">
        <f t="shared" si="2"/>
        <v>-2189.8100000000004</v>
      </c>
    </row>
    <row r="56" spans="1:6" ht="89.25" x14ac:dyDescent="0.25">
      <c r="A56" s="127" t="s">
        <v>241</v>
      </c>
      <c r="B56" s="180" t="s">
        <v>384</v>
      </c>
      <c r="C56" s="131">
        <v>3537.76</v>
      </c>
      <c r="D56" s="131">
        <v>1813.78</v>
      </c>
      <c r="E56" s="131">
        <f t="shared" si="0"/>
        <v>51.269164669169186</v>
      </c>
      <c r="F56" s="132">
        <f t="shared" si="2"/>
        <v>-1723.9800000000002</v>
      </c>
    </row>
    <row r="57" spans="1:6" ht="127.5" x14ac:dyDescent="0.25">
      <c r="A57" s="133" t="s">
        <v>286</v>
      </c>
      <c r="B57" s="186" t="s">
        <v>385</v>
      </c>
      <c r="C57" s="137">
        <v>34.020000000000003</v>
      </c>
      <c r="D57" s="137">
        <v>24.44</v>
      </c>
      <c r="E57" s="137">
        <f t="shared" si="0"/>
        <v>71.840094062316282</v>
      </c>
      <c r="F57" s="138">
        <f t="shared" si="2"/>
        <v>-9.5800000000000018</v>
      </c>
    </row>
    <row r="58" spans="1:6" ht="140.25" x14ac:dyDescent="0.25">
      <c r="A58" s="133" t="s">
        <v>287</v>
      </c>
      <c r="B58" s="186" t="s">
        <v>386</v>
      </c>
      <c r="C58" s="136">
        <v>425.98</v>
      </c>
      <c r="D58" s="136">
        <v>19.73</v>
      </c>
      <c r="E58" s="137">
        <f t="shared" si="0"/>
        <v>4.6316728484905392</v>
      </c>
      <c r="F58" s="138">
        <f t="shared" si="2"/>
        <v>-406.25</v>
      </c>
    </row>
    <row r="59" spans="1:6" ht="141" thickBot="1" x14ac:dyDescent="0.3">
      <c r="A59" s="139" t="s">
        <v>288</v>
      </c>
      <c r="B59" s="181" t="s">
        <v>387</v>
      </c>
      <c r="C59" s="142">
        <v>390</v>
      </c>
      <c r="D59" s="142">
        <v>340</v>
      </c>
      <c r="E59" s="143">
        <f t="shared" si="0"/>
        <v>87.179487179487182</v>
      </c>
      <c r="F59" s="144">
        <f t="shared" si="2"/>
        <v>-50</v>
      </c>
    </row>
    <row r="60" spans="1:6" ht="26.25" thickBot="1" x14ac:dyDescent="0.3">
      <c r="A60" s="159" t="s">
        <v>33</v>
      </c>
      <c r="B60" s="160" t="s">
        <v>34</v>
      </c>
      <c r="C60" s="161">
        <f t="shared" ref="C60:D60" si="12">SUM(C61)</f>
        <v>2906</v>
      </c>
      <c r="D60" s="161">
        <f t="shared" si="12"/>
        <v>1249.53</v>
      </c>
      <c r="E60" s="161">
        <f t="shared" si="0"/>
        <v>42.998279421885755</v>
      </c>
      <c r="F60" s="162">
        <f t="shared" si="2"/>
        <v>-1656.47</v>
      </c>
    </row>
    <row r="61" spans="1:6" ht="15.75" thickBot="1" x14ac:dyDescent="0.3">
      <c r="A61" s="119" t="s">
        <v>242</v>
      </c>
      <c r="B61" s="120" t="s">
        <v>35</v>
      </c>
      <c r="C61" s="121">
        <f>SUM(C62:C65)</f>
        <v>2906</v>
      </c>
      <c r="D61" s="121">
        <f>SUM(D62:D65)</f>
        <v>1249.53</v>
      </c>
      <c r="E61" s="121">
        <f t="shared" si="0"/>
        <v>42.998279421885755</v>
      </c>
      <c r="F61" s="122">
        <f t="shared" si="2"/>
        <v>-1656.47</v>
      </c>
    </row>
    <row r="62" spans="1:6" ht="63.75" x14ac:dyDescent="0.25">
      <c r="A62" s="127" t="s">
        <v>36</v>
      </c>
      <c r="B62" s="128" t="s">
        <v>289</v>
      </c>
      <c r="C62" s="130">
        <v>1414</v>
      </c>
      <c r="D62" s="130">
        <v>407.14</v>
      </c>
      <c r="E62" s="131">
        <f t="shared" si="0"/>
        <v>28.793493635077795</v>
      </c>
      <c r="F62" s="132">
        <f t="shared" si="2"/>
        <v>-1006.86</v>
      </c>
    </row>
    <row r="63" spans="1:6" ht="51" x14ac:dyDescent="0.25">
      <c r="A63" s="133" t="s">
        <v>37</v>
      </c>
      <c r="B63" s="134" t="s">
        <v>290</v>
      </c>
      <c r="C63" s="136">
        <v>1285</v>
      </c>
      <c r="D63" s="136">
        <v>388.77</v>
      </c>
      <c r="E63" s="137">
        <f t="shared" si="0"/>
        <v>30.254474708171202</v>
      </c>
      <c r="F63" s="138">
        <f t="shared" si="2"/>
        <v>-896.23</v>
      </c>
    </row>
    <row r="64" spans="1:6" ht="51" x14ac:dyDescent="0.25">
      <c r="A64" s="133" t="s">
        <v>203</v>
      </c>
      <c r="B64" s="134" t="s">
        <v>291</v>
      </c>
      <c r="C64" s="136">
        <v>135</v>
      </c>
      <c r="D64" s="136">
        <v>272.62</v>
      </c>
      <c r="E64" s="137">
        <f t="shared" si="0"/>
        <v>201.94074074074075</v>
      </c>
      <c r="F64" s="138">
        <f t="shared" si="2"/>
        <v>137.62</v>
      </c>
    </row>
    <row r="65" spans="1:6" ht="51.75" thickBot="1" x14ac:dyDescent="0.3">
      <c r="A65" s="139" t="s">
        <v>243</v>
      </c>
      <c r="B65" s="140" t="s">
        <v>292</v>
      </c>
      <c r="C65" s="142">
        <v>72</v>
      </c>
      <c r="D65" s="142">
        <v>181</v>
      </c>
      <c r="E65" s="143">
        <f t="shared" si="0"/>
        <v>251.38888888888889</v>
      </c>
      <c r="F65" s="144">
        <f t="shared" si="2"/>
        <v>109</v>
      </c>
    </row>
    <row r="66" spans="1:6" ht="26.25" thickBot="1" x14ac:dyDescent="0.3">
      <c r="A66" s="119" t="s">
        <v>38</v>
      </c>
      <c r="B66" s="120" t="s">
        <v>39</v>
      </c>
      <c r="C66" s="121">
        <f t="shared" ref="C66:D66" si="13">SUM(C67+C69)</f>
        <v>123</v>
      </c>
      <c r="D66" s="121">
        <f t="shared" si="13"/>
        <v>2143.75</v>
      </c>
      <c r="E66" s="121">
        <f t="shared" si="0"/>
        <v>1742.8861788617887</v>
      </c>
      <c r="F66" s="122">
        <f t="shared" si="2"/>
        <v>2020.75</v>
      </c>
    </row>
    <row r="67" spans="1:6" ht="15.75" thickBot="1" x14ac:dyDescent="0.3">
      <c r="A67" s="187" t="s">
        <v>40</v>
      </c>
      <c r="B67" s="188" t="s">
        <v>41</v>
      </c>
      <c r="C67" s="189">
        <f t="shared" ref="C67:D67" si="14">C68</f>
        <v>89</v>
      </c>
      <c r="D67" s="189">
        <f t="shared" si="14"/>
        <v>0</v>
      </c>
      <c r="E67" s="189">
        <f t="shared" si="0"/>
        <v>0</v>
      </c>
      <c r="F67" s="190">
        <f t="shared" si="2"/>
        <v>-89</v>
      </c>
    </row>
    <row r="68" spans="1:6" ht="51.75" thickBot="1" x14ac:dyDescent="0.3">
      <c r="A68" s="167" t="s">
        <v>42</v>
      </c>
      <c r="B68" s="174" t="s">
        <v>388</v>
      </c>
      <c r="C68" s="170">
        <v>89</v>
      </c>
      <c r="D68" s="170">
        <v>0</v>
      </c>
      <c r="E68" s="171">
        <f t="shared" ref="E68:E131" si="15">D68/C68*100</f>
        <v>0</v>
      </c>
      <c r="F68" s="172">
        <f t="shared" si="2"/>
        <v>-89</v>
      </c>
    </row>
    <row r="69" spans="1:6" ht="15.75" thickBot="1" x14ac:dyDescent="0.3">
      <c r="A69" s="119" t="s">
        <v>244</v>
      </c>
      <c r="B69" s="120" t="s">
        <v>204</v>
      </c>
      <c r="C69" s="121">
        <f t="shared" ref="C69:D69" si="16">SUM(C70+C72)</f>
        <v>34</v>
      </c>
      <c r="D69" s="121">
        <f t="shared" si="16"/>
        <v>2143.75</v>
      </c>
      <c r="E69" s="121">
        <f t="shared" si="15"/>
        <v>6305.1470588235297</v>
      </c>
      <c r="F69" s="122">
        <f t="shared" si="2"/>
        <v>2109.75</v>
      </c>
    </row>
    <row r="70" spans="1:6" ht="26.25" thickBot="1" x14ac:dyDescent="0.3">
      <c r="A70" s="119" t="s">
        <v>245</v>
      </c>
      <c r="B70" s="120" t="s">
        <v>246</v>
      </c>
      <c r="C70" s="121">
        <f t="shared" ref="C70:D70" si="17">SUM(C71)</f>
        <v>32</v>
      </c>
      <c r="D70" s="121">
        <f t="shared" si="17"/>
        <v>31.12</v>
      </c>
      <c r="E70" s="121">
        <f t="shared" si="15"/>
        <v>97.25</v>
      </c>
      <c r="F70" s="122">
        <f t="shared" si="2"/>
        <v>-0.87999999999999901</v>
      </c>
    </row>
    <row r="71" spans="1:6" ht="39" thickBot="1" x14ac:dyDescent="0.3">
      <c r="A71" s="167" t="s">
        <v>43</v>
      </c>
      <c r="B71" s="168" t="s">
        <v>67</v>
      </c>
      <c r="C71" s="170">
        <v>32</v>
      </c>
      <c r="D71" s="170">
        <v>31.12</v>
      </c>
      <c r="E71" s="171">
        <f t="shared" si="15"/>
        <v>97.25</v>
      </c>
      <c r="F71" s="172">
        <f t="shared" si="2"/>
        <v>-0.87999999999999901</v>
      </c>
    </row>
    <row r="72" spans="1:6" ht="26.25" thickBot="1" x14ac:dyDescent="0.3">
      <c r="A72" s="119" t="s">
        <v>247</v>
      </c>
      <c r="B72" s="120" t="s">
        <v>248</v>
      </c>
      <c r="C72" s="183">
        <f>SUM(C73:C78)</f>
        <v>2</v>
      </c>
      <c r="D72" s="183">
        <f>SUM(D73:D78)</f>
        <v>2112.63</v>
      </c>
      <c r="E72" s="121">
        <f t="shared" si="15"/>
        <v>105631.5</v>
      </c>
      <c r="F72" s="122">
        <f t="shared" ref="F72:F135" si="18">D72-C72</f>
        <v>2110.63</v>
      </c>
    </row>
    <row r="73" spans="1:6" ht="25.5" x14ac:dyDescent="0.25">
      <c r="A73" s="127" t="s">
        <v>293</v>
      </c>
      <c r="B73" s="191" t="s">
        <v>389</v>
      </c>
      <c r="C73" s="131">
        <v>0</v>
      </c>
      <c r="D73" s="131">
        <v>1288.8900000000001</v>
      </c>
      <c r="E73" s="131"/>
      <c r="F73" s="132">
        <f t="shared" si="18"/>
        <v>1288.8900000000001</v>
      </c>
    </row>
    <row r="74" spans="1:6" ht="25.5" x14ac:dyDescent="0.25">
      <c r="A74" s="133" t="s">
        <v>465</v>
      </c>
      <c r="B74" s="192" t="s">
        <v>389</v>
      </c>
      <c r="C74" s="137">
        <v>0</v>
      </c>
      <c r="D74" s="137">
        <v>194.22</v>
      </c>
      <c r="E74" s="137"/>
      <c r="F74" s="138">
        <f t="shared" si="18"/>
        <v>194.22</v>
      </c>
    </row>
    <row r="75" spans="1:6" ht="25.5" x14ac:dyDescent="0.25">
      <c r="A75" s="133" t="s">
        <v>390</v>
      </c>
      <c r="B75" s="192" t="s">
        <v>389</v>
      </c>
      <c r="C75" s="136">
        <v>0</v>
      </c>
      <c r="D75" s="136">
        <v>386.04</v>
      </c>
      <c r="E75" s="137"/>
      <c r="F75" s="138">
        <f t="shared" si="18"/>
        <v>386.04</v>
      </c>
    </row>
    <row r="76" spans="1:6" ht="51" x14ac:dyDescent="0.25">
      <c r="A76" s="133" t="s">
        <v>391</v>
      </c>
      <c r="B76" s="192" t="s">
        <v>392</v>
      </c>
      <c r="C76" s="136">
        <v>0</v>
      </c>
      <c r="D76" s="136">
        <v>128.36000000000001</v>
      </c>
      <c r="E76" s="137"/>
      <c r="F76" s="138">
        <f t="shared" si="18"/>
        <v>128.36000000000001</v>
      </c>
    </row>
    <row r="77" spans="1:6" ht="51" x14ac:dyDescent="0.25">
      <c r="A77" s="133" t="s">
        <v>458</v>
      </c>
      <c r="B77" s="192" t="s">
        <v>392</v>
      </c>
      <c r="C77" s="136">
        <v>0</v>
      </c>
      <c r="D77" s="136">
        <v>99.58</v>
      </c>
      <c r="E77" s="137"/>
      <c r="F77" s="138">
        <f t="shared" si="18"/>
        <v>99.58</v>
      </c>
    </row>
    <row r="78" spans="1:6" ht="51.75" thickBot="1" x14ac:dyDescent="0.3">
      <c r="A78" s="139" t="s">
        <v>294</v>
      </c>
      <c r="B78" s="193" t="s">
        <v>393</v>
      </c>
      <c r="C78" s="142">
        <v>2</v>
      </c>
      <c r="D78" s="142">
        <v>15.54</v>
      </c>
      <c r="E78" s="143">
        <f t="shared" si="15"/>
        <v>777</v>
      </c>
      <c r="F78" s="144">
        <f t="shared" si="18"/>
        <v>13.54</v>
      </c>
    </row>
    <row r="79" spans="1:6" ht="26.25" thickBot="1" x14ac:dyDescent="0.3">
      <c r="A79" s="119" t="s">
        <v>44</v>
      </c>
      <c r="B79" s="120" t="s">
        <v>45</v>
      </c>
      <c r="C79" s="121">
        <f>SUM(C86+C82+C80)</f>
        <v>3394.5</v>
      </c>
      <c r="D79" s="121">
        <f>SUM(D86+D82+D80)</f>
        <v>3738.92</v>
      </c>
      <c r="E79" s="121">
        <f t="shared" si="15"/>
        <v>110.14641331565768</v>
      </c>
      <c r="F79" s="122">
        <f t="shared" si="18"/>
        <v>344.42000000000007</v>
      </c>
    </row>
    <row r="80" spans="1:6" ht="15.75" thickBot="1" x14ac:dyDescent="0.3">
      <c r="A80" s="119" t="s">
        <v>46</v>
      </c>
      <c r="B80" s="120" t="s">
        <v>47</v>
      </c>
      <c r="C80" s="121">
        <f t="shared" ref="C80:D80" si="19">SUM(C81)</f>
        <v>0</v>
      </c>
      <c r="D80" s="121">
        <f t="shared" si="19"/>
        <v>0</v>
      </c>
      <c r="E80" s="121"/>
      <c r="F80" s="122">
        <f t="shared" si="18"/>
        <v>0</v>
      </c>
    </row>
    <row r="81" spans="1:6" ht="26.25" thickBot="1" x14ac:dyDescent="0.3">
      <c r="A81" s="167" t="s">
        <v>48</v>
      </c>
      <c r="B81" s="168" t="s">
        <v>195</v>
      </c>
      <c r="C81" s="170">
        <v>0</v>
      </c>
      <c r="D81" s="170">
        <v>0</v>
      </c>
      <c r="E81" s="171"/>
      <c r="F81" s="172">
        <f t="shared" si="18"/>
        <v>0</v>
      </c>
    </row>
    <row r="82" spans="1:6" ht="77.25" thickBot="1" x14ac:dyDescent="0.3">
      <c r="A82" s="119" t="s">
        <v>249</v>
      </c>
      <c r="B82" s="177" t="s">
        <v>250</v>
      </c>
      <c r="C82" s="121">
        <f t="shared" ref="C82:D82" si="20">SUM(C83:C85)</f>
        <v>2564.5</v>
      </c>
      <c r="D82" s="121">
        <f t="shared" si="20"/>
        <v>2558.5100000000002</v>
      </c>
      <c r="E82" s="121">
        <f t="shared" si="15"/>
        <v>99.766426203938394</v>
      </c>
      <c r="F82" s="122">
        <f t="shared" si="18"/>
        <v>-5.9899999999997817</v>
      </c>
    </row>
    <row r="83" spans="1:6" ht="89.25" hidden="1" x14ac:dyDescent="0.25">
      <c r="A83" s="127" t="s">
        <v>394</v>
      </c>
      <c r="B83" s="194" t="s">
        <v>395</v>
      </c>
      <c r="C83" s="130">
        <v>0</v>
      </c>
      <c r="D83" s="130">
        <v>0</v>
      </c>
      <c r="E83" s="131"/>
      <c r="F83" s="132">
        <f t="shared" si="18"/>
        <v>0</v>
      </c>
    </row>
    <row r="84" spans="1:6" ht="90" thickBot="1" x14ac:dyDescent="0.3">
      <c r="A84" s="133" t="s">
        <v>49</v>
      </c>
      <c r="B84" s="186" t="s">
        <v>396</v>
      </c>
      <c r="C84" s="136">
        <v>2564.5</v>
      </c>
      <c r="D84" s="136">
        <v>2558.5100000000002</v>
      </c>
      <c r="E84" s="137">
        <f t="shared" si="15"/>
        <v>99.766426203938394</v>
      </c>
      <c r="F84" s="138">
        <f t="shared" si="18"/>
        <v>-5.9899999999997817</v>
      </c>
    </row>
    <row r="85" spans="1:6" ht="90" hidden="1" thickBot="1" x14ac:dyDescent="0.3">
      <c r="A85" s="139" t="s">
        <v>397</v>
      </c>
      <c r="B85" s="181" t="s">
        <v>398</v>
      </c>
      <c r="C85" s="142">
        <v>0</v>
      </c>
      <c r="D85" s="142">
        <v>0</v>
      </c>
      <c r="E85" s="143"/>
      <c r="F85" s="144">
        <f t="shared" si="18"/>
        <v>0</v>
      </c>
    </row>
    <row r="86" spans="1:6" ht="39" thickBot="1" x14ac:dyDescent="0.3">
      <c r="A86" s="119" t="s">
        <v>251</v>
      </c>
      <c r="B86" s="120" t="s">
        <v>252</v>
      </c>
      <c r="C86" s="165">
        <f t="shared" ref="C86:D86" si="21">SUM(C87)</f>
        <v>830</v>
      </c>
      <c r="D86" s="165">
        <f t="shared" si="21"/>
        <v>1180.4100000000001</v>
      </c>
      <c r="E86" s="121">
        <f t="shared" si="15"/>
        <v>142.21807228915665</v>
      </c>
      <c r="F86" s="122">
        <f t="shared" si="18"/>
        <v>350.41000000000008</v>
      </c>
    </row>
    <row r="87" spans="1:6" ht="51.75" thickBot="1" x14ac:dyDescent="0.3">
      <c r="A87" s="167" t="s">
        <v>50</v>
      </c>
      <c r="B87" s="168" t="s">
        <v>253</v>
      </c>
      <c r="C87" s="170">
        <v>830</v>
      </c>
      <c r="D87" s="170">
        <v>1180.4100000000001</v>
      </c>
      <c r="E87" s="171">
        <f t="shared" si="15"/>
        <v>142.21807228915665</v>
      </c>
      <c r="F87" s="172">
        <f t="shared" si="18"/>
        <v>350.41000000000008</v>
      </c>
    </row>
    <row r="88" spans="1:6" ht="15.75" thickBot="1" x14ac:dyDescent="0.3">
      <c r="A88" s="119" t="s">
        <v>51</v>
      </c>
      <c r="B88" s="120" t="s">
        <v>52</v>
      </c>
      <c r="C88" s="121">
        <f>SUM(C89+C116+C118+C123+C141)</f>
        <v>700.51</v>
      </c>
      <c r="D88" s="121">
        <f>SUM(D89+D116+D118+D123+D141)</f>
        <v>3505.88</v>
      </c>
      <c r="E88" s="121">
        <f t="shared" si="15"/>
        <v>500.47536794621061</v>
      </c>
      <c r="F88" s="122">
        <f t="shared" si="18"/>
        <v>2805.37</v>
      </c>
    </row>
    <row r="89" spans="1:6" ht="46.5" customHeight="1" thickBot="1" x14ac:dyDescent="0.3">
      <c r="A89" s="195" t="s">
        <v>399</v>
      </c>
      <c r="B89" s="196" t="s">
        <v>400</v>
      </c>
      <c r="C89" s="178">
        <f>SUM(C90+C93+C96+C99+C100+C101+C102+C103+C105+C106+C108+C109+C110+C113+C107+C104)</f>
        <v>163.51</v>
      </c>
      <c r="D89" s="178">
        <f>SUM(D90+D93+D96+D99+D100+D101+D102+D103+D105+D106+D108+D109+D110+D113+D107+D104)</f>
        <v>441.21999999999997</v>
      </c>
      <c r="E89" s="178">
        <f t="shared" si="15"/>
        <v>269.84282306892544</v>
      </c>
      <c r="F89" s="197">
        <f t="shared" si="18"/>
        <v>277.70999999999998</v>
      </c>
    </row>
    <row r="90" spans="1:6" ht="77.25" thickBot="1" x14ac:dyDescent="0.3">
      <c r="A90" s="198" t="s">
        <v>295</v>
      </c>
      <c r="B90" s="199" t="s">
        <v>401</v>
      </c>
      <c r="C90" s="121">
        <f>SUM(C91+C92)</f>
        <v>4.57</v>
      </c>
      <c r="D90" s="121">
        <f t="shared" ref="D90" si="22">SUM(D91+D92)</f>
        <v>8.92</v>
      </c>
      <c r="E90" s="121">
        <f t="shared" si="15"/>
        <v>195.18599562363238</v>
      </c>
      <c r="F90" s="122">
        <f t="shared" si="18"/>
        <v>4.3499999999999996</v>
      </c>
    </row>
    <row r="91" spans="1:6" ht="76.5" x14ac:dyDescent="0.25">
      <c r="A91" s="200" t="s">
        <v>296</v>
      </c>
      <c r="B91" s="201" t="s">
        <v>401</v>
      </c>
      <c r="C91" s="131">
        <v>3.5</v>
      </c>
      <c r="D91" s="131">
        <v>2</v>
      </c>
      <c r="E91" s="131">
        <f t="shared" si="15"/>
        <v>57.142857142857139</v>
      </c>
      <c r="F91" s="132">
        <f t="shared" si="18"/>
        <v>-1.5</v>
      </c>
    </row>
    <row r="92" spans="1:6" ht="77.25" thickBot="1" x14ac:dyDescent="0.3">
      <c r="A92" s="202" t="s">
        <v>254</v>
      </c>
      <c r="B92" s="203" t="s">
        <v>401</v>
      </c>
      <c r="C92" s="143">
        <v>1.07</v>
      </c>
      <c r="D92" s="143">
        <v>6.92</v>
      </c>
      <c r="E92" s="143">
        <f t="shared" si="15"/>
        <v>646.72897196261681</v>
      </c>
      <c r="F92" s="144">
        <f t="shared" si="18"/>
        <v>5.85</v>
      </c>
    </row>
    <row r="93" spans="1:6" ht="90" thickBot="1" x14ac:dyDescent="0.3">
      <c r="A93" s="198" t="s">
        <v>297</v>
      </c>
      <c r="B93" s="204" t="s">
        <v>402</v>
      </c>
      <c r="C93" s="121">
        <f>SUM(C94:C95)</f>
        <v>29.17</v>
      </c>
      <c r="D93" s="121">
        <f t="shared" ref="D93" si="23">SUM(D94:D95)</f>
        <v>61.309999999999995</v>
      </c>
      <c r="E93" s="121">
        <f t="shared" si="15"/>
        <v>210.18169352074048</v>
      </c>
      <c r="F93" s="122">
        <f t="shared" si="18"/>
        <v>32.139999999999993</v>
      </c>
    </row>
    <row r="94" spans="1:6" ht="89.25" x14ac:dyDescent="0.25">
      <c r="A94" s="200" t="s">
        <v>298</v>
      </c>
      <c r="B94" s="205" t="s">
        <v>402</v>
      </c>
      <c r="C94" s="131">
        <v>27</v>
      </c>
      <c r="D94" s="131">
        <v>58.3</v>
      </c>
      <c r="E94" s="131">
        <f t="shared" si="15"/>
        <v>215.9259259259259</v>
      </c>
      <c r="F94" s="132">
        <f t="shared" si="18"/>
        <v>31.299999999999997</v>
      </c>
    </row>
    <row r="95" spans="1:6" ht="90" thickBot="1" x14ac:dyDescent="0.3">
      <c r="A95" s="202" t="s">
        <v>299</v>
      </c>
      <c r="B95" s="206" t="s">
        <v>402</v>
      </c>
      <c r="C95" s="143">
        <v>2.17</v>
      </c>
      <c r="D95" s="143">
        <v>3.01</v>
      </c>
      <c r="E95" s="143">
        <f t="shared" si="15"/>
        <v>138.70967741935482</v>
      </c>
      <c r="F95" s="144">
        <f t="shared" si="18"/>
        <v>0.83999999999999986</v>
      </c>
    </row>
    <row r="96" spans="1:6" ht="77.25" thickBot="1" x14ac:dyDescent="0.3">
      <c r="A96" s="198" t="s">
        <v>300</v>
      </c>
      <c r="B96" s="199" t="s">
        <v>403</v>
      </c>
      <c r="C96" s="121">
        <f>SUM(C97:C98)</f>
        <v>30.33</v>
      </c>
      <c r="D96" s="121">
        <f t="shared" ref="D96" si="24">SUM(D97:D98)</f>
        <v>62.02</v>
      </c>
      <c r="E96" s="121">
        <f t="shared" si="15"/>
        <v>204.48400923178372</v>
      </c>
      <c r="F96" s="122">
        <f t="shared" si="18"/>
        <v>31.690000000000005</v>
      </c>
    </row>
    <row r="97" spans="1:6" ht="76.5" x14ac:dyDescent="0.25">
      <c r="A97" s="200" t="s">
        <v>301</v>
      </c>
      <c r="B97" s="201" t="s">
        <v>403</v>
      </c>
      <c r="C97" s="131">
        <v>28.66</v>
      </c>
      <c r="D97" s="131">
        <v>62.02</v>
      </c>
      <c r="E97" s="131">
        <f t="shared" si="15"/>
        <v>216.39916259595259</v>
      </c>
      <c r="F97" s="132">
        <f t="shared" si="18"/>
        <v>33.36</v>
      </c>
    </row>
    <row r="98" spans="1:6" ht="77.25" thickBot="1" x14ac:dyDescent="0.3">
      <c r="A98" s="202" t="s">
        <v>302</v>
      </c>
      <c r="B98" s="203" t="s">
        <v>403</v>
      </c>
      <c r="C98" s="143">
        <v>1.67</v>
      </c>
      <c r="D98" s="143">
        <v>0</v>
      </c>
      <c r="E98" s="143">
        <f t="shared" si="15"/>
        <v>0</v>
      </c>
      <c r="F98" s="144">
        <f t="shared" si="18"/>
        <v>-1.67</v>
      </c>
    </row>
    <row r="99" spans="1:6" ht="77.25" thickBot="1" x14ac:dyDescent="0.3">
      <c r="A99" s="198" t="s">
        <v>404</v>
      </c>
      <c r="B99" s="199" t="s">
        <v>405</v>
      </c>
      <c r="C99" s="121">
        <v>0</v>
      </c>
      <c r="D99" s="121">
        <v>35</v>
      </c>
      <c r="E99" s="121"/>
      <c r="F99" s="122">
        <f t="shared" si="18"/>
        <v>35</v>
      </c>
    </row>
    <row r="100" spans="1:6" ht="77.25" thickBot="1" x14ac:dyDescent="0.3">
      <c r="A100" s="207" t="s">
        <v>406</v>
      </c>
      <c r="B100" s="208" t="s">
        <v>471</v>
      </c>
      <c r="C100" s="178">
        <v>0</v>
      </c>
      <c r="D100" s="178">
        <v>23.5</v>
      </c>
      <c r="E100" s="178"/>
      <c r="F100" s="197">
        <f t="shared" si="18"/>
        <v>23.5</v>
      </c>
    </row>
    <row r="101" spans="1:6" ht="77.25" thickBot="1" x14ac:dyDescent="0.3">
      <c r="A101" s="198" t="s">
        <v>303</v>
      </c>
      <c r="B101" s="199" t="s">
        <v>304</v>
      </c>
      <c r="C101" s="121">
        <v>0</v>
      </c>
      <c r="D101" s="121">
        <v>30</v>
      </c>
      <c r="E101" s="121"/>
      <c r="F101" s="122">
        <f t="shared" si="18"/>
        <v>30</v>
      </c>
    </row>
    <row r="102" spans="1:6" ht="77.25" thickBot="1" x14ac:dyDescent="0.3">
      <c r="A102" s="198" t="s">
        <v>305</v>
      </c>
      <c r="B102" s="199" t="s">
        <v>407</v>
      </c>
      <c r="C102" s="121">
        <v>10</v>
      </c>
      <c r="D102" s="121">
        <v>0</v>
      </c>
      <c r="E102" s="121">
        <f t="shared" si="15"/>
        <v>0</v>
      </c>
      <c r="F102" s="122">
        <f t="shared" si="18"/>
        <v>-10</v>
      </c>
    </row>
    <row r="103" spans="1:6" ht="81" customHeight="1" thickBot="1" x14ac:dyDescent="0.3">
      <c r="A103" s="209" t="s">
        <v>306</v>
      </c>
      <c r="B103" s="179" t="s">
        <v>307</v>
      </c>
      <c r="C103" s="121">
        <v>10</v>
      </c>
      <c r="D103" s="121">
        <v>0</v>
      </c>
      <c r="E103" s="121">
        <f t="shared" si="15"/>
        <v>0</v>
      </c>
      <c r="F103" s="122">
        <f t="shared" si="18"/>
        <v>-10</v>
      </c>
    </row>
    <row r="104" spans="1:6" ht="90" hidden="1" thickBot="1" x14ac:dyDescent="0.3">
      <c r="A104" s="209" t="s">
        <v>481</v>
      </c>
      <c r="B104" s="179" t="s">
        <v>482</v>
      </c>
      <c r="C104" s="121">
        <v>0</v>
      </c>
      <c r="D104" s="121">
        <v>0</v>
      </c>
      <c r="E104" s="121"/>
      <c r="F104" s="122">
        <f t="shared" si="18"/>
        <v>0</v>
      </c>
    </row>
    <row r="105" spans="1:6" ht="90" thickBot="1" x14ac:dyDescent="0.3">
      <c r="A105" s="209" t="s">
        <v>408</v>
      </c>
      <c r="B105" s="179" t="s">
        <v>409</v>
      </c>
      <c r="C105" s="121">
        <v>0</v>
      </c>
      <c r="D105" s="121">
        <v>27.25</v>
      </c>
      <c r="E105" s="121"/>
      <c r="F105" s="122">
        <f t="shared" si="18"/>
        <v>27.25</v>
      </c>
    </row>
    <row r="106" spans="1:6" ht="102.75" thickBot="1" x14ac:dyDescent="0.3">
      <c r="A106" s="207" t="s">
        <v>308</v>
      </c>
      <c r="B106" s="210" t="s">
        <v>410</v>
      </c>
      <c r="C106" s="211">
        <v>1.1000000000000001</v>
      </c>
      <c r="D106" s="211">
        <v>4.75</v>
      </c>
      <c r="E106" s="178">
        <f t="shared" si="15"/>
        <v>431.81818181818176</v>
      </c>
      <c r="F106" s="197">
        <f t="shared" si="18"/>
        <v>3.65</v>
      </c>
    </row>
    <row r="107" spans="1:6" ht="115.5" thickBot="1" x14ac:dyDescent="0.3">
      <c r="A107" s="198" t="s">
        <v>459</v>
      </c>
      <c r="B107" s="199" t="s">
        <v>460</v>
      </c>
      <c r="C107" s="173">
        <v>0</v>
      </c>
      <c r="D107" s="173">
        <v>14.09</v>
      </c>
      <c r="E107" s="121"/>
      <c r="F107" s="122">
        <f t="shared" si="18"/>
        <v>14.09</v>
      </c>
    </row>
    <row r="108" spans="1:6" ht="77.25" thickBot="1" x14ac:dyDescent="0.3">
      <c r="A108" s="207" t="s">
        <v>411</v>
      </c>
      <c r="B108" s="210" t="s">
        <v>412</v>
      </c>
      <c r="C108" s="211">
        <v>0</v>
      </c>
      <c r="D108" s="211">
        <v>7.8</v>
      </c>
      <c r="E108" s="178"/>
      <c r="F108" s="197">
        <f t="shared" si="18"/>
        <v>7.8</v>
      </c>
    </row>
    <row r="109" spans="1:6" ht="128.25" thickBot="1" x14ac:dyDescent="0.3">
      <c r="A109" s="198" t="s">
        <v>309</v>
      </c>
      <c r="B109" s="199" t="s">
        <v>413</v>
      </c>
      <c r="C109" s="173">
        <v>7</v>
      </c>
      <c r="D109" s="173">
        <v>0</v>
      </c>
      <c r="E109" s="121">
        <f t="shared" si="15"/>
        <v>0</v>
      </c>
      <c r="F109" s="122">
        <f t="shared" si="18"/>
        <v>-7</v>
      </c>
    </row>
    <row r="110" spans="1:6" ht="77.25" thickBot="1" x14ac:dyDescent="0.3">
      <c r="A110" s="198" t="s">
        <v>310</v>
      </c>
      <c r="B110" s="212" t="s">
        <v>414</v>
      </c>
      <c r="C110" s="173">
        <f>SUM(C111:C112)</f>
        <v>20.67</v>
      </c>
      <c r="D110" s="173">
        <f>SUM(D111:D112)</f>
        <v>111.34</v>
      </c>
      <c r="E110" s="121">
        <f t="shared" si="15"/>
        <v>538.65505563618774</v>
      </c>
      <c r="F110" s="122">
        <f t="shared" si="18"/>
        <v>90.67</v>
      </c>
    </row>
    <row r="111" spans="1:6" ht="76.5" x14ac:dyDescent="0.25">
      <c r="A111" s="200" t="s">
        <v>311</v>
      </c>
      <c r="B111" s="213" t="s">
        <v>414</v>
      </c>
      <c r="C111" s="214">
        <v>19</v>
      </c>
      <c r="D111" s="214">
        <v>111.34</v>
      </c>
      <c r="E111" s="131">
        <f t="shared" si="15"/>
        <v>586</v>
      </c>
      <c r="F111" s="132">
        <f t="shared" si="18"/>
        <v>92.34</v>
      </c>
    </row>
    <row r="112" spans="1:6" ht="77.25" thickBot="1" x14ac:dyDescent="0.3">
      <c r="A112" s="202" t="s">
        <v>312</v>
      </c>
      <c r="B112" s="203" t="s">
        <v>414</v>
      </c>
      <c r="C112" s="215">
        <v>1.67</v>
      </c>
      <c r="D112" s="215">
        <v>0</v>
      </c>
      <c r="E112" s="143">
        <f t="shared" si="15"/>
        <v>0</v>
      </c>
      <c r="F112" s="144">
        <f t="shared" si="18"/>
        <v>-1.67</v>
      </c>
    </row>
    <row r="113" spans="1:6" ht="102.75" thickBot="1" x14ac:dyDescent="0.3">
      <c r="A113" s="198" t="s">
        <v>313</v>
      </c>
      <c r="B113" s="199" t="s">
        <v>415</v>
      </c>
      <c r="C113" s="216">
        <f>SUM(C114:C115)</f>
        <v>50.67</v>
      </c>
      <c r="D113" s="216">
        <f t="shared" ref="D113" si="25">SUM(D114:D115)</f>
        <v>55.24</v>
      </c>
      <c r="E113" s="121">
        <f t="shared" si="15"/>
        <v>109.01914347740281</v>
      </c>
      <c r="F113" s="122">
        <f t="shared" si="18"/>
        <v>4.57</v>
      </c>
    </row>
    <row r="114" spans="1:6" ht="89.25" x14ac:dyDescent="0.25">
      <c r="A114" s="200" t="s">
        <v>314</v>
      </c>
      <c r="B114" s="201" t="s">
        <v>415</v>
      </c>
      <c r="C114" s="214">
        <v>49</v>
      </c>
      <c r="D114" s="214">
        <v>51.43</v>
      </c>
      <c r="E114" s="131">
        <f t="shared" si="15"/>
        <v>104.9591836734694</v>
      </c>
      <c r="F114" s="132">
        <f t="shared" si="18"/>
        <v>2.4299999999999997</v>
      </c>
    </row>
    <row r="115" spans="1:6" ht="90" thickBot="1" x14ac:dyDescent="0.3">
      <c r="A115" s="202" t="s">
        <v>315</v>
      </c>
      <c r="B115" s="203" t="s">
        <v>415</v>
      </c>
      <c r="C115" s="215">
        <v>1.67</v>
      </c>
      <c r="D115" s="215">
        <v>3.81</v>
      </c>
      <c r="E115" s="143">
        <f t="shared" si="15"/>
        <v>228.1437125748503</v>
      </c>
      <c r="F115" s="144">
        <f t="shared" si="18"/>
        <v>2.14</v>
      </c>
    </row>
    <row r="116" spans="1:6" ht="51.75" thickBot="1" x14ac:dyDescent="0.3">
      <c r="A116" s="217" t="s">
        <v>416</v>
      </c>
      <c r="B116" s="199" t="s">
        <v>417</v>
      </c>
      <c r="C116" s="216">
        <f>C117</f>
        <v>180.3</v>
      </c>
      <c r="D116" s="216">
        <f t="shared" ref="D116" si="26">D117</f>
        <v>46.21</v>
      </c>
      <c r="E116" s="121">
        <f t="shared" si="15"/>
        <v>25.629506378258455</v>
      </c>
      <c r="F116" s="122">
        <f t="shared" si="18"/>
        <v>-134.09</v>
      </c>
    </row>
    <row r="117" spans="1:6" ht="51.75" thickBot="1" x14ac:dyDescent="0.3">
      <c r="A117" s="209" t="s">
        <v>255</v>
      </c>
      <c r="B117" s="179" t="s">
        <v>256</v>
      </c>
      <c r="C117" s="216">
        <v>180.3</v>
      </c>
      <c r="D117" s="216">
        <v>46.21</v>
      </c>
      <c r="E117" s="121">
        <f t="shared" si="15"/>
        <v>25.629506378258455</v>
      </c>
      <c r="F117" s="122">
        <f t="shared" si="18"/>
        <v>-134.09</v>
      </c>
    </row>
    <row r="118" spans="1:6" ht="115.5" thickBot="1" x14ac:dyDescent="0.3">
      <c r="A118" s="218" t="s">
        <v>418</v>
      </c>
      <c r="B118" s="219" t="s">
        <v>419</v>
      </c>
      <c r="C118" s="220">
        <f>C119+C120</f>
        <v>40</v>
      </c>
      <c r="D118" s="220">
        <f t="shared" ref="D118" si="27">D119+D120</f>
        <v>685.86</v>
      </c>
      <c r="E118" s="221">
        <f t="shared" si="15"/>
        <v>1714.6499999999999</v>
      </c>
      <c r="F118" s="222">
        <f t="shared" si="18"/>
        <v>645.86</v>
      </c>
    </row>
    <row r="119" spans="1:6" ht="64.5" hidden="1" thickBot="1" x14ac:dyDescent="0.3">
      <c r="A119" s="223" t="s">
        <v>420</v>
      </c>
      <c r="B119" s="224" t="s">
        <v>421</v>
      </c>
      <c r="C119" s="225">
        <v>0</v>
      </c>
      <c r="D119" s="225">
        <v>0</v>
      </c>
      <c r="E119" s="178"/>
      <c r="F119" s="197">
        <f t="shared" si="18"/>
        <v>0</v>
      </c>
    </row>
    <row r="120" spans="1:6" ht="77.25" thickBot="1" x14ac:dyDescent="0.3">
      <c r="A120" s="209" t="s">
        <v>257</v>
      </c>
      <c r="B120" s="179" t="s">
        <v>258</v>
      </c>
      <c r="C120" s="121">
        <f>SUM(C121:C122)</f>
        <v>40</v>
      </c>
      <c r="D120" s="121">
        <f t="shared" ref="D120" si="28">SUM(D121:D122)</f>
        <v>685.86</v>
      </c>
      <c r="E120" s="121">
        <f t="shared" si="15"/>
        <v>1714.6499999999999</v>
      </c>
      <c r="F120" s="122">
        <f t="shared" si="18"/>
        <v>645.86</v>
      </c>
    </row>
    <row r="121" spans="1:6" ht="63.75" x14ac:dyDescent="0.25">
      <c r="A121" s="226" t="s">
        <v>259</v>
      </c>
      <c r="B121" s="227" t="s">
        <v>258</v>
      </c>
      <c r="C121" s="130">
        <v>40</v>
      </c>
      <c r="D121" s="130">
        <v>685.86</v>
      </c>
      <c r="E121" s="131">
        <f t="shared" si="15"/>
        <v>1714.6499999999999</v>
      </c>
      <c r="F121" s="132">
        <f t="shared" si="18"/>
        <v>645.86</v>
      </c>
    </row>
    <row r="122" spans="1:6" ht="64.5" thickBot="1" x14ac:dyDescent="0.3">
      <c r="A122" s="228" t="s">
        <v>461</v>
      </c>
      <c r="B122" s="229" t="s">
        <v>258</v>
      </c>
      <c r="C122" s="142">
        <v>0</v>
      </c>
      <c r="D122" s="142">
        <v>0</v>
      </c>
      <c r="E122" s="143"/>
      <c r="F122" s="144">
        <f t="shared" si="18"/>
        <v>0</v>
      </c>
    </row>
    <row r="123" spans="1:6" ht="26.25" thickBot="1" x14ac:dyDescent="0.3">
      <c r="A123" s="209" t="s">
        <v>422</v>
      </c>
      <c r="B123" s="179" t="s">
        <v>423</v>
      </c>
      <c r="C123" s="173">
        <f>C124+C127+C131+C140</f>
        <v>105</v>
      </c>
      <c r="D123" s="173">
        <f>D124+D127+D131+D140</f>
        <v>700.1</v>
      </c>
      <c r="E123" s="121">
        <f t="shared" si="15"/>
        <v>666.7619047619047</v>
      </c>
      <c r="F123" s="122">
        <f t="shared" si="18"/>
        <v>595.1</v>
      </c>
    </row>
    <row r="124" spans="1:6" ht="64.5" thickBot="1" x14ac:dyDescent="0.3">
      <c r="A124" s="230" t="s">
        <v>483</v>
      </c>
      <c r="B124" s="179" t="s">
        <v>425</v>
      </c>
      <c r="C124" s="173">
        <f>SUM(C125:C126)</f>
        <v>0</v>
      </c>
      <c r="D124" s="173">
        <f>SUM(D125:D126)</f>
        <v>32.979999999999997</v>
      </c>
      <c r="E124" s="121"/>
      <c r="F124" s="122">
        <f t="shared" si="18"/>
        <v>32.979999999999997</v>
      </c>
    </row>
    <row r="125" spans="1:6" ht="64.5" thickBot="1" x14ac:dyDescent="0.3">
      <c r="A125" s="231" t="s">
        <v>424</v>
      </c>
      <c r="B125" s="227" t="s">
        <v>425</v>
      </c>
      <c r="C125" s="130">
        <v>0</v>
      </c>
      <c r="D125" s="130">
        <v>32.979999999999997</v>
      </c>
      <c r="E125" s="131"/>
      <c r="F125" s="132">
        <f t="shared" si="18"/>
        <v>32.979999999999997</v>
      </c>
    </row>
    <row r="126" spans="1:6" ht="64.5" hidden="1" thickBot="1" x14ac:dyDescent="0.3">
      <c r="A126" s="232" t="s">
        <v>462</v>
      </c>
      <c r="B126" s="229" t="s">
        <v>425</v>
      </c>
      <c r="C126" s="142">
        <v>0</v>
      </c>
      <c r="D126" s="142">
        <v>0</v>
      </c>
      <c r="E126" s="143"/>
      <c r="F126" s="144">
        <f t="shared" si="18"/>
        <v>0</v>
      </c>
    </row>
    <row r="127" spans="1:6" ht="51.75" thickBot="1" x14ac:dyDescent="0.3">
      <c r="A127" s="230" t="s">
        <v>472</v>
      </c>
      <c r="B127" s="120" t="s">
        <v>427</v>
      </c>
      <c r="C127" s="173">
        <f>SUM(C128:C130)</f>
        <v>0</v>
      </c>
      <c r="D127" s="173">
        <f>SUM(D128:D130)</f>
        <v>581.74</v>
      </c>
      <c r="E127" s="121"/>
      <c r="F127" s="122">
        <f t="shared" si="18"/>
        <v>581.74</v>
      </c>
    </row>
    <row r="128" spans="1:6" ht="51" hidden="1" x14ac:dyDescent="0.25">
      <c r="A128" s="231" t="s">
        <v>426</v>
      </c>
      <c r="B128" s="128" t="s">
        <v>427</v>
      </c>
      <c r="C128" s="130">
        <v>0</v>
      </c>
      <c r="D128" s="130">
        <v>0</v>
      </c>
      <c r="E128" s="131"/>
      <c r="F128" s="132">
        <f t="shared" si="18"/>
        <v>0</v>
      </c>
    </row>
    <row r="129" spans="1:6" ht="51" x14ac:dyDescent="0.25">
      <c r="A129" s="233" t="s">
        <v>484</v>
      </c>
      <c r="B129" s="134" t="s">
        <v>427</v>
      </c>
      <c r="C129" s="136">
        <v>0</v>
      </c>
      <c r="D129" s="136">
        <v>55.07</v>
      </c>
      <c r="E129" s="137"/>
      <c r="F129" s="138">
        <f t="shared" si="18"/>
        <v>55.07</v>
      </c>
    </row>
    <row r="130" spans="1:6" ht="51.75" thickBot="1" x14ac:dyDescent="0.3">
      <c r="A130" s="232" t="s">
        <v>428</v>
      </c>
      <c r="B130" s="140" t="s">
        <v>427</v>
      </c>
      <c r="C130" s="142">
        <v>0</v>
      </c>
      <c r="D130" s="142">
        <v>526.66999999999996</v>
      </c>
      <c r="E130" s="143"/>
      <c r="F130" s="144">
        <f t="shared" si="18"/>
        <v>526.66999999999996</v>
      </c>
    </row>
    <row r="131" spans="1:6" ht="64.5" thickBot="1" x14ac:dyDescent="0.3">
      <c r="A131" s="234" t="s">
        <v>261</v>
      </c>
      <c r="B131" s="235" t="s">
        <v>316</v>
      </c>
      <c r="C131" s="183">
        <f>SUM(C132:C139)</f>
        <v>100</v>
      </c>
      <c r="D131" s="183">
        <f>SUM(D132:D139)</f>
        <v>81.95</v>
      </c>
      <c r="E131" s="121">
        <f t="shared" si="15"/>
        <v>81.95</v>
      </c>
      <c r="F131" s="122">
        <f t="shared" si="18"/>
        <v>-18.049999999999997</v>
      </c>
    </row>
    <row r="132" spans="1:6" ht="63.75" x14ac:dyDescent="0.25">
      <c r="A132" s="236" t="s">
        <v>429</v>
      </c>
      <c r="B132" s="237" t="s">
        <v>316</v>
      </c>
      <c r="C132" s="238">
        <v>0</v>
      </c>
      <c r="D132" s="238">
        <v>29.57</v>
      </c>
      <c r="E132" s="131"/>
      <c r="F132" s="132">
        <f t="shared" si="18"/>
        <v>29.57</v>
      </c>
    </row>
    <row r="133" spans="1:6" ht="63.75" hidden="1" x14ac:dyDescent="0.25">
      <c r="A133" s="239" t="s">
        <v>430</v>
      </c>
      <c r="B133" s="240" t="s">
        <v>316</v>
      </c>
      <c r="C133" s="241">
        <v>0</v>
      </c>
      <c r="D133" s="241">
        <v>0</v>
      </c>
      <c r="E133" s="137"/>
      <c r="F133" s="138">
        <f t="shared" si="18"/>
        <v>0</v>
      </c>
    </row>
    <row r="134" spans="1:6" ht="63.75" hidden="1" x14ac:dyDescent="0.25">
      <c r="A134" s="239" t="s">
        <v>431</v>
      </c>
      <c r="B134" s="240" t="s">
        <v>316</v>
      </c>
      <c r="C134" s="241">
        <v>0</v>
      </c>
      <c r="D134" s="241">
        <v>0</v>
      </c>
      <c r="E134" s="137"/>
      <c r="F134" s="138">
        <f t="shared" si="18"/>
        <v>0</v>
      </c>
    </row>
    <row r="135" spans="1:6" ht="63.75" x14ac:dyDescent="0.25">
      <c r="A135" s="239" t="s">
        <v>432</v>
      </c>
      <c r="B135" s="240" t="s">
        <v>316</v>
      </c>
      <c r="C135" s="241">
        <v>0</v>
      </c>
      <c r="D135" s="241">
        <v>6</v>
      </c>
      <c r="E135" s="137"/>
      <c r="F135" s="138">
        <f t="shared" si="18"/>
        <v>6</v>
      </c>
    </row>
    <row r="136" spans="1:6" ht="63.75" x14ac:dyDescent="0.25">
      <c r="A136" s="239" t="s">
        <v>317</v>
      </c>
      <c r="B136" s="240" t="s">
        <v>316</v>
      </c>
      <c r="C136" s="241">
        <v>100</v>
      </c>
      <c r="D136" s="241">
        <v>38.85</v>
      </c>
      <c r="E136" s="137">
        <f t="shared" ref="E136:E196" si="29">D136/C136*100</f>
        <v>38.85</v>
      </c>
      <c r="F136" s="138">
        <f t="shared" ref="F136:F199" si="30">D136-C136</f>
        <v>-61.15</v>
      </c>
    </row>
    <row r="137" spans="1:6" ht="63.75" hidden="1" x14ac:dyDescent="0.25">
      <c r="A137" s="239" t="s">
        <v>318</v>
      </c>
      <c r="B137" s="240" t="s">
        <v>316</v>
      </c>
      <c r="C137" s="241">
        <v>0</v>
      </c>
      <c r="D137" s="241">
        <v>0</v>
      </c>
      <c r="E137" s="137"/>
      <c r="F137" s="138">
        <f t="shared" si="30"/>
        <v>0</v>
      </c>
    </row>
    <row r="138" spans="1:6" ht="63.75" hidden="1" x14ac:dyDescent="0.25">
      <c r="A138" s="239" t="s">
        <v>485</v>
      </c>
      <c r="B138" s="240" t="s">
        <v>316</v>
      </c>
      <c r="C138" s="241">
        <v>0</v>
      </c>
      <c r="D138" s="241"/>
      <c r="E138" s="137"/>
      <c r="F138" s="138">
        <f t="shared" si="30"/>
        <v>0</v>
      </c>
    </row>
    <row r="139" spans="1:6" ht="64.5" thickBot="1" x14ac:dyDescent="0.3">
      <c r="A139" s="242" t="s">
        <v>433</v>
      </c>
      <c r="B139" s="243" t="s">
        <v>316</v>
      </c>
      <c r="C139" s="244">
        <v>0</v>
      </c>
      <c r="D139" s="244">
        <v>7.53</v>
      </c>
      <c r="E139" s="143"/>
      <c r="F139" s="144">
        <f t="shared" si="30"/>
        <v>7.53</v>
      </c>
    </row>
    <row r="140" spans="1:6" ht="77.25" thickBot="1" x14ac:dyDescent="0.3">
      <c r="A140" s="234" t="s">
        <v>262</v>
      </c>
      <c r="B140" s="235" t="s">
        <v>319</v>
      </c>
      <c r="C140" s="183">
        <v>5</v>
      </c>
      <c r="D140" s="183">
        <v>3.43</v>
      </c>
      <c r="E140" s="121">
        <f t="shared" si="29"/>
        <v>68.600000000000009</v>
      </c>
      <c r="F140" s="122">
        <f t="shared" si="30"/>
        <v>-1.5699999999999998</v>
      </c>
    </row>
    <row r="141" spans="1:6" ht="26.25" thickBot="1" x14ac:dyDescent="0.3">
      <c r="A141" s="230" t="s">
        <v>434</v>
      </c>
      <c r="B141" s="235" t="s">
        <v>435</v>
      </c>
      <c r="C141" s="183">
        <f>C142+C145</f>
        <v>211.7</v>
      </c>
      <c r="D141" s="183">
        <f t="shared" ref="D141" si="31">D142+D145</f>
        <v>1632.49</v>
      </c>
      <c r="E141" s="121">
        <f t="shared" si="29"/>
        <v>771.13367973547474</v>
      </c>
      <c r="F141" s="122">
        <f t="shared" si="30"/>
        <v>1420.79</v>
      </c>
    </row>
    <row r="142" spans="1:6" ht="102.75" thickBot="1" x14ac:dyDescent="0.3">
      <c r="A142" s="209" t="s">
        <v>320</v>
      </c>
      <c r="B142" s="179" t="s">
        <v>436</v>
      </c>
      <c r="C142" s="183">
        <f>SUM(C143:C144)</f>
        <v>211.7</v>
      </c>
      <c r="D142" s="183">
        <f t="shared" ref="D142" si="32">SUM(D143:D144)</f>
        <v>1613.9</v>
      </c>
      <c r="E142" s="121">
        <f t="shared" si="29"/>
        <v>762.35238545111019</v>
      </c>
      <c r="F142" s="122">
        <f t="shared" si="30"/>
        <v>1402.2</v>
      </c>
    </row>
    <row r="143" spans="1:6" ht="114" x14ac:dyDescent="0.25">
      <c r="A143" s="226" t="s">
        <v>321</v>
      </c>
      <c r="B143" s="245" t="s">
        <v>436</v>
      </c>
      <c r="C143" s="238">
        <v>11.7</v>
      </c>
      <c r="D143" s="238">
        <v>1291.9000000000001</v>
      </c>
      <c r="E143" s="131">
        <f t="shared" si="29"/>
        <v>11041.880341880344</v>
      </c>
      <c r="F143" s="132">
        <f t="shared" si="30"/>
        <v>1280.2</v>
      </c>
    </row>
    <row r="144" spans="1:6" ht="114.75" thickBot="1" x14ac:dyDescent="0.3">
      <c r="A144" s="228" t="s">
        <v>260</v>
      </c>
      <c r="B144" s="246" t="s">
        <v>436</v>
      </c>
      <c r="C144" s="244">
        <v>200</v>
      </c>
      <c r="D144" s="244">
        <v>322</v>
      </c>
      <c r="E144" s="143">
        <f t="shared" si="29"/>
        <v>161</v>
      </c>
      <c r="F144" s="144">
        <f t="shared" si="30"/>
        <v>122</v>
      </c>
    </row>
    <row r="145" spans="1:6" ht="64.5" thickBot="1" x14ac:dyDescent="0.3">
      <c r="A145" s="234" t="s">
        <v>473</v>
      </c>
      <c r="B145" s="235" t="s">
        <v>437</v>
      </c>
      <c r="C145" s="183">
        <v>0</v>
      </c>
      <c r="D145" s="183">
        <v>18.59</v>
      </c>
      <c r="E145" s="121"/>
      <c r="F145" s="122">
        <f t="shared" si="30"/>
        <v>18.59</v>
      </c>
    </row>
    <row r="146" spans="1:6" ht="26.25" thickBot="1" x14ac:dyDescent="0.3">
      <c r="A146" s="182" t="s">
        <v>486</v>
      </c>
      <c r="B146" s="120" t="s">
        <v>487</v>
      </c>
      <c r="C146" s="173">
        <f>C147+C152</f>
        <v>0</v>
      </c>
      <c r="D146" s="173">
        <f>D147+D152</f>
        <v>2.2400000000000002</v>
      </c>
      <c r="E146" s="121"/>
      <c r="F146" s="122">
        <f t="shared" si="30"/>
        <v>2.2400000000000002</v>
      </c>
    </row>
    <row r="147" spans="1:6" ht="26.25" thickBot="1" x14ac:dyDescent="0.3">
      <c r="A147" s="182" t="s">
        <v>53</v>
      </c>
      <c r="B147" s="120" t="s">
        <v>438</v>
      </c>
      <c r="C147" s="173">
        <f>SUM(C148:C151)</f>
        <v>0</v>
      </c>
      <c r="D147" s="173">
        <f>SUM(D148:D151)</f>
        <v>2.2400000000000002</v>
      </c>
      <c r="E147" s="121"/>
      <c r="F147" s="122">
        <f t="shared" si="30"/>
        <v>2.2400000000000002</v>
      </c>
    </row>
    <row r="148" spans="1:6" ht="25.5" x14ac:dyDescent="0.25">
      <c r="A148" s="184" t="s">
        <v>54</v>
      </c>
      <c r="B148" s="128" t="s">
        <v>438</v>
      </c>
      <c r="C148" s="130">
        <v>0</v>
      </c>
      <c r="D148" s="130">
        <v>2.98</v>
      </c>
      <c r="E148" s="131"/>
      <c r="F148" s="132">
        <f t="shared" si="30"/>
        <v>2.98</v>
      </c>
    </row>
    <row r="149" spans="1:6" ht="25.5" x14ac:dyDescent="0.25">
      <c r="A149" s="247" t="s">
        <v>194</v>
      </c>
      <c r="B149" s="134" t="s">
        <v>438</v>
      </c>
      <c r="C149" s="136">
        <v>0</v>
      </c>
      <c r="D149" s="136">
        <v>-0.9</v>
      </c>
      <c r="E149" s="137"/>
      <c r="F149" s="138">
        <f t="shared" si="30"/>
        <v>-0.9</v>
      </c>
    </row>
    <row r="150" spans="1:6" ht="26.25" thickBot="1" x14ac:dyDescent="0.3">
      <c r="A150" s="247" t="s">
        <v>491</v>
      </c>
      <c r="B150" s="134" t="s">
        <v>438</v>
      </c>
      <c r="C150" s="136"/>
      <c r="D150" s="136">
        <v>0.16</v>
      </c>
      <c r="E150" s="137"/>
      <c r="F150" s="138">
        <f t="shared" si="30"/>
        <v>0.16</v>
      </c>
    </row>
    <row r="151" spans="1:6" ht="26.25" hidden="1" thickBot="1" x14ac:dyDescent="0.3">
      <c r="A151" s="185" t="s">
        <v>488</v>
      </c>
      <c r="B151" s="140" t="s">
        <v>438</v>
      </c>
      <c r="C151" s="142">
        <v>0</v>
      </c>
      <c r="D151" s="142">
        <v>0</v>
      </c>
      <c r="E151" s="143"/>
      <c r="F151" s="144">
        <f t="shared" si="30"/>
        <v>0</v>
      </c>
    </row>
    <row r="152" spans="1:6" ht="15.75" thickBot="1" x14ac:dyDescent="0.3">
      <c r="A152" s="182" t="s">
        <v>439</v>
      </c>
      <c r="B152" s="120" t="s">
        <v>440</v>
      </c>
      <c r="C152" s="183">
        <v>0</v>
      </c>
      <c r="D152" s="183">
        <v>0</v>
      </c>
      <c r="E152" s="121"/>
      <c r="F152" s="122">
        <f t="shared" si="30"/>
        <v>0</v>
      </c>
    </row>
    <row r="153" spans="1:6" ht="15.75" thickBot="1" x14ac:dyDescent="0.3">
      <c r="A153" s="248" t="s">
        <v>441</v>
      </c>
      <c r="B153" s="168" t="s">
        <v>442</v>
      </c>
      <c r="C153" s="176">
        <v>0</v>
      </c>
      <c r="D153" s="176">
        <v>0</v>
      </c>
      <c r="E153" s="178"/>
      <c r="F153" s="172">
        <f t="shared" si="30"/>
        <v>0</v>
      </c>
    </row>
    <row r="154" spans="1:6" ht="15.75" thickBot="1" x14ac:dyDescent="0.3">
      <c r="A154" s="119" t="s">
        <v>55</v>
      </c>
      <c r="B154" s="120" t="s">
        <v>56</v>
      </c>
      <c r="C154" s="173">
        <f>C155+C207+C209+C211</f>
        <v>1298975.1499999999</v>
      </c>
      <c r="D154" s="173">
        <f>D155+D207+D209+D211</f>
        <v>591502.22</v>
      </c>
      <c r="E154" s="121">
        <f t="shared" si="29"/>
        <v>45.53606895405197</v>
      </c>
      <c r="F154" s="122">
        <f t="shared" si="30"/>
        <v>-707472.92999999993</v>
      </c>
    </row>
    <row r="155" spans="1:6" ht="26.25" thickBot="1" x14ac:dyDescent="0.3">
      <c r="A155" s="249" t="s">
        <v>57</v>
      </c>
      <c r="B155" s="250" t="s">
        <v>58</v>
      </c>
      <c r="C155" s="211">
        <f>SUM(C156+C159+C177+C194)</f>
        <v>1298975.1499999999</v>
      </c>
      <c r="D155" s="211">
        <f>SUM(D156+D159+D177+D194)</f>
        <v>605912.86</v>
      </c>
      <c r="E155" s="178">
        <f t="shared" si="29"/>
        <v>46.645454302955677</v>
      </c>
      <c r="F155" s="197">
        <f t="shared" si="30"/>
        <v>-693062.28999999992</v>
      </c>
    </row>
    <row r="156" spans="1:6" ht="26.25" thickBot="1" x14ac:dyDescent="0.3">
      <c r="A156" s="119" t="s">
        <v>205</v>
      </c>
      <c r="B156" s="251" t="s">
        <v>263</v>
      </c>
      <c r="C156" s="173">
        <f>SUM(C157:C158)</f>
        <v>382551</v>
      </c>
      <c r="D156" s="173">
        <f>SUM(D157:D158)</f>
        <v>82486</v>
      </c>
      <c r="E156" s="121">
        <f t="shared" si="29"/>
        <v>21.562092374611488</v>
      </c>
      <c r="F156" s="122">
        <f t="shared" si="30"/>
        <v>-300065</v>
      </c>
    </row>
    <row r="157" spans="1:6" ht="38.25" x14ac:dyDescent="0.25">
      <c r="A157" s="127" t="s">
        <v>206</v>
      </c>
      <c r="B157" s="252" t="s">
        <v>322</v>
      </c>
      <c r="C157" s="130">
        <v>224739</v>
      </c>
      <c r="D157" s="130">
        <v>56184</v>
      </c>
      <c r="E157" s="131">
        <f t="shared" si="29"/>
        <v>24.999666279550944</v>
      </c>
      <c r="F157" s="132">
        <f t="shared" si="30"/>
        <v>-168555</v>
      </c>
    </row>
    <row r="158" spans="1:6" ht="39" thickBot="1" x14ac:dyDescent="0.3">
      <c r="A158" s="185" t="s">
        <v>323</v>
      </c>
      <c r="B158" s="140" t="s">
        <v>264</v>
      </c>
      <c r="C158" s="142">
        <v>157812</v>
      </c>
      <c r="D158" s="142">
        <v>26302</v>
      </c>
      <c r="E158" s="143">
        <f t="shared" si="29"/>
        <v>16.666666666666664</v>
      </c>
      <c r="F158" s="144">
        <f t="shared" si="30"/>
        <v>-131510</v>
      </c>
    </row>
    <row r="159" spans="1:6" ht="26.25" thickBot="1" x14ac:dyDescent="0.3">
      <c r="A159" s="119" t="s">
        <v>207</v>
      </c>
      <c r="B159" s="251" t="s">
        <v>265</v>
      </c>
      <c r="C159" s="173">
        <f>SUM(C160:C167)</f>
        <v>204129.15000000002</v>
      </c>
      <c r="D159" s="173">
        <f>SUM(D160:D167)</f>
        <v>35703.14</v>
      </c>
      <c r="E159" s="121">
        <f t="shared" si="29"/>
        <v>17.490466207300621</v>
      </c>
      <c r="F159" s="122">
        <f t="shared" si="30"/>
        <v>-168426.01</v>
      </c>
    </row>
    <row r="160" spans="1:6" ht="38.25" x14ac:dyDescent="0.25">
      <c r="A160" s="127" t="s">
        <v>474</v>
      </c>
      <c r="B160" s="252" t="s">
        <v>475</v>
      </c>
      <c r="C160" s="130">
        <v>25000</v>
      </c>
      <c r="D160" s="130">
        <v>0</v>
      </c>
      <c r="E160" s="131">
        <f t="shared" si="29"/>
        <v>0</v>
      </c>
      <c r="F160" s="132">
        <f t="shared" si="30"/>
        <v>-25000</v>
      </c>
    </row>
    <row r="161" spans="1:6" ht="102" x14ac:dyDescent="0.25">
      <c r="A161" s="133" t="s">
        <v>324</v>
      </c>
      <c r="B161" s="253" t="s">
        <v>325</v>
      </c>
      <c r="C161" s="136">
        <v>121780.32</v>
      </c>
      <c r="D161" s="136">
        <v>701.39</v>
      </c>
      <c r="E161" s="137">
        <f t="shared" si="29"/>
        <v>0.57594691818842314</v>
      </c>
      <c r="F161" s="138">
        <f t="shared" si="30"/>
        <v>-121078.93000000001</v>
      </c>
    </row>
    <row r="162" spans="1:6" ht="89.25" x14ac:dyDescent="0.25">
      <c r="A162" s="133" t="s">
        <v>326</v>
      </c>
      <c r="B162" s="134" t="s">
        <v>327</v>
      </c>
      <c r="C162" s="136">
        <v>8878.8799999999992</v>
      </c>
      <c r="D162" s="136">
        <v>48.85</v>
      </c>
      <c r="E162" s="137">
        <f t="shared" si="29"/>
        <v>0.55018200493755975</v>
      </c>
      <c r="F162" s="138">
        <f t="shared" si="30"/>
        <v>-8830.0299999999988</v>
      </c>
    </row>
    <row r="163" spans="1:6" ht="38.25" x14ac:dyDescent="0.25">
      <c r="A163" s="133" t="s">
        <v>443</v>
      </c>
      <c r="B163" s="134" t="s">
        <v>444</v>
      </c>
      <c r="C163" s="136">
        <v>1589.2</v>
      </c>
      <c r="D163" s="136">
        <v>1589.2</v>
      </c>
      <c r="E163" s="137">
        <f t="shared" si="29"/>
        <v>100</v>
      </c>
      <c r="F163" s="138">
        <f t="shared" si="30"/>
        <v>0</v>
      </c>
    </row>
    <row r="164" spans="1:6" ht="38.25" hidden="1" x14ac:dyDescent="0.25">
      <c r="A164" s="133" t="s">
        <v>445</v>
      </c>
      <c r="B164" s="134" t="s">
        <v>446</v>
      </c>
      <c r="C164" s="136">
        <v>0</v>
      </c>
      <c r="D164" s="136">
        <v>0</v>
      </c>
      <c r="E164" s="137"/>
      <c r="F164" s="138">
        <f t="shared" si="30"/>
        <v>0</v>
      </c>
    </row>
    <row r="165" spans="1:6" ht="76.5" hidden="1" x14ac:dyDescent="0.25">
      <c r="A165" s="133" t="s">
        <v>447</v>
      </c>
      <c r="B165" s="134" t="s">
        <v>448</v>
      </c>
      <c r="C165" s="136">
        <v>0</v>
      </c>
      <c r="D165" s="136">
        <v>0</v>
      </c>
      <c r="E165" s="137"/>
      <c r="F165" s="138">
        <f t="shared" si="30"/>
        <v>0</v>
      </c>
    </row>
    <row r="166" spans="1:6" ht="26.25" thickBot="1" x14ac:dyDescent="0.3">
      <c r="A166" s="139" t="s">
        <v>449</v>
      </c>
      <c r="B166" s="140" t="s">
        <v>450</v>
      </c>
      <c r="C166" s="142">
        <v>330</v>
      </c>
      <c r="D166" s="142">
        <v>330</v>
      </c>
      <c r="E166" s="143">
        <f t="shared" si="29"/>
        <v>100</v>
      </c>
      <c r="F166" s="144">
        <f t="shared" si="30"/>
        <v>0</v>
      </c>
    </row>
    <row r="167" spans="1:6" ht="15.75" thickBot="1" x14ac:dyDescent="0.3">
      <c r="A167" s="209" t="s">
        <v>328</v>
      </c>
      <c r="B167" s="254" t="s">
        <v>451</v>
      </c>
      <c r="C167" s="173">
        <f>SUM(C168:C176)</f>
        <v>46550.75</v>
      </c>
      <c r="D167" s="173">
        <f>SUM(D168:D176)</f>
        <v>33033.699999999997</v>
      </c>
      <c r="E167" s="121">
        <f t="shared" si="29"/>
        <v>70.962766443075566</v>
      </c>
      <c r="F167" s="122">
        <f t="shared" si="30"/>
        <v>-13517.050000000003</v>
      </c>
    </row>
    <row r="168" spans="1:6" ht="25.5" x14ac:dyDescent="0.25">
      <c r="A168" s="226" t="s">
        <v>452</v>
      </c>
      <c r="B168" s="255" t="s">
        <v>453</v>
      </c>
      <c r="C168" s="130">
        <v>312.10000000000002</v>
      </c>
      <c r="D168" s="130">
        <v>312.10000000000002</v>
      </c>
      <c r="E168" s="131">
        <f t="shared" si="29"/>
        <v>100</v>
      </c>
      <c r="F168" s="132">
        <f t="shared" si="30"/>
        <v>0</v>
      </c>
    </row>
    <row r="169" spans="1:6" ht="51" x14ac:dyDescent="0.25">
      <c r="A169" s="152" t="s">
        <v>452</v>
      </c>
      <c r="B169" s="256" t="s">
        <v>492</v>
      </c>
      <c r="C169" s="136">
        <v>120.9</v>
      </c>
      <c r="D169" s="136">
        <v>120.9</v>
      </c>
      <c r="E169" s="137">
        <f t="shared" si="29"/>
        <v>100</v>
      </c>
      <c r="F169" s="138">
        <f t="shared" si="30"/>
        <v>0</v>
      </c>
    </row>
    <row r="170" spans="1:6" ht="25.5" x14ac:dyDescent="0.25">
      <c r="A170" s="152" t="s">
        <v>452</v>
      </c>
      <c r="B170" s="257" t="s">
        <v>466</v>
      </c>
      <c r="C170" s="136">
        <v>94.6</v>
      </c>
      <c r="D170" s="136">
        <v>94.6</v>
      </c>
      <c r="E170" s="137">
        <f t="shared" si="29"/>
        <v>100</v>
      </c>
      <c r="F170" s="138">
        <f t="shared" si="30"/>
        <v>0</v>
      </c>
    </row>
    <row r="171" spans="1:6" ht="51" x14ac:dyDescent="0.25">
      <c r="A171" s="152" t="s">
        <v>452</v>
      </c>
      <c r="B171" s="256" t="s">
        <v>467</v>
      </c>
      <c r="C171" s="136">
        <v>89.4</v>
      </c>
      <c r="D171" s="136">
        <v>89.4</v>
      </c>
      <c r="E171" s="137">
        <f t="shared" si="29"/>
        <v>100</v>
      </c>
      <c r="F171" s="138">
        <f t="shared" si="30"/>
        <v>0</v>
      </c>
    </row>
    <row r="172" spans="1:6" ht="25.5" x14ac:dyDescent="0.25">
      <c r="A172" s="152" t="s">
        <v>452</v>
      </c>
      <c r="B172" s="256" t="s">
        <v>468</v>
      </c>
      <c r="C172" s="136">
        <v>102.1</v>
      </c>
      <c r="D172" s="136">
        <v>102.1</v>
      </c>
      <c r="E172" s="137">
        <f t="shared" si="29"/>
        <v>100</v>
      </c>
      <c r="F172" s="138">
        <f t="shared" si="30"/>
        <v>0</v>
      </c>
    </row>
    <row r="173" spans="1:6" ht="38.25" x14ac:dyDescent="0.25">
      <c r="A173" s="152" t="s">
        <v>329</v>
      </c>
      <c r="B173" s="258" t="s">
        <v>330</v>
      </c>
      <c r="C173" s="136">
        <v>31617</v>
      </c>
      <c r="D173" s="136">
        <v>18971</v>
      </c>
      <c r="E173" s="137">
        <f t="shared" si="29"/>
        <v>60.002530284340708</v>
      </c>
      <c r="F173" s="138">
        <f t="shared" si="30"/>
        <v>-12646</v>
      </c>
    </row>
    <row r="174" spans="1:6" ht="51" x14ac:dyDescent="0.25">
      <c r="A174" s="152" t="s">
        <v>329</v>
      </c>
      <c r="B174" s="253" t="s">
        <v>331</v>
      </c>
      <c r="C174" s="136">
        <v>13512.2</v>
      </c>
      <c r="D174" s="136">
        <v>12791.15</v>
      </c>
      <c r="E174" s="137">
        <f t="shared" si="29"/>
        <v>94.663711312739593</v>
      </c>
      <c r="F174" s="138">
        <f t="shared" si="30"/>
        <v>-721.05000000000109</v>
      </c>
    </row>
    <row r="175" spans="1:6" ht="38.25" x14ac:dyDescent="0.25">
      <c r="A175" s="152" t="s">
        <v>329</v>
      </c>
      <c r="B175" s="253" t="s">
        <v>469</v>
      </c>
      <c r="C175" s="136">
        <v>552.45000000000005</v>
      </c>
      <c r="D175" s="136">
        <v>552.45000000000005</v>
      </c>
      <c r="E175" s="137">
        <f t="shared" si="29"/>
        <v>100</v>
      </c>
      <c r="F175" s="138">
        <f t="shared" si="30"/>
        <v>0</v>
      </c>
    </row>
    <row r="176" spans="1:6" ht="128.25" thickBot="1" x14ac:dyDescent="0.3">
      <c r="A176" s="228" t="s">
        <v>493</v>
      </c>
      <c r="B176" s="259" t="s">
        <v>494</v>
      </c>
      <c r="C176" s="142">
        <v>150</v>
      </c>
      <c r="D176" s="142"/>
      <c r="E176" s="143">
        <f t="shared" si="29"/>
        <v>0</v>
      </c>
      <c r="F176" s="144">
        <f t="shared" si="30"/>
        <v>-150</v>
      </c>
    </row>
    <row r="177" spans="1:6" ht="26.25" thickBot="1" x14ac:dyDescent="0.3">
      <c r="A177" s="119" t="s">
        <v>208</v>
      </c>
      <c r="B177" s="251" t="s">
        <v>266</v>
      </c>
      <c r="C177" s="173">
        <f>SUM(C178+C179+C187+C188+C189+C190+C191)</f>
        <v>653967.1</v>
      </c>
      <c r="D177" s="173">
        <f>SUM(D178+D179+D187+D188+D189+D190+D191)</f>
        <v>456831.89</v>
      </c>
      <c r="E177" s="121">
        <f t="shared" si="29"/>
        <v>69.855485084800137</v>
      </c>
      <c r="F177" s="122">
        <f t="shared" si="30"/>
        <v>-197135.20999999996</v>
      </c>
    </row>
    <row r="178" spans="1:6" ht="39" thickBot="1" x14ac:dyDescent="0.3">
      <c r="A178" s="167" t="s">
        <v>209</v>
      </c>
      <c r="B178" s="260" t="s">
        <v>332</v>
      </c>
      <c r="C178" s="170">
        <v>17432.900000000001</v>
      </c>
      <c r="D178" s="170">
        <v>14641.65</v>
      </c>
      <c r="E178" s="171">
        <f t="shared" si="29"/>
        <v>83.98860774742009</v>
      </c>
      <c r="F178" s="172">
        <f t="shared" si="30"/>
        <v>-2791.2500000000018</v>
      </c>
    </row>
    <row r="179" spans="1:6" ht="39" thickBot="1" x14ac:dyDescent="0.3">
      <c r="A179" s="261" t="s">
        <v>210</v>
      </c>
      <c r="B179" s="262" t="s">
        <v>333</v>
      </c>
      <c r="C179" s="263">
        <f>SUM(C180:C186)</f>
        <v>80623.999999999985</v>
      </c>
      <c r="D179" s="263">
        <f>SUM(D180:D186)</f>
        <v>65847.34</v>
      </c>
      <c r="E179" s="221">
        <f t="shared" si="29"/>
        <v>81.672132367533251</v>
      </c>
      <c r="F179" s="222">
        <f t="shared" si="30"/>
        <v>-14776.659999999989</v>
      </c>
    </row>
    <row r="180" spans="1:6" ht="63.75" x14ac:dyDescent="0.25">
      <c r="A180" s="127" t="s">
        <v>210</v>
      </c>
      <c r="B180" s="252" t="s">
        <v>334</v>
      </c>
      <c r="C180" s="130">
        <v>321</v>
      </c>
      <c r="D180" s="130">
        <v>267.5</v>
      </c>
      <c r="E180" s="131">
        <f t="shared" si="29"/>
        <v>83.333333333333343</v>
      </c>
      <c r="F180" s="132">
        <f t="shared" si="30"/>
        <v>-53.5</v>
      </c>
    </row>
    <row r="181" spans="1:6" ht="63.75" x14ac:dyDescent="0.25">
      <c r="A181" s="133" t="s">
        <v>210</v>
      </c>
      <c r="B181" s="253" t="s">
        <v>335</v>
      </c>
      <c r="C181" s="136">
        <v>77614</v>
      </c>
      <c r="D181" s="136">
        <v>63321.24</v>
      </c>
      <c r="E181" s="137">
        <f t="shared" si="29"/>
        <v>81.58481717215966</v>
      </c>
      <c r="F181" s="138">
        <f t="shared" si="30"/>
        <v>-14292.760000000002</v>
      </c>
    </row>
    <row r="182" spans="1:6" ht="76.5" x14ac:dyDescent="0.25">
      <c r="A182" s="133" t="s">
        <v>210</v>
      </c>
      <c r="B182" s="253" t="s">
        <v>336</v>
      </c>
      <c r="C182" s="136">
        <v>0.2</v>
      </c>
      <c r="D182" s="136">
        <v>0.2</v>
      </c>
      <c r="E182" s="137">
        <f t="shared" si="29"/>
        <v>100</v>
      </c>
      <c r="F182" s="138">
        <f t="shared" si="30"/>
        <v>0</v>
      </c>
    </row>
    <row r="183" spans="1:6" ht="38.25" x14ac:dyDescent="0.25">
      <c r="A183" s="133" t="s">
        <v>210</v>
      </c>
      <c r="B183" s="253" t="s">
        <v>337</v>
      </c>
      <c r="C183" s="136">
        <v>115.2</v>
      </c>
      <c r="D183" s="136">
        <v>115.2</v>
      </c>
      <c r="E183" s="137">
        <f t="shared" si="29"/>
        <v>100</v>
      </c>
      <c r="F183" s="138">
        <f t="shared" si="30"/>
        <v>0</v>
      </c>
    </row>
    <row r="184" spans="1:6" ht="102" x14ac:dyDescent="0.25">
      <c r="A184" s="133" t="s">
        <v>210</v>
      </c>
      <c r="B184" s="253" t="s">
        <v>338</v>
      </c>
      <c r="C184" s="136">
        <v>0.2</v>
      </c>
      <c r="D184" s="136">
        <v>0.15</v>
      </c>
      <c r="E184" s="137">
        <f t="shared" si="29"/>
        <v>74.999999999999986</v>
      </c>
      <c r="F184" s="138">
        <f t="shared" si="30"/>
        <v>-5.0000000000000017E-2</v>
      </c>
    </row>
    <row r="185" spans="1:6" ht="51" x14ac:dyDescent="0.25">
      <c r="A185" s="133" t="s">
        <v>210</v>
      </c>
      <c r="B185" s="253" t="s">
        <v>339</v>
      </c>
      <c r="C185" s="136">
        <v>935.7</v>
      </c>
      <c r="D185" s="136">
        <v>505.35</v>
      </c>
      <c r="E185" s="137">
        <f t="shared" si="29"/>
        <v>54.007694773966023</v>
      </c>
      <c r="F185" s="138">
        <f t="shared" si="30"/>
        <v>-430.35</v>
      </c>
    </row>
    <row r="186" spans="1:6" ht="102" x14ac:dyDescent="0.25">
      <c r="A186" s="133" t="s">
        <v>211</v>
      </c>
      <c r="B186" s="253" t="s">
        <v>340</v>
      </c>
      <c r="C186" s="136">
        <v>1637.7</v>
      </c>
      <c r="D186" s="136">
        <v>1637.7</v>
      </c>
      <c r="E186" s="137">
        <f t="shared" si="29"/>
        <v>100</v>
      </c>
      <c r="F186" s="138">
        <f t="shared" si="30"/>
        <v>0</v>
      </c>
    </row>
    <row r="187" spans="1:6" ht="51" x14ac:dyDescent="0.25">
      <c r="A187" s="133" t="s">
        <v>212</v>
      </c>
      <c r="B187" s="253" t="s">
        <v>341</v>
      </c>
      <c r="C187" s="136">
        <v>89.3</v>
      </c>
      <c r="D187" s="136">
        <v>1</v>
      </c>
      <c r="E187" s="137">
        <f t="shared" si="29"/>
        <v>1.1198208286674132</v>
      </c>
      <c r="F187" s="138">
        <f t="shared" si="30"/>
        <v>-88.3</v>
      </c>
    </row>
    <row r="188" spans="1:6" ht="38.25" x14ac:dyDescent="0.25">
      <c r="A188" s="133" t="s">
        <v>213</v>
      </c>
      <c r="B188" s="253" t="s">
        <v>342</v>
      </c>
      <c r="C188" s="136">
        <v>15358.5</v>
      </c>
      <c r="D188" s="136">
        <v>12088.2</v>
      </c>
      <c r="E188" s="137">
        <f t="shared" si="29"/>
        <v>78.706904971188592</v>
      </c>
      <c r="F188" s="138">
        <f t="shared" si="30"/>
        <v>-3270.2999999999993</v>
      </c>
    </row>
    <row r="189" spans="1:6" ht="51" x14ac:dyDescent="0.25">
      <c r="A189" s="133" t="s">
        <v>454</v>
      </c>
      <c r="B189" s="253" t="s">
        <v>455</v>
      </c>
      <c r="C189" s="136">
        <v>168.7</v>
      </c>
      <c r="D189" s="136">
        <v>168.7</v>
      </c>
      <c r="E189" s="137">
        <f t="shared" si="29"/>
        <v>100</v>
      </c>
      <c r="F189" s="138">
        <f t="shared" si="30"/>
        <v>0</v>
      </c>
    </row>
    <row r="190" spans="1:6" ht="26.25" thickBot="1" x14ac:dyDescent="0.3">
      <c r="A190" s="139" t="s">
        <v>267</v>
      </c>
      <c r="B190" s="264" t="s">
        <v>268</v>
      </c>
      <c r="C190" s="142">
        <v>627.6</v>
      </c>
      <c r="D190" s="142">
        <v>0</v>
      </c>
      <c r="E190" s="143">
        <f t="shared" si="29"/>
        <v>0</v>
      </c>
      <c r="F190" s="144">
        <f t="shared" si="30"/>
        <v>-627.6</v>
      </c>
    </row>
    <row r="191" spans="1:6" ht="15.75" thickBot="1" x14ac:dyDescent="0.3">
      <c r="A191" s="119" t="s">
        <v>214</v>
      </c>
      <c r="B191" s="120" t="s">
        <v>59</v>
      </c>
      <c r="C191" s="173">
        <f t="shared" ref="C191:D191" si="33">SUM(C192:C193)</f>
        <v>539666.1</v>
      </c>
      <c r="D191" s="173">
        <f t="shared" si="33"/>
        <v>364085</v>
      </c>
      <c r="E191" s="121">
        <f t="shared" si="29"/>
        <v>67.464863922340129</v>
      </c>
      <c r="F191" s="122">
        <f t="shared" si="30"/>
        <v>-175581.09999999998</v>
      </c>
    </row>
    <row r="192" spans="1:6" ht="51" x14ac:dyDescent="0.25">
      <c r="A192" s="127" t="s">
        <v>215</v>
      </c>
      <c r="B192" s="252" t="s">
        <v>343</v>
      </c>
      <c r="C192" s="130">
        <v>220629.4</v>
      </c>
      <c r="D192" s="130">
        <v>150553</v>
      </c>
      <c r="E192" s="131">
        <f t="shared" si="29"/>
        <v>68.237959220303367</v>
      </c>
      <c r="F192" s="132">
        <f t="shared" si="30"/>
        <v>-70076.399999999994</v>
      </c>
    </row>
    <row r="193" spans="1:6" ht="90" thickBot="1" x14ac:dyDescent="0.3">
      <c r="A193" s="139" t="s">
        <v>215</v>
      </c>
      <c r="B193" s="259" t="s">
        <v>344</v>
      </c>
      <c r="C193" s="142">
        <v>319036.7</v>
      </c>
      <c r="D193" s="142">
        <v>213532</v>
      </c>
      <c r="E193" s="143">
        <f t="shared" si="29"/>
        <v>66.930230910738473</v>
      </c>
      <c r="F193" s="144">
        <f t="shared" si="30"/>
        <v>-105504.70000000001</v>
      </c>
    </row>
    <row r="194" spans="1:6" ht="15.75" thickBot="1" x14ac:dyDescent="0.3">
      <c r="A194" s="119" t="s">
        <v>345</v>
      </c>
      <c r="B194" s="251" t="s">
        <v>346</v>
      </c>
      <c r="C194" s="173">
        <f>C195+C196</f>
        <v>58327.9</v>
      </c>
      <c r="D194" s="173">
        <f t="shared" ref="D194" si="34">D195+D196</f>
        <v>30891.83</v>
      </c>
      <c r="E194" s="121">
        <f t="shared" si="29"/>
        <v>52.962355922294478</v>
      </c>
      <c r="F194" s="122">
        <f t="shared" si="30"/>
        <v>-27436.07</v>
      </c>
    </row>
    <row r="195" spans="1:6" ht="64.5" thickBot="1" x14ac:dyDescent="0.3">
      <c r="A195" s="265" t="s">
        <v>347</v>
      </c>
      <c r="B195" s="260" t="s">
        <v>348</v>
      </c>
      <c r="C195" s="170">
        <v>23357.9</v>
      </c>
      <c r="D195" s="170">
        <v>15807.9</v>
      </c>
      <c r="E195" s="171">
        <f t="shared" si="29"/>
        <v>67.676888761404058</v>
      </c>
      <c r="F195" s="172">
        <f t="shared" si="30"/>
        <v>-7550.0000000000018</v>
      </c>
    </row>
    <row r="196" spans="1:6" ht="26.25" thickBot="1" x14ac:dyDescent="0.3">
      <c r="A196" s="266" t="s">
        <v>349</v>
      </c>
      <c r="B196" s="254" t="s">
        <v>456</v>
      </c>
      <c r="C196" s="173">
        <f>SUM(C197:C206)</f>
        <v>34970</v>
      </c>
      <c r="D196" s="173">
        <f>SUM(D197:D206)</f>
        <v>15083.93</v>
      </c>
      <c r="E196" s="121">
        <f t="shared" si="29"/>
        <v>43.133914784100661</v>
      </c>
      <c r="F196" s="122">
        <f t="shared" si="30"/>
        <v>-19886.07</v>
      </c>
    </row>
    <row r="197" spans="1:6" ht="38.25" x14ac:dyDescent="0.25">
      <c r="A197" s="267" t="s">
        <v>470</v>
      </c>
      <c r="B197" s="255" t="s">
        <v>495</v>
      </c>
      <c r="C197" s="130">
        <v>6958.2</v>
      </c>
      <c r="D197" s="130">
        <v>0</v>
      </c>
      <c r="E197" s="131"/>
      <c r="F197" s="132">
        <f t="shared" si="30"/>
        <v>-6958.2</v>
      </c>
    </row>
    <row r="198" spans="1:6" ht="51" hidden="1" x14ac:dyDescent="0.25">
      <c r="A198" s="268" t="s">
        <v>470</v>
      </c>
      <c r="B198" s="134" t="s">
        <v>476</v>
      </c>
      <c r="C198" s="136">
        <v>0</v>
      </c>
      <c r="D198" s="136">
        <v>0</v>
      </c>
      <c r="E198" s="137"/>
      <c r="F198" s="138">
        <f t="shared" si="30"/>
        <v>0</v>
      </c>
    </row>
    <row r="199" spans="1:6" ht="63.75" hidden="1" x14ac:dyDescent="0.25">
      <c r="A199" s="268" t="s">
        <v>470</v>
      </c>
      <c r="B199" s="269" t="s">
        <v>477</v>
      </c>
      <c r="C199" s="136">
        <v>0</v>
      </c>
      <c r="D199" s="136">
        <v>0</v>
      </c>
      <c r="E199" s="137"/>
      <c r="F199" s="138">
        <f t="shared" si="30"/>
        <v>0</v>
      </c>
    </row>
    <row r="200" spans="1:6" ht="51" x14ac:dyDescent="0.25">
      <c r="A200" s="268" t="s">
        <v>350</v>
      </c>
      <c r="B200" s="253" t="s">
        <v>351</v>
      </c>
      <c r="C200" s="136">
        <v>24997.599999999999</v>
      </c>
      <c r="D200" s="136">
        <v>12498</v>
      </c>
      <c r="E200" s="137">
        <f t="shared" ref="E200:E215" si="35">D200/C200*100</f>
        <v>49.996799692770509</v>
      </c>
      <c r="F200" s="138">
        <f t="shared" ref="F200:F215" si="36">D200-C200</f>
        <v>-12499.599999999999</v>
      </c>
    </row>
    <row r="201" spans="1:6" ht="89.25" x14ac:dyDescent="0.25">
      <c r="A201" s="268" t="s">
        <v>350</v>
      </c>
      <c r="B201" s="253" t="s">
        <v>478</v>
      </c>
      <c r="C201" s="136">
        <v>1000</v>
      </c>
      <c r="D201" s="136">
        <v>1000</v>
      </c>
      <c r="E201" s="137">
        <f t="shared" si="35"/>
        <v>100</v>
      </c>
      <c r="F201" s="138">
        <f t="shared" si="36"/>
        <v>0</v>
      </c>
    </row>
    <row r="202" spans="1:6" ht="76.5" x14ac:dyDescent="0.25">
      <c r="A202" s="268" t="s">
        <v>350</v>
      </c>
      <c r="B202" s="253" t="s">
        <v>496</v>
      </c>
      <c r="C202" s="136">
        <v>0</v>
      </c>
      <c r="D202" s="136">
        <v>175.99</v>
      </c>
      <c r="E202" s="137"/>
      <c r="F202" s="138">
        <f t="shared" si="36"/>
        <v>175.99</v>
      </c>
    </row>
    <row r="203" spans="1:6" ht="102.75" thickBot="1" x14ac:dyDescent="0.3">
      <c r="A203" s="133" t="s">
        <v>463</v>
      </c>
      <c r="B203" s="269" t="s">
        <v>464</v>
      </c>
      <c r="C203" s="136">
        <v>2014.2</v>
      </c>
      <c r="D203" s="136">
        <v>1409.94</v>
      </c>
      <c r="E203" s="137">
        <f t="shared" si="35"/>
        <v>70</v>
      </c>
      <c r="F203" s="138">
        <f t="shared" si="36"/>
        <v>-604.26</v>
      </c>
    </row>
    <row r="204" spans="1:6" ht="63.75" hidden="1" x14ac:dyDescent="0.25">
      <c r="A204" s="133" t="s">
        <v>463</v>
      </c>
      <c r="B204" s="269" t="s">
        <v>497</v>
      </c>
      <c r="C204" s="136">
        <v>0</v>
      </c>
      <c r="D204" s="136"/>
      <c r="E204" s="137"/>
      <c r="F204" s="138">
        <f t="shared" si="36"/>
        <v>0</v>
      </c>
    </row>
    <row r="205" spans="1:6" ht="76.5" hidden="1" x14ac:dyDescent="0.25">
      <c r="A205" s="133" t="s">
        <v>463</v>
      </c>
      <c r="B205" s="269" t="s">
        <v>498</v>
      </c>
      <c r="C205" s="136">
        <v>0</v>
      </c>
      <c r="D205" s="136"/>
      <c r="E205" s="137"/>
      <c r="F205" s="138">
        <f t="shared" si="36"/>
        <v>0</v>
      </c>
    </row>
    <row r="206" spans="1:6" ht="77.25" hidden="1" thickBot="1" x14ac:dyDescent="0.3">
      <c r="A206" s="139" t="s">
        <v>463</v>
      </c>
      <c r="B206" s="270" t="s">
        <v>499</v>
      </c>
      <c r="C206" s="142">
        <v>0</v>
      </c>
      <c r="D206" s="142"/>
      <c r="E206" s="143"/>
      <c r="F206" s="144">
        <f t="shared" si="36"/>
        <v>0</v>
      </c>
    </row>
    <row r="207" spans="1:6" ht="26.25" thickBot="1" x14ac:dyDescent="0.3">
      <c r="A207" s="119" t="s">
        <v>352</v>
      </c>
      <c r="B207" s="251" t="s">
        <v>353</v>
      </c>
      <c r="C207" s="165">
        <f>SUM(C208)</f>
        <v>0</v>
      </c>
      <c r="D207" s="165">
        <f>SUM(D208)</f>
        <v>675</v>
      </c>
      <c r="E207" s="121"/>
      <c r="F207" s="122">
        <f t="shared" si="36"/>
        <v>675</v>
      </c>
    </row>
    <row r="208" spans="1:6" ht="26.25" thickBot="1" x14ac:dyDescent="0.3">
      <c r="A208" s="167" t="s">
        <v>354</v>
      </c>
      <c r="B208" s="260" t="s">
        <v>353</v>
      </c>
      <c r="C208" s="271">
        <v>0</v>
      </c>
      <c r="D208" s="176">
        <v>675</v>
      </c>
      <c r="E208" s="171"/>
      <c r="F208" s="172">
        <f t="shared" si="36"/>
        <v>675</v>
      </c>
    </row>
    <row r="209" spans="1:6" ht="26.25" thickBot="1" x14ac:dyDescent="0.3">
      <c r="A209" s="119" t="s">
        <v>355</v>
      </c>
      <c r="B209" s="251" t="s">
        <v>356</v>
      </c>
      <c r="C209" s="121">
        <f>SUM(C210)</f>
        <v>0</v>
      </c>
      <c r="D209" s="121">
        <f>SUM(D210)</f>
        <v>0</v>
      </c>
      <c r="E209" s="121"/>
      <c r="F209" s="122">
        <f t="shared" si="36"/>
        <v>0</v>
      </c>
    </row>
    <row r="210" spans="1:6" ht="39" thickBot="1" x14ac:dyDescent="0.3">
      <c r="A210" s="167" t="s">
        <v>357</v>
      </c>
      <c r="B210" s="260" t="s">
        <v>358</v>
      </c>
      <c r="C210" s="271">
        <v>0</v>
      </c>
      <c r="D210" s="170">
        <v>0</v>
      </c>
      <c r="E210" s="171"/>
      <c r="F210" s="172">
        <f t="shared" si="36"/>
        <v>0</v>
      </c>
    </row>
    <row r="211" spans="1:6" ht="51.75" thickBot="1" x14ac:dyDescent="0.3">
      <c r="A211" s="119" t="s">
        <v>269</v>
      </c>
      <c r="B211" s="120" t="s">
        <v>457</v>
      </c>
      <c r="C211" s="165">
        <f>SUM(C212:C213)</f>
        <v>0</v>
      </c>
      <c r="D211" s="165">
        <f>SUM(D212:D213)</f>
        <v>-15085.64</v>
      </c>
      <c r="E211" s="121"/>
      <c r="F211" s="122">
        <f t="shared" si="36"/>
        <v>-15085.64</v>
      </c>
    </row>
    <row r="212" spans="1:6" ht="51" x14ac:dyDescent="0.25">
      <c r="A212" s="127" t="s">
        <v>271</v>
      </c>
      <c r="B212" s="128" t="s">
        <v>270</v>
      </c>
      <c r="C212" s="272">
        <v>0</v>
      </c>
      <c r="D212" s="130">
        <v>-1089.8</v>
      </c>
      <c r="E212" s="273"/>
      <c r="F212" s="132">
        <f t="shared" si="36"/>
        <v>-1089.8</v>
      </c>
    </row>
    <row r="213" spans="1:6" ht="51" x14ac:dyDescent="0.25">
      <c r="A213" s="133" t="s">
        <v>272</v>
      </c>
      <c r="B213" s="134" t="s">
        <v>270</v>
      </c>
      <c r="C213" s="274">
        <v>0</v>
      </c>
      <c r="D213" s="136">
        <v>-13995.84</v>
      </c>
      <c r="E213" s="275"/>
      <c r="F213" s="138">
        <f t="shared" si="36"/>
        <v>-13995.84</v>
      </c>
    </row>
    <row r="214" spans="1:6" ht="51.75" thickBot="1" x14ac:dyDescent="0.3">
      <c r="A214" s="139" t="s">
        <v>359</v>
      </c>
      <c r="B214" s="140" t="s">
        <v>270</v>
      </c>
      <c r="C214" s="142">
        <v>0</v>
      </c>
      <c r="D214" s="142">
        <v>0</v>
      </c>
      <c r="E214" s="125"/>
      <c r="F214" s="144">
        <f t="shared" si="36"/>
        <v>0</v>
      </c>
    </row>
    <row r="215" spans="1:6" ht="15.75" thickBot="1" x14ac:dyDescent="0.3">
      <c r="A215" s="119"/>
      <c r="B215" s="251" t="s">
        <v>60</v>
      </c>
      <c r="C215" s="165">
        <f>C4+C154</f>
        <v>1897621.15</v>
      </c>
      <c r="D215" s="165">
        <f>D4+D154</f>
        <v>985425.32</v>
      </c>
      <c r="E215" s="121">
        <f t="shared" si="35"/>
        <v>51.929507636442608</v>
      </c>
      <c r="F215" s="122">
        <f t="shared" si="36"/>
        <v>-912195.83</v>
      </c>
    </row>
  </sheetData>
  <mergeCells count="1">
    <mergeCell ref="A1:F1"/>
  </mergeCells>
  <pageMargins left="0.70866141732283472" right="0.19685039370078741" top="0.23622047244094491" bottom="0.11811023622047245" header="0.31496062992125984" footer="0.31496062992125984"/>
  <pageSetup paperSize="9" scale="7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H76" sqref="H76"/>
    </sheetView>
  </sheetViews>
  <sheetFormatPr defaultColWidth="9.140625" defaultRowHeight="15" x14ac:dyDescent="0.25"/>
  <cols>
    <col min="1" max="1" width="12.7109375" style="1" customWidth="1"/>
    <col min="2" max="2" width="53" style="1" customWidth="1"/>
    <col min="3" max="3" width="17.140625" style="1" customWidth="1"/>
    <col min="4" max="4" width="8.42578125" style="1" hidden="1" customWidth="1"/>
    <col min="5" max="5" width="18.28515625" style="1" customWidth="1"/>
    <col min="6" max="6" width="16.140625" style="46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s="46" customFormat="1" ht="19.5" x14ac:dyDescent="0.35">
      <c r="A1" s="278" t="s">
        <v>68</v>
      </c>
      <c r="B1" s="278"/>
      <c r="C1" s="278"/>
      <c r="D1" s="278"/>
      <c r="E1" s="278"/>
      <c r="F1" s="278"/>
      <c r="G1" s="278"/>
      <c r="H1" s="278"/>
    </row>
    <row r="2" spans="1:19" s="46" customFormat="1" ht="19.5" x14ac:dyDescent="0.35">
      <c r="A2" s="278" t="s">
        <v>489</v>
      </c>
      <c r="B2" s="278"/>
      <c r="C2" s="278"/>
      <c r="D2" s="278"/>
      <c r="E2" s="278"/>
      <c r="F2" s="278"/>
      <c r="G2" s="278"/>
      <c r="H2" s="278"/>
    </row>
    <row r="3" spans="1:19" ht="15.75" x14ac:dyDescent="0.25">
      <c r="A3" s="45"/>
      <c r="B3" s="45"/>
      <c r="C3" s="45"/>
      <c r="D3" s="45"/>
      <c r="E3" s="45"/>
      <c r="F3" s="279"/>
      <c r="G3" s="279"/>
      <c r="H3" s="279"/>
    </row>
    <row r="4" spans="1:19" s="3" customFormat="1" ht="110.25" customHeight="1" x14ac:dyDescent="0.2">
      <c r="A4" s="51" t="s">
        <v>69</v>
      </c>
      <c r="B4" s="51" t="s">
        <v>70</v>
      </c>
      <c r="C4" s="51" t="s">
        <v>360</v>
      </c>
      <c r="D4" s="51" t="s">
        <v>71</v>
      </c>
      <c r="E4" s="51" t="s">
        <v>190</v>
      </c>
      <c r="F4" s="51" t="s">
        <v>501</v>
      </c>
      <c r="G4" s="51" t="s">
        <v>72</v>
      </c>
      <c r="H4" s="71" t="s">
        <v>191</v>
      </c>
    </row>
    <row r="5" spans="1:19" s="3" customFormat="1" ht="15.75" x14ac:dyDescent="0.2">
      <c r="A5" s="51">
        <v>1</v>
      </c>
      <c r="B5" s="51">
        <v>2</v>
      </c>
      <c r="C5" s="51">
        <v>3</v>
      </c>
      <c r="D5" s="51"/>
      <c r="E5" s="51">
        <v>4</v>
      </c>
      <c r="F5" s="51">
        <v>5</v>
      </c>
      <c r="G5" s="51"/>
      <c r="H5" s="71">
        <v>6</v>
      </c>
    </row>
    <row r="6" spans="1:19" ht="15.75" x14ac:dyDescent="0.25">
      <c r="A6" s="72">
        <v>100</v>
      </c>
      <c r="B6" s="73" t="s">
        <v>73</v>
      </c>
      <c r="C6" s="52">
        <f>SUM(C7:C14)</f>
        <v>142241.23000000001</v>
      </c>
      <c r="D6" s="52"/>
      <c r="E6" s="52">
        <f>SUM(E7:E14)</f>
        <v>133488.67000000001</v>
      </c>
      <c r="F6" s="52">
        <f>SUM(F7:F14)</f>
        <v>69360.039999999994</v>
      </c>
      <c r="G6" s="44"/>
      <c r="H6" s="61">
        <f>F6/E6*100</f>
        <v>51.959495888302719</v>
      </c>
    </row>
    <row r="7" spans="1:19" s="4" customFormat="1" ht="31.5" x14ac:dyDescent="0.25">
      <c r="A7" s="74">
        <v>102</v>
      </c>
      <c r="B7" s="28" t="s">
        <v>74</v>
      </c>
      <c r="C7" s="53">
        <v>2421.4899999999998</v>
      </c>
      <c r="D7" s="53"/>
      <c r="E7" s="53">
        <v>2421.4899999999998</v>
      </c>
      <c r="F7" s="53">
        <v>1487.79</v>
      </c>
      <c r="G7" s="62"/>
      <c r="H7" s="56">
        <f>F7/E7*100</f>
        <v>61.441096184580566</v>
      </c>
    </row>
    <row r="8" spans="1:19" ht="47.25" x14ac:dyDescent="0.25">
      <c r="A8" s="33">
        <v>103</v>
      </c>
      <c r="B8" s="28" t="s">
        <v>75</v>
      </c>
      <c r="C8" s="54">
        <v>4307.37</v>
      </c>
      <c r="D8" s="54"/>
      <c r="E8" s="54">
        <v>4307.37</v>
      </c>
      <c r="F8" s="54">
        <v>2348.5700000000002</v>
      </c>
      <c r="G8" s="42"/>
      <c r="H8" s="56">
        <f>F8/E8*100</f>
        <v>54.52445459758507</v>
      </c>
      <c r="L8" s="5"/>
      <c r="M8" s="5"/>
      <c r="N8" s="6"/>
      <c r="O8" s="5"/>
      <c r="P8" s="5"/>
      <c r="Q8" s="5"/>
      <c r="R8" s="5"/>
      <c r="S8" s="7"/>
    </row>
    <row r="9" spans="1:19" ht="63" x14ac:dyDescent="0.25">
      <c r="A9" s="33">
        <v>104</v>
      </c>
      <c r="B9" s="28" t="s">
        <v>76</v>
      </c>
      <c r="C9" s="54">
        <v>84937.13</v>
      </c>
      <c r="D9" s="54"/>
      <c r="E9" s="54">
        <v>84937.13</v>
      </c>
      <c r="F9" s="54">
        <v>46869.96</v>
      </c>
      <c r="G9" s="42"/>
      <c r="H9" s="56">
        <f t="shared" ref="H9:H61" si="0">F9/E9*100</f>
        <v>55.181944574769595</v>
      </c>
      <c r="L9" s="8"/>
      <c r="M9" s="9"/>
      <c r="N9" s="10"/>
      <c r="O9" s="11"/>
      <c r="P9" s="12"/>
      <c r="Q9" s="11"/>
      <c r="R9" s="12"/>
      <c r="S9" s="7"/>
    </row>
    <row r="10" spans="1:19" ht="15.75" x14ac:dyDescent="0.25">
      <c r="A10" s="33">
        <v>105</v>
      </c>
      <c r="B10" s="28" t="s">
        <v>77</v>
      </c>
      <c r="C10" s="54">
        <v>89.3</v>
      </c>
      <c r="D10" s="54"/>
      <c r="E10" s="54">
        <v>89.3</v>
      </c>
      <c r="F10" s="54">
        <v>1</v>
      </c>
      <c r="G10" s="42"/>
      <c r="H10" s="56">
        <f t="shared" si="0"/>
        <v>1.1198208286674132</v>
      </c>
      <c r="L10" s="13"/>
      <c r="M10" s="14"/>
      <c r="N10" s="15"/>
      <c r="O10" s="16"/>
      <c r="P10" s="16"/>
      <c r="Q10" s="16"/>
      <c r="R10" s="17"/>
      <c r="S10" s="7"/>
    </row>
    <row r="11" spans="1:19" ht="47.25" x14ac:dyDescent="0.25">
      <c r="A11" s="33">
        <v>106</v>
      </c>
      <c r="B11" s="28" t="s">
        <v>78</v>
      </c>
      <c r="C11" s="54">
        <v>21635.4</v>
      </c>
      <c r="D11" s="54"/>
      <c r="E11" s="54">
        <v>21635.4</v>
      </c>
      <c r="F11" s="54">
        <v>12838.86</v>
      </c>
      <c r="G11" s="42"/>
      <c r="H11" s="56">
        <f t="shared" si="0"/>
        <v>59.341911866662969</v>
      </c>
      <c r="L11" s="18"/>
      <c r="M11" s="14"/>
      <c r="N11" s="19"/>
      <c r="O11" s="20"/>
      <c r="P11" s="20"/>
      <c r="Q11" s="20"/>
      <c r="R11" s="17"/>
      <c r="S11" s="7"/>
    </row>
    <row r="12" spans="1:19" ht="15.75" x14ac:dyDescent="0.25">
      <c r="A12" s="33">
        <v>107</v>
      </c>
      <c r="B12" s="28" t="s">
        <v>79</v>
      </c>
      <c r="C12" s="54">
        <v>0</v>
      </c>
      <c r="D12" s="54"/>
      <c r="E12" s="54">
        <v>0</v>
      </c>
      <c r="F12" s="54">
        <v>0</v>
      </c>
      <c r="G12" s="42"/>
      <c r="H12" s="56">
        <v>0</v>
      </c>
      <c r="L12" s="18"/>
      <c r="M12" s="14"/>
      <c r="N12" s="19"/>
      <c r="O12" s="20"/>
      <c r="P12" s="17"/>
      <c r="Q12" s="20"/>
      <c r="R12" s="17"/>
      <c r="S12" s="7"/>
    </row>
    <row r="13" spans="1:19" ht="15.75" x14ac:dyDescent="0.25">
      <c r="A13" s="33">
        <v>111</v>
      </c>
      <c r="B13" s="28" t="s">
        <v>80</v>
      </c>
      <c r="C13" s="54">
        <v>12000</v>
      </c>
      <c r="D13" s="54"/>
      <c r="E13" s="54">
        <v>3247.44</v>
      </c>
      <c r="F13" s="54">
        <v>0</v>
      </c>
      <c r="G13" s="42"/>
      <c r="H13" s="56">
        <v>64.400000000000006</v>
      </c>
      <c r="J13" s="58"/>
      <c r="L13" s="18"/>
      <c r="M13" s="14"/>
      <c r="N13" s="19"/>
      <c r="O13" s="20"/>
      <c r="P13" s="20"/>
      <c r="Q13" s="20"/>
      <c r="R13" s="17"/>
      <c r="S13" s="7"/>
    </row>
    <row r="14" spans="1:19" ht="15.75" x14ac:dyDescent="0.25">
      <c r="A14" s="33">
        <v>113</v>
      </c>
      <c r="B14" s="28" t="s">
        <v>81</v>
      </c>
      <c r="C14" s="54">
        <v>16850.54</v>
      </c>
      <c r="D14" s="54"/>
      <c r="E14" s="54">
        <v>16850.54</v>
      </c>
      <c r="F14" s="54">
        <v>5813.86</v>
      </c>
      <c r="G14" s="42"/>
      <c r="H14" s="56">
        <f t="shared" si="0"/>
        <v>34.502514459477254</v>
      </c>
      <c r="L14" s="18"/>
      <c r="M14" s="14"/>
      <c r="N14" s="19"/>
      <c r="O14" s="20"/>
      <c r="P14" s="17"/>
      <c r="Q14" s="20"/>
      <c r="R14" s="17"/>
      <c r="S14" s="7"/>
    </row>
    <row r="15" spans="1:19" ht="31.5" x14ac:dyDescent="0.25">
      <c r="A15" s="75">
        <v>300</v>
      </c>
      <c r="B15" s="76" t="s">
        <v>82</v>
      </c>
      <c r="C15" s="55">
        <f>SUM(C16:C19)</f>
        <v>12033.88</v>
      </c>
      <c r="D15" s="55"/>
      <c r="E15" s="55">
        <f>SUM(E16:E19)</f>
        <v>13154.5</v>
      </c>
      <c r="F15" s="55">
        <f>SUM(F16:F19)</f>
        <v>6139.23</v>
      </c>
      <c r="G15" s="63"/>
      <c r="H15" s="64">
        <f t="shared" si="0"/>
        <v>46.670188908738453</v>
      </c>
      <c r="J15" s="58"/>
      <c r="L15" s="18"/>
      <c r="M15" s="14"/>
      <c r="N15" s="19"/>
      <c r="O15" s="20"/>
      <c r="P15" s="20"/>
      <c r="Q15" s="20"/>
      <c r="R15" s="17"/>
      <c r="S15" s="7"/>
    </row>
    <row r="16" spans="1:19" ht="15.75" x14ac:dyDescent="0.25">
      <c r="A16" s="33">
        <v>302</v>
      </c>
      <c r="B16" s="28" t="s">
        <v>83</v>
      </c>
      <c r="C16" s="54">
        <v>0</v>
      </c>
      <c r="D16" s="54"/>
      <c r="E16" s="54">
        <v>0</v>
      </c>
      <c r="F16" s="54">
        <v>0</v>
      </c>
      <c r="G16" s="42"/>
      <c r="H16" s="56">
        <v>0</v>
      </c>
      <c r="L16" s="18"/>
      <c r="M16" s="14"/>
      <c r="N16" s="19"/>
      <c r="O16" s="20"/>
      <c r="P16" s="20"/>
      <c r="Q16" s="20"/>
      <c r="R16" s="17"/>
      <c r="S16" s="7"/>
    </row>
    <row r="17" spans="1:19" ht="47.25" x14ac:dyDescent="0.25">
      <c r="A17" s="33">
        <v>309</v>
      </c>
      <c r="B17" s="28" t="s">
        <v>84</v>
      </c>
      <c r="C17" s="54">
        <v>466</v>
      </c>
      <c r="D17" s="54"/>
      <c r="E17" s="54">
        <v>466</v>
      </c>
      <c r="F17" s="54">
        <v>465.9</v>
      </c>
      <c r="G17" s="42"/>
      <c r="H17" s="56">
        <f t="shared" si="0"/>
        <v>99.978540772532185</v>
      </c>
      <c r="L17" s="18"/>
      <c r="M17" s="14"/>
      <c r="N17" s="19"/>
      <c r="O17" s="20"/>
      <c r="P17" s="17"/>
      <c r="Q17" s="20"/>
      <c r="R17" s="17"/>
      <c r="S17" s="7"/>
    </row>
    <row r="18" spans="1:19" ht="15.75" x14ac:dyDescent="0.25">
      <c r="A18" s="33">
        <v>310</v>
      </c>
      <c r="B18" s="28" t="s">
        <v>85</v>
      </c>
      <c r="C18" s="54">
        <v>10119.33</v>
      </c>
      <c r="D18" s="54"/>
      <c r="E18" s="54">
        <v>11239.95</v>
      </c>
      <c r="F18" s="54">
        <v>4793.33</v>
      </c>
      <c r="G18" s="42"/>
      <c r="H18" s="56">
        <f t="shared" si="0"/>
        <v>42.645474401576514</v>
      </c>
      <c r="L18" s="21"/>
      <c r="M18" s="22"/>
      <c r="N18" s="23"/>
      <c r="O18" s="24"/>
      <c r="P18" s="24"/>
      <c r="Q18" s="24"/>
      <c r="R18" s="17"/>
      <c r="S18" s="7"/>
    </row>
    <row r="19" spans="1:19" ht="31.5" x14ac:dyDescent="0.25">
      <c r="A19" s="33">
        <v>314</v>
      </c>
      <c r="B19" s="28" t="s">
        <v>86</v>
      </c>
      <c r="C19" s="54">
        <v>1448.55</v>
      </c>
      <c r="D19" s="54"/>
      <c r="E19" s="54">
        <v>1448.55</v>
      </c>
      <c r="F19" s="54">
        <v>880</v>
      </c>
      <c r="G19" s="42"/>
      <c r="H19" s="56">
        <f t="shared" si="0"/>
        <v>60.750405577991785</v>
      </c>
      <c r="L19" s="18"/>
      <c r="M19" s="14"/>
      <c r="N19" s="25"/>
      <c r="O19" s="20"/>
      <c r="P19" s="20"/>
      <c r="Q19" s="20"/>
      <c r="R19" s="17"/>
      <c r="S19" s="7"/>
    </row>
    <row r="20" spans="1:19" ht="15.75" x14ac:dyDescent="0.25">
      <c r="A20" s="36">
        <v>400</v>
      </c>
      <c r="B20" s="73" t="s">
        <v>87</v>
      </c>
      <c r="C20" s="52">
        <f>SUM(C21:C26)</f>
        <v>97787.45</v>
      </c>
      <c r="D20" s="52"/>
      <c r="E20" s="52">
        <f>SUM(E21:E26)</f>
        <v>97787.45</v>
      </c>
      <c r="F20" s="52">
        <f>SUM(F21:F26)</f>
        <v>39330.890000000007</v>
      </c>
      <c r="G20" s="44"/>
      <c r="H20" s="61">
        <f t="shared" si="0"/>
        <v>40.220795204292578</v>
      </c>
      <c r="L20" s="18"/>
      <c r="M20" s="14"/>
      <c r="N20" s="25"/>
      <c r="O20" s="20"/>
      <c r="P20" s="20"/>
      <c r="Q20" s="20"/>
      <c r="R20" s="17"/>
      <c r="S20" s="7"/>
    </row>
    <row r="21" spans="1:19" ht="15.75" x14ac:dyDescent="0.25">
      <c r="A21" s="33">
        <v>405</v>
      </c>
      <c r="B21" s="28" t="s">
        <v>88</v>
      </c>
      <c r="C21" s="54">
        <v>994.2</v>
      </c>
      <c r="D21" s="54"/>
      <c r="E21" s="54">
        <v>994.2</v>
      </c>
      <c r="F21" s="54">
        <v>497.15</v>
      </c>
      <c r="G21" s="42"/>
      <c r="H21" s="56">
        <f t="shared" si="0"/>
        <v>50.005029169181249</v>
      </c>
      <c r="L21" s="18"/>
      <c r="M21" s="14"/>
      <c r="N21" s="25"/>
      <c r="O21" s="20"/>
      <c r="P21" s="20"/>
      <c r="Q21" s="20"/>
      <c r="R21" s="17"/>
      <c r="S21" s="7"/>
    </row>
    <row r="22" spans="1:19" ht="15.75" x14ac:dyDescent="0.25">
      <c r="A22" s="33">
        <v>406</v>
      </c>
      <c r="B22" s="28" t="s">
        <v>89</v>
      </c>
      <c r="C22" s="54">
        <v>1798.12</v>
      </c>
      <c r="D22" s="54"/>
      <c r="E22" s="54">
        <v>1798.12</v>
      </c>
      <c r="F22" s="54">
        <v>1246.7</v>
      </c>
      <c r="G22" s="42"/>
      <c r="H22" s="56">
        <f t="shared" si="0"/>
        <v>69.333526127288508</v>
      </c>
      <c r="L22" s="18"/>
      <c r="M22" s="14"/>
      <c r="N22" s="25"/>
      <c r="O22" s="20"/>
      <c r="P22" s="20"/>
      <c r="Q22" s="20"/>
      <c r="R22" s="17"/>
      <c r="S22" s="7"/>
    </row>
    <row r="23" spans="1:19" ht="15.75" x14ac:dyDescent="0.25">
      <c r="A23" s="33">
        <v>408</v>
      </c>
      <c r="B23" s="77" t="s">
        <v>90</v>
      </c>
      <c r="C23" s="54">
        <v>660</v>
      </c>
      <c r="D23" s="54"/>
      <c r="E23" s="54">
        <v>660</v>
      </c>
      <c r="F23" s="54">
        <v>34.200000000000003</v>
      </c>
      <c r="G23" s="42"/>
      <c r="H23" s="56">
        <f t="shared" si="0"/>
        <v>5.1818181818181825</v>
      </c>
      <c r="L23" s="26"/>
      <c r="M23" s="9"/>
      <c r="N23" s="27"/>
      <c r="O23" s="11"/>
      <c r="P23" s="10"/>
      <c r="Q23" s="11"/>
      <c r="R23" s="17"/>
      <c r="S23" s="7"/>
    </row>
    <row r="24" spans="1:19" ht="15.75" x14ac:dyDescent="0.25">
      <c r="A24" s="33">
        <v>409</v>
      </c>
      <c r="B24" s="28" t="s">
        <v>91</v>
      </c>
      <c r="C24" s="54">
        <v>86294.99</v>
      </c>
      <c r="D24" s="54"/>
      <c r="E24" s="54">
        <v>86294.99</v>
      </c>
      <c r="F24" s="54">
        <v>35744.730000000003</v>
      </c>
      <c r="G24" s="42"/>
      <c r="H24" s="56">
        <f t="shared" si="0"/>
        <v>41.421558771836004</v>
      </c>
      <c r="L24" s="18"/>
      <c r="M24" s="14"/>
      <c r="N24" s="25"/>
      <c r="O24" s="20"/>
      <c r="P24" s="20"/>
      <c r="Q24" s="20"/>
      <c r="R24" s="17"/>
      <c r="S24" s="7"/>
    </row>
    <row r="25" spans="1:19" ht="15.75" x14ac:dyDescent="0.25">
      <c r="A25" s="33">
        <v>410</v>
      </c>
      <c r="B25" s="28" t="s">
        <v>92</v>
      </c>
      <c r="C25" s="54">
        <v>1016.74</v>
      </c>
      <c r="D25" s="54"/>
      <c r="E25" s="54">
        <v>1016.74</v>
      </c>
      <c r="F25" s="54">
        <v>433</v>
      </c>
      <c r="G25" s="42"/>
      <c r="H25" s="56">
        <f t="shared" si="0"/>
        <v>42.587092078604165</v>
      </c>
      <c r="L25" s="18"/>
      <c r="M25" s="14"/>
      <c r="N25" s="25"/>
      <c r="O25" s="20"/>
      <c r="P25" s="20"/>
      <c r="Q25" s="20"/>
      <c r="R25" s="17"/>
      <c r="S25" s="7"/>
    </row>
    <row r="26" spans="1:19" ht="18" customHeight="1" x14ac:dyDescent="0.25">
      <c r="A26" s="78">
        <v>412</v>
      </c>
      <c r="B26" s="77" t="s">
        <v>93</v>
      </c>
      <c r="C26" s="65">
        <v>7023.4</v>
      </c>
      <c r="D26" s="65"/>
      <c r="E26" s="65">
        <v>7023.4</v>
      </c>
      <c r="F26" s="65">
        <v>1375.11</v>
      </c>
      <c r="G26" s="66"/>
      <c r="H26" s="67">
        <f t="shared" si="0"/>
        <v>19.578978842156218</v>
      </c>
      <c r="L26" s="18"/>
      <c r="M26" s="29"/>
      <c r="N26" s="25"/>
      <c r="O26" s="20"/>
      <c r="P26" s="20"/>
      <c r="Q26" s="20"/>
      <c r="R26" s="17"/>
      <c r="S26" s="7"/>
    </row>
    <row r="27" spans="1:19" s="30" customFormat="1" ht="15.75" x14ac:dyDescent="0.25">
      <c r="A27" s="72">
        <v>500</v>
      </c>
      <c r="B27" s="73" t="s">
        <v>94</v>
      </c>
      <c r="C27" s="52">
        <f>SUM(C28:C31)</f>
        <v>357542.06</v>
      </c>
      <c r="D27" s="52"/>
      <c r="E27" s="52">
        <f>SUM(E28:E31)</f>
        <v>365174</v>
      </c>
      <c r="F27" s="52">
        <f>SUM(F28:F31)</f>
        <v>60476.57</v>
      </c>
      <c r="G27" s="44"/>
      <c r="H27" s="61">
        <f t="shared" si="0"/>
        <v>16.561028441236232</v>
      </c>
      <c r="J27" s="59" t="s">
        <v>62</v>
      </c>
      <c r="L27" s="18"/>
      <c r="M27" s="31"/>
      <c r="N27" s="25"/>
      <c r="O27" s="20"/>
      <c r="P27" s="17"/>
      <c r="Q27" s="20"/>
      <c r="R27" s="17"/>
      <c r="S27" s="32"/>
    </row>
    <row r="28" spans="1:19" ht="15.75" x14ac:dyDescent="0.25">
      <c r="A28" s="33">
        <v>501</v>
      </c>
      <c r="B28" s="77" t="s">
        <v>95</v>
      </c>
      <c r="C28" s="54">
        <v>165126.1</v>
      </c>
      <c r="D28" s="54"/>
      <c r="E28" s="54">
        <v>165126.1</v>
      </c>
      <c r="F28" s="54">
        <v>8313.89</v>
      </c>
      <c r="G28" s="42"/>
      <c r="H28" s="56">
        <f t="shared" si="0"/>
        <v>5.0348733483077472</v>
      </c>
      <c r="L28" s="18"/>
      <c r="M28" s="31"/>
      <c r="N28" s="25"/>
      <c r="O28" s="20"/>
      <c r="P28" s="20"/>
      <c r="Q28" s="20"/>
      <c r="R28" s="17"/>
      <c r="S28" s="7"/>
    </row>
    <row r="29" spans="1:19" ht="15.75" x14ac:dyDescent="0.25">
      <c r="A29" s="33">
        <v>502</v>
      </c>
      <c r="B29" s="77" t="s">
        <v>96</v>
      </c>
      <c r="C29" s="54">
        <v>119646.1</v>
      </c>
      <c r="D29" s="54"/>
      <c r="E29" s="54">
        <v>127278.04</v>
      </c>
      <c r="F29" s="54">
        <v>15666.5</v>
      </c>
      <c r="G29" s="42"/>
      <c r="H29" s="56">
        <f t="shared" si="0"/>
        <v>12.308879049363112</v>
      </c>
      <c r="J29" s="58"/>
      <c r="L29" s="18"/>
      <c r="M29" s="29"/>
      <c r="N29" s="25"/>
      <c r="O29" s="20"/>
      <c r="P29" s="17"/>
      <c r="Q29" s="20"/>
      <c r="R29" s="17"/>
      <c r="S29" s="7"/>
    </row>
    <row r="30" spans="1:19" ht="15.75" x14ac:dyDescent="0.25">
      <c r="A30" s="33">
        <v>503</v>
      </c>
      <c r="B30" s="77" t="s">
        <v>97</v>
      </c>
      <c r="C30" s="54">
        <v>61770.23</v>
      </c>
      <c r="D30" s="54"/>
      <c r="E30" s="54">
        <v>61770.23</v>
      </c>
      <c r="F30" s="54">
        <v>28578.9</v>
      </c>
      <c r="G30" s="42"/>
      <c r="H30" s="56">
        <f t="shared" si="0"/>
        <v>46.266462015763906</v>
      </c>
      <c r="L30" s="8"/>
      <c r="M30" s="9"/>
      <c r="N30" s="10"/>
      <c r="O30" s="11"/>
      <c r="P30" s="12"/>
      <c r="Q30" s="11"/>
      <c r="R30" s="17"/>
      <c r="S30" s="7"/>
    </row>
    <row r="31" spans="1:19" ht="31.5" x14ac:dyDescent="0.25">
      <c r="A31" s="33">
        <v>505</v>
      </c>
      <c r="B31" s="77" t="s">
        <v>98</v>
      </c>
      <c r="C31" s="54">
        <v>10999.63</v>
      </c>
      <c r="D31" s="54"/>
      <c r="E31" s="54">
        <v>10999.63</v>
      </c>
      <c r="F31" s="54">
        <v>7917.28</v>
      </c>
      <c r="G31" s="42"/>
      <c r="H31" s="56">
        <f t="shared" si="0"/>
        <v>71.977693795154934</v>
      </c>
      <c r="L31" s="18"/>
      <c r="M31" s="29"/>
      <c r="N31" s="19"/>
      <c r="O31" s="20"/>
      <c r="P31" s="20"/>
      <c r="Q31" s="20"/>
      <c r="R31" s="17"/>
      <c r="S31" s="7"/>
    </row>
    <row r="32" spans="1:19" s="30" customFormat="1" ht="15.75" x14ac:dyDescent="0.25">
      <c r="A32" s="72">
        <v>600</v>
      </c>
      <c r="B32" s="73" t="s">
        <v>99</v>
      </c>
      <c r="C32" s="52">
        <f>SUM(C33:C35)</f>
        <v>1866.8999999999999</v>
      </c>
      <c r="D32" s="52">
        <f>SUM(D35)</f>
        <v>0</v>
      </c>
      <c r="E32" s="52">
        <f>SUM(E33:E35)</f>
        <v>1866.8999999999999</v>
      </c>
      <c r="F32" s="52">
        <f>SUM(F33:F35)</f>
        <v>710.2</v>
      </c>
      <c r="G32" s="44"/>
      <c r="H32" s="61">
        <f t="shared" si="0"/>
        <v>38.041673362258294</v>
      </c>
      <c r="L32" s="18"/>
      <c r="M32" s="29"/>
      <c r="N32" s="19"/>
      <c r="O32" s="20"/>
      <c r="P32" s="17"/>
      <c r="Q32" s="20"/>
      <c r="R32" s="17"/>
      <c r="S32" s="32"/>
    </row>
    <row r="33" spans="1:19" s="30" customFormat="1" ht="15.75" x14ac:dyDescent="0.25">
      <c r="A33" s="79">
        <v>602</v>
      </c>
      <c r="B33" s="77" t="s">
        <v>100</v>
      </c>
      <c r="C33" s="54">
        <v>90.07</v>
      </c>
      <c r="D33" s="54"/>
      <c r="E33" s="54">
        <v>90.07</v>
      </c>
      <c r="F33" s="54">
        <v>0</v>
      </c>
      <c r="G33" s="42"/>
      <c r="H33" s="56">
        <f t="shared" si="0"/>
        <v>0</v>
      </c>
      <c r="L33" s="18"/>
      <c r="M33" s="29"/>
      <c r="N33" s="19"/>
      <c r="O33" s="20"/>
      <c r="P33" s="17"/>
      <c r="Q33" s="20"/>
      <c r="R33" s="17"/>
      <c r="S33" s="32"/>
    </row>
    <row r="34" spans="1:19" s="30" customFormat="1" ht="31.5" x14ac:dyDescent="0.25">
      <c r="A34" s="79">
        <v>603</v>
      </c>
      <c r="B34" s="77" t="s">
        <v>101</v>
      </c>
      <c r="C34" s="54">
        <v>695</v>
      </c>
      <c r="D34" s="54"/>
      <c r="E34" s="54">
        <v>695</v>
      </c>
      <c r="F34" s="54">
        <v>330.2</v>
      </c>
      <c r="G34" s="42"/>
      <c r="H34" s="56">
        <f t="shared" si="0"/>
        <v>47.510791366906474</v>
      </c>
      <c r="L34" s="18"/>
      <c r="M34" s="29"/>
      <c r="N34" s="19"/>
      <c r="O34" s="20"/>
      <c r="P34" s="17"/>
      <c r="Q34" s="20"/>
      <c r="R34" s="17"/>
      <c r="S34" s="32"/>
    </row>
    <row r="35" spans="1:19" s="30" customFormat="1" ht="31.5" x14ac:dyDescent="0.3">
      <c r="A35" s="79">
        <v>605</v>
      </c>
      <c r="B35" s="77" t="s">
        <v>102</v>
      </c>
      <c r="C35" s="54">
        <v>1081.83</v>
      </c>
      <c r="D35" s="54"/>
      <c r="E35" s="54">
        <v>1081.83</v>
      </c>
      <c r="F35" s="54">
        <v>380</v>
      </c>
      <c r="G35" s="42"/>
      <c r="H35" s="56">
        <f t="shared" si="0"/>
        <v>35.125666694397459</v>
      </c>
      <c r="L35" s="18"/>
      <c r="M35" s="68"/>
      <c r="N35" s="25"/>
      <c r="O35" s="20"/>
      <c r="P35" s="20"/>
      <c r="Q35" s="20"/>
      <c r="R35" s="17"/>
      <c r="S35" s="32"/>
    </row>
    <row r="36" spans="1:19" s="30" customFormat="1" ht="15.75" x14ac:dyDescent="0.25">
      <c r="A36" s="72">
        <v>700</v>
      </c>
      <c r="B36" s="73" t="s">
        <v>103</v>
      </c>
      <c r="C36" s="52">
        <f>SUM(C37:C41)</f>
        <v>1191638.0899999999</v>
      </c>
      <c r="D36" s="52"/>
      <c r="E36" s="52">
        <f>SUM(E37:E41)</f>
        <v>1191814.08</v>
      </c>
      <c r="F36" s="52">
        <f>SUM(F37:F41)</f>
        <v>761418.49</v>
      </c>
      <c r="G36" s="44"/>
      <c r="H36" s="61">
        <f t="shared" si="0"/>
        <v>63.887354812925182</v>
      </c>
      <c r="J36" s="59" t="s">
        <v>62</v>
      </c>
      <c r="L36" s="18"/>
      <c r="M36" s="29"/>
      <c r="N36" s="19"/>
      <c r="O36" s="20"/>
      <c r="P36" s="17"/>
      <c r="Q36" s="20"/>
      <c r="R36" s="17"/>
      <c r="S36" s="32"/>
    </row>
    <row r="37" spans="1:19" s="30" customFormat="1" ht="15.75" x14ac:dyDescent="0.25">
      <c r="A37" s="33">
        <v>701</v>
      </c>
      <c r="B37" s="77" t="s">
        <v>104</v>
      </c>
      <c r="C37" s="54">
        <v>382839.58</v>
      </c>
      <c r="D37" s="54"/>
      <c r="E37" s="54">
        <v>383015.57</v>
      </c>
      <c r="F37" s="54">
        <v>260161.47</v>
      </c>
      <c r="G37" s="42"/>
      <c r="H37" s="56">
        <f t="shared" si="0"/>
        <v>67.924515444633229</v>
      </c>
      <c r="L37" s="8"/>
      <c r="M37" s="9"/>
      <c r="N37" s="10"/>
      <c r="O37" s="10"/>
      <c r="P37" s="10"/>
      <c r="Q37" s="11"/>
      <c r="R37" s="17"/>
      <c r="S37" s="32"/>
    </row>
    <row r="38" spans="1:19" s="30" customFormat="1" ht="15.75" x14ac:dyDescent="0.25">
      <c r="A38" s="33">
        <v>702</v>
      </c>
      <c r="B38" s="77" t="s">
        <v>105</v>
      </c>
      <c r="C38" s="54">
        <v>554438.44999999995</v>
      </c>
      <c r="D38" s="54"/>
      <c r="E38" s="54">
        <v>554438.44999999995</v>
      </c>
      <c r="F38" s="54">
        <v>354538.71</v>
      </c>
      <c r="G38" s="42"/>
      <c r="H38" s="56">
        <f t="shared" si="0"/>
        <v>63.94554887021274</v>
      </c>
      <c r="J38" s="59"/>
      <c r="L38" s="34"/>
      <c r="M38" s="29"/>
      <c r="N38" s="19"/>
      <c r="O38" s="20"/>
      <c r="P38" s="17"/>
      <c r="Q38" s="20"/>
      <c r="R38" s="17"/>
      <c r="S38" s="32"/>
    </row>
    <row r="39" spans="1:19" s="30" customFormat="1" ht="15.75" x14ac:dyDescent="0.25">
      <c r="A39" s="33">
        <v>703</v>
      </c>
      <c r="B39" s="77" t="s">
        <v>192</v>
      </c>
      <c r="C39" s="54">
        <v>183101.87</v>
      </c>
      <c r="D39" s="54"/>
      <c r="E39" s="54">
        <v>183101.87</v>
      </c>
      <c r="F39" s="54">
        <v>106900</v>
      </c>
      <c r="G39" s="42"/>
      <c r="H39" s="56">
        <f t="shared" si="0"/>
        <v>58.382800787343136</v>
      </c>
      <c r="L39" s="34"/>
      <c r="M39" s="29"/>
      <c r="N39" s="19"/>
      <c r="O39" s="20"/>
      <c r="P39" s="17"/>
      <c r="Q39" s="20"/>
      <c r="R39" s="17"/>
      <c r="S39" s="32"/>
    </row>
    <row r="40" spans="1:19" s="30" customFormat="1" ht="15.75" x14ac:dyDescent="0.25">
      <c r="A40" s="33">
        <v>707</v>
      </c>
      <c r="B40" s="77" t="s">
        <v>106</v>
      </c>
      <c r="C40" s="54">
        <v>34007.980000000003</v>
      </c>
      <c r="D40" s="54"/>
      <c r="E40" s="54">
        <v>34007.980000000003</v>
      </c>
      <c r="F40" s="54">
        <v>18532.490000000002</v>
      </c>
      <c r="G40" s="42"/>
      <c r="H40" s="56">
        <f t="shared" si="0"/>
        <v>54.494533341880349</v>
      </c>
      <c r="L40" s="8"/>
      <c r="M40" s="9"/>
      <c r="N40" s="27"/>
      <c r="O40" s="11"/>
      <c r="P40" s="11"/>
      <c r="Q40" s="11"/>
      <c r="R40" s="17"/>
      <c r="S40" s="32"/>
    </row>
    <row r="41" spans="1:19" s="30" customFormat="1" ht="15.75" x14ac:dyDescent="0.25">
      <c r="A41" s="33">
        <v>709</v>
      </c>
      <c r="B41" s="77" t="s">
        <v>107</v>
      </c>
      <c r="C41" s="54">
        <v>37250.21</v>
      </c>
      <c r="D41" s="54"/>
      <c r="E41" s="54">
        <v>37250.21</v>
      </c>
      <c r="F41" s="54">
        <v>21285.82</v>
      </c>
      <c r="G41" s="42"/>
      <c r="H41" s="56">
        <f t="shared" si="0"/>
        <v>57.142818792162522</v>
      </c>
      <c r="L41" s="35"/>
      <c r="M41" s="29"/>
      <c r="N41" s="25"/>
      <c r="O41" s="20"/>
      <c r="P41" s="17"/>
      <c r="Q41" s="20"/>
      <c r="R41" s="17"/>
      <c r="S41" s="32"/>
    </row>
    <row r="42" spans="1:19" s="30" customFormat="1" ht="15.75" x14ac:dyDescent="0.25">
      <c r="A42" s="36">
        <v>800</v>
      </c>
      <c r="B42" s="73" t="s">
        <v>108</v>
      </c>
      <c r="C42" s="52">
        <f>SUM(C43:C44)</f>
        <v>103960.26999999999</v>
      </c>
      <c r="D42" s="52"/>
      <c r="E42" s="52">
        <f>SUM(E43:E44)</f>
        <v>103960.26999999999</v>
      </c>
      <c r="F42" s="52">
        <f>SUM(F43:F44)</f>
        <v>62873.17</v>
      </c>
      <c r="G42" s="44"/>
      <c r="H42" s="61">
        <f t="shared" si="0"/>
        <v>60.478074941513718</v>
      </c>
      <c r="L42" s="35"/>
      <c r="M42" s="29"/>
      <c r="N42" s="25"/>
      <c r="O42" s="20"/>
      <c r="P42" s="20"/>
      <c r="Q42" s="20"/>
      <c r="R42" s="17"/>
      <c r="S42" s="32"/>
    </row>
    <row r="43" spans="1:19" s="30" customFormat="1" ht="15.75" x14ac:dyDescent="0.25">
      <c r="A43" s="33">
        <v>801</v>
      </c>
      <c r="B43" s="77" t="s">
        <v>109</v>
      </c>
      <c r="C43" s="54">
        <v>78608.259999999995</v>
      </c>
      <c r="D43" s="54"/>
      <c r="E43" s="54">
        <v>78608.259999999995</v>
      </c>
      <c r="F43" s="54">
        <v>47737.75</v>
      </c>
      <c r="G43" s="42"/>
      <c r="H43" s="56">
        <f t="shared" si="0"/>
        <v>60.728668971937559</v>
      </c>
      <c r="L43" s="35"/>
      <c r="M43" s="29"/>
      <c r="N43" s="25"/>
      <c r="O43" s="20"/>
      <c r="P43" s="20"/>
      <c r="Q43" s="20"/>
      <c r="R43" s="17"/>
      <c r="S43" s="32"/>
    </row>
    <row r="44" spans="1:19" s="30" customFormat="1" ht="31.5" x14ac:dyDescent="0.25">
      <c r="A44" s="33">
        <v>804</v>
      </c>
      <c r="B44" s="77" t="s">
        <v>110</v>
      </c>
      <c r="C44" s="54">
        <v>25352.01</v>
      </c>
      <c r="D44" s="54"/>
      <c r="E44" s="54">
        <v>25352.01</v>
      </c>
      <c r="F44" s="54">
        <v>15135.42</v>
      </c>
      <c r="G44" s="42"/>
      <c r="H44" s="56">
        <f t="shared" si="0"/>
        <v>59.70106512264708</v>
      </c>
      <c r="L44" s="35"/>
      <c r="M44" s="29"/>
      <c r="N44" s="25"/>
      <c r="O44" s="20"/>
      <c r="P44" s="17"/>
      <c r="Q44" s="20"/>
      <c r="R44" s="17"/>
      <c r="S44" s="32"/>
    </row>
    <row r="45" spans="1:19" s="30" customFormat="1" ht="15.75" x14ac:dyDescent="0.25">
      <c r="A45" s="36">
        <v>900</v>
      </c>
      <c r="B45" s="73" t="s">
        <v>111</v>
      </c>
      <c r="C45" s="52">
        <f>SUM(C46:C46)</f>
        <v>338.21</v>
      </c>
      <c r="D45" s="52"/>
      <c r="E45" s="52">
        <f>SUM(E46:E46)</f>
        <v>338.21</v>
      </c>
      <c r="F45" s="52">
        <f>SUM(F46:F46)</f>
        <v>0</v>
      </c>
      <c r="G45" s="44"/>
      <c r="H45" s="56">
        <f t="shared" si="0"/>
        <v>0</v>
      </c>
      <c r="L45" s="26"/>
      <c r="M45" s="9"/>
      <c r="N45" s="27"/>
      <c r="O45" s="11"/>
      <c r="P45" s="11"/>
      <c r="Q45" s="11"/>
      <c r="R45" s="17"/>
      <c r="S45" s="32"/>
    </row>
    <row r="46" spans="1:19" s="30" customFormat="1" ht="15.75" x14ac:dyDescent="0.25">
      <c r="A46" s="33">
        <v>909</v>
      </c>
      <c r="B46" s="77" t="s">
        <v>112</v>
      </c>
      <c r="C46" s="54">
        <v>338.21</v>
      </c>
      <c r="D46" s="54"/>
      <c r="E46" s="54">
        <v>338.21</v>
      </c>
      <c r="F46" s="54">
        <v>0</v>
      </c>
      <c r="G46" s="42"/>
      <c r="H46" s="56">
        <f t="shared" si="0"/>
        <v>0</v>
      </c>
      <c r="L46" s="35"/>
      <c r="M46" s="29"/>
      <c r="N46" s="25"/>
      <c r="O46" s="20"/>
      <c r="P46" s="20"/>
      <c r="Q46" s="20"/>
      <c r="R46" s="17"/>
      <c r="S46" s="32"/>
    </row>
    <row r="47" spans="1:19" s="30" customFormat="1" ht="15.75" x14ac:dyDescent="0.25">
      <c r="A47" s="80">
        <v>1000</v>
      </c>
      <c r="B47" s="73" t="s">
        <v>113</v>
      </c>
      <c r="C47" s="52">
        <f>SUM(C48:C52)</f>
        <v>132511.41</v>
      </c>
      <c r="D47" s="52"/>
      <c r="E47" s="52">
        <f>SUM(E48:E52)</f>
        <v>132511.41</v>
      </c>
      <c r="F47" s="52">
        <f>SUM(F48:F52)</f>
        <v>96988.610000000015</v>
      </c>
      <c r="G47" s="44"/>
      <c r="H47" s="61">
        <f t="shared" si="0"/>
        <v>73.192648089700356</v>
      </c>
      <c r="L47" s="35"/>
      <c r="M47" s="29"/>
      <c r="N47" s="25"/>
      <c r="O47" s="20"/>
      <c r="P47" s="20"/>
      <c r="Q47" s="20"/>
      <c r="R47" s="17"/>
      <c r="S47" s="32"/>
    </row>
    <row r="48" spans="1:19" s="30" customFormat="1" ht="15.75" x14ac:dyDescent="0.25">
      <c r="A48" s="81">
        <v>1001</v>
      </c>
      <c r="B48" s="77" t="s">
        <v>114</v>
      </c>
      <c r="C48" s="54">
        <v>11413.16</v>
      </c>
      <c r="D48" s="54"/>
      <c r="E48" s="54">
        <v>11413.16</v>
      </c>
      <c r="F48" s="54">
        <v>6174.1</v>
      </c>
      <c r="G48" s="42"/>
      <c r="H48" s="56">
        <f t="shared" si="0"/>
        <v>54.096323892769405</v>
      </c>
      <c r="L48" s="37"/>
      <c r="M48" s="9"/>
      <c r="N48" s="27"/>
      <c r="O48" s="11"/>
      <c r="P48" s="12"/>
      <c r="Q48" s="11"/>
      <c r="R48" s="17"/>
      <c r="S48" s="32"/>
    </row>
    <row r="49" spans="1:19" s="30" customFormat="1" ht="15.75" x14ac:dyDescent="0.25">
      <c r="A49" s="81">
        <v>1002</v>
      </c>
      <c r="B49" s="77" t="s">
        <v>115</v>
      </c>
      <c r="C49" s="54">
        <v>3404.67</v>
      </c>
      <c r="D49" s="54"/>
      <c r="E49" s="54">
        <v>3404.67</v>
      </c>
      <c r="F49" s="54">
        <v>2300</v>
      </c>
      <c r="G49" s="42"/>
      <c r="H49" s="56">
        <f t="shared" si="0"/>
        <v>67.554271045358277</v>
      </c>
      <c r="L49" s="35"/>
      <c r="M49" s="29"/>
      <c r="N49" s="25"/>
      <c r="O49" s="20"/>
      <c r="P49" s="20"/>
      <c r="Q49" s="20"/>
      <c r="R49" s="17"/>
      <c r="S49" s="32"/>
    </row>
    <row r="50" spans="1:19" s="38" customFormat="1" ht="15.75" x14ac:dyDescent="0.25">
      <c r="A50" s="81">
        <v>1003</v>
      </c>
      <c r="B50" s="77" t="s">
        <v>116</v>
      </c>
      <c r="C50" s="54">
        <v>111568.36</v>
      </c>
      <c r="D50" s="54"/>
      <c r="E50" s="54">
        <v>111568.36</v>
      </c>
      <c r="F50" s="54">
        <v>85474.5</v>
      </c>
      <c r="G50" s="42"/>
      <c r="H50" s="56">
        <f t="shared" si="0"/>
        <v>76.611774162495522</v>
      </c>
      <c r="J50" s="60"/>
      <c r="L50" s="39"/>
      <c r="M50" s="9"/>
      <c r="N50" s="27"/>
      <c r="O50" s="11"/>
      <c r="P50" s="12"/>
      <c r="Q50" s="11"/>
      <c r="R50" s="17"/>
      <c r="S50" s="40"/>
    </row>
    <row r="51" spans="1:19" s="38" customFormat="1" ht="15.75" x14ac:dyDescent="0.25">
      <c r="A51" s="81">
        <v>1004</v>
      </c>
      <c r="B51" s="77" t="s">
        <v>362</v>
      </c>
      <c r="C51" s="54">
        <v>442.3</v>
      </c>
      <c r="D51" s="54"/>
      <c r="E51" s="54">
        <v>442.3</v>
      </c>
      <c r="F51" s="54">
        <v>244.91</v>
      </c>
      <c r="G51" s="42"/>
      <c r="H51" s="56">
        <f t="shared" ref="H51" si="1">F51/E51*100</f>
        <v>55.371919511643675</v>
      </c>
      <c r="J51" s="60"/>
      <c r="L51" s="39"/>
      <c r="M51" s="9"/>
      <c r="N51" s="27"/>
      <c r="O51" s="11"/>
      <c r="P51" s="12"/>
      <c r="Q51" s="11"/>
      <c r="R51" s="17"/>
      <c r="S51" s="40"/>
    </row>
    <row r="52" spans="1:19" s="30" customFormat="1" ht="15.75" x14ac:dyDescent="0.25">
      <c r="A52" s="81">
        <v>1006</v>
      </c>
      <c r="B52" s="77" t="s">
        <v>117</v>
      </c>
      <c r="C52" s="54">
        <v>5682.92</v>
      </c>
      <c r="D52" s="54"/>
      <c r="E52" s="54">
        <v>5682.92</v>
      </c>
      <c r="F52" s="54">
        <v>2795.1</v>
      </c>
      <c r="G52" s="42"/>
      <c r="H52" s="56">
        <f t="shared" si="0"/>
        <v>49.184222195631818</v>
      </c>
      <c r="L52" s="41"/>
      <c r="M52" s="29"/>
      <c r="N52" s="25"/>
      <c r="O52" s="20"/>
      <c r="P52" s="17"/>
      <c r="Q52" s="20"/>
      <c r="R52" s="17"/>
      <c r="S52" s="32"/>
    </row>
    <row r="53" spans="1:19" s="30" customFormat="1" ht="15.75" x14ac:dyDescent="0.25">
      <c r="A53" s="80">
        <v>1100</v>
      </c>
      <c r="B53" s="73" t="s">
        <v>118</v>
      </c>
      <c r="C53" s="52">
        <f>SUM(C54:C55)</f>
        <v>34812.080000000002</v>
      </c>
      <c r="D53" s="52"/>
      <c r="E53" s="52">
        <f t="shared" ref="E53:F53" si="2">SUM(E54:E55)</f>
        <v>34812.080000000002</v>
      </c>
      <c r="F53" s="52">
        <f t="shared" si="2"/>
        <v>24936.7</v>
      </c>
      <c r="G53" s="44"/>
      <c r="H53" s="61">
        <f t="shared" si="0"/>
        <v>71.632318436588676</v>
      </c>
      <c r="L53" s="41"/>
      <c r="M53" s="29"/>
      <c r="N53" s="25"/>
      <c r="O53" s="20"/>
      <c r="P53" s="20"/>
      <c r="Q53" s="20"/>
      <c r="R53" s="17"/>
      <c r="S53" s="32"/>
    </row>
    <row r="54" spans="1:19" s="30" customFormat="1" ht="15.75" x14ac:dyDescent="0.25">
      <c r="A54" s="81">
        <v>1101</v>
      </c>
      <c r="B54" s="77" t="s">
        <v>119</v>
      </c>
      <c r="C54" s="54">
        <v>22717.79</v>
      </c>
      <c r="D54" s="54"/>
      <c r="E54" s="54">
        <v>22717.79</v>
      </c>
      <c r="F54" s="54">
        <v>16872.7</v>
      </c>
      <c r="G54" s="42"/>
      <c r="H54" s="56">
        <f t="shared" si="0"/>
        <v>74.270868777288641</v>
      </c>
      <c r="L54" s="41"/>
      <c r="M54" s="29"/>
      <c r="N54" s="25"/>
      <c r="O54" s="20"/>
      <c r="P54" s="17"/>
      <c r="Q54" s="20"/>
      <c r="R54" s="17"/>
      <c r="S54" s="32"/>
    </row>
    <row r="55" spans="1:19" s="30" customFormat="1" ht="15.75" x14ac:dyDescent="0.25">
      <c r="A55" s="81">
        <v>1101</v>
      </c>
      <c r="B55" s="77" t="s">
        <v>119</v>
      </c>
      <c r="C55" s="54">
        <v>12094.29</v>
      </c>
      <c r="D55" s="54"/>
      <c r="E55" s="54">
        <v>12094.29</v>
      </c>
      <c r="F55" s="54">
        <v>8064</v>
      </c>
      <c r="G55" s="42"/>
      <c r="H55" s="56">
        <f t="shared" ref="H55" si="3">F55/E55*100</f>
        <v>66.676092602376826</v>
      </c>
      <c r="L55" s="41"/>
      <c r="M55" s="29"/>
      <c r="N55" s="25"/>
      <c r="O55" s="20"/>
      <c r="P55" s="17"/>
      <c r="Q55" s="20"/>
      <c r="R55" s="17"/>
      <c r="S55" s="32"/>
    </row>
    <row r="56" spans="1:19" s="30" customFormat="1" ht="15.75" x14ac:dyDescent="0.25">
      <c r="A56" s="80">
        <v>1200</v>
      </c>
      <c r="B56" s="73" t="s">
        <v>120</v>
      </c>
      <c r="C56" s="52">
        <f>SUM(C57+C58)</f>
        <v>2738.37</v>
      </c>
      <c r="D56" s="52"/>
      <c r="E56" s="52">
        <f>SUM(E57+E58)</f>
        <v>2738.37</v>
      </c>
      <c r="F56" s="52">
        <f>SUM(F57+F58)</f>
        <v>1556.6200000000001</v>
      </c>
      <c r="G56" s="44"/>
      <c r="H56" s="61">
        <f t="shared" si="0"/>
        <v>56.84476531659346</v>
      </c>
      <c r="L56" s="41"/>
      <c r="M56" s="29"/>
      <c r="N56" s="25"/>
      <c r="O56" s="20"/>
      <c r="P56" s="20"/>
      <c r="Q56" s="20"/>
      <c r="R56" s="17"/>
      <c r="S56" s="32"/>
    </row>
    <row r="57" spans="1:19" s="30" customFormat="1" ht="15.75" x14ac:dyDescent="0.25">
      <c r="A57" s="81">
        <v>1201</v>
      </c>
      <c r="B57" s="77" t="s">
        <v>121</v>
      </c>
      <c r="C57" s="54">
        <v>2354.46</v>
      </c>
      <c r="D57" s="54"/>
      <c r="E57" s="54">
        <v>2354.46</v>
      </c>
      <c r="F57" s="54">
        <v>1342.64</v>
      </c>
      <c r="G57" s="42"/>
      <c r="H57" s="56">
        <f t="shared" si="0"/>
        <v>57.02539011068356</v>
      </c>
      <c r="L57" s="39"/>
      <c r="M57" s="9"/>
      <c r="N57" s="27"/>
      <c r="O57" s="11"/>
      <c r="P57" s="11"/>
      <c r="Q57" s="11"/>
      <c r="R57" s="17"/>
      <c r="S57" s="32"/>
    </row>
    <row r="58" spans="1:19" s="30" customFormat="1" ht="15.75" x14ac:dyDescent="0.25">
      <c r="A58" s="81">
        <v>1202</v>
      </c>
      <c r="B58" s="77" t="s">
        <v>122</v>
      </c>
      <c r="C58" s="54">
        <v>383.91</v>
      </c>
      <c r="D58" s="54"/>
      <c r="E58" s="54">
        <v>383.91</v>
      </c>
      <c r="F58" s="54">
        <v>213.98</v>
      </c>
      <c r="G58" s="42"/>
      <c r="H58" s="56">
        <f t="shared" si="0"/>
        <v>55.737021697793743</v>
      </c>
      <c r="L58" s="41"/>
      <c r="M58" s="29"/>
      <c r="N58" s="25"/>
      <c r="O58" s="20"/>
      <c r="P58" s="17"/>
      <c r="Q58" s="20"/>
      <c r="R58" s="17"/>
      <c r="S58" s="32"/>
    </row>
    <row r="59" spans="1:19" s="30" customFormat="1" ht="31.5" x14ac:dyDescent="0.25">
      <c r="A59" s="80">
        <v>1300</v>
      </c>
      <c r="B59" s="73" t="s">
        <v>123</v>
      </c>
      <c r="C59" s="52">
        <f>SUM(C60)</f>
        <v>140.75</v>
      </c>
      <c r="D59" s="52"/>
      <c r="E59" s="52">
        <f>SUM(E60)</f>
        <v>140.75</v>
      </c>
      <c r="F59" s="52">
        <f>SUM(F60)</f>
        <v>3.65</v>
      </c>
      <c r="G59" s="44"/>
      <c r="H59" s="61">
        <f t="shared" si="0"/>
        <v>2.5932504440497337</v>
      </c>
      <c r="L59" s="39"/>
      <c r="M59" s="9"/>
      <c r="N59" s="27"/>
      <c r="O59" s="11"/>
      <c r="P59" s="11"/>
      <c r="Q59" s="11"/>
      <c r="R59" s="17"/>
      <c r="S59" s="32"/>
    </row>
    <row r="60" spans="1:19" s="30" customFormat="1" ht="31.5" x14ac:dyDescent="0.25">
      <c r="A60" s="81">
        <v>1301</v>
      </c>
      <c r="B60" s="77" t="s">
        <v>124</v>
      </c>
      <c r="C60" s="54">
        <v>140.75</v>
      </c>
      <c r="D60" s="54"/>
      <c r="E60" s="54">
        <v>140.75</v>
      </c>
      <c r="F60" s="54">
        <v>3.65</v>
      </c>
      <c r="G60" s="44"/>
      <c r="H60" s="56">
        <f t="shared" si="0"/>
        <v>2.5932504440497337</v>
      </c>
      <c r="L60" s="41"/>
      <c r="M60" s="29"/>
      <c r="N60" s="25"/>
      <c r="O60" s="20"/>
      <c r="P60" s="17"/>
      <c r="Q60" s="20"/>
      <c r="R60" s="17"/>
      <c r="S60" s="32"/>
    </row>
    <row r="61" spans="1:19" ht="15.75" x14ac:dyDescent="0.25">
      <c r="A61" s="42"/>
      <c r="B61" s="43" t="s">
        <v>125</v>
      </c>
      <c r="C61" s="52">
        <f>SUM(C6+C15+C20+C27+C32+C36+C42+C45+C47+C53+C56+C59)</f>
        <v>2077610.7</v>
      </c>
      <c r="D61" s="52">
        <f>SUM(D6+D15+D20+D27+D32+D36+D42+D45+D47+D53+D56+D59)</f>
        <v>0</v>
      </c>
      <c r="E61" s="52">
        <f>SUM(E6+E15+E20+E27+E32+E36+E42+E45+E47+E53+E56+E59)</f>
        <v>2077786.6900000002</v>
      </c>
      <c r="F61" s="52">
        <f>SUM(F6+F15+F20+F27+F32+F36+F42+F45+F47+F53+F56+F59)</f>
        <v>1123794.1700000002</v>
      </c>
      <c r="G61" s="44"/>
      <c r="H61" s="61">
        <f t="shared" si="0"/>
        <v>54.086118435959371</v>
      </c>
      <c r="J61" s="58"/>
      <c r="L61" s="41"/>
      <c r="M61" s="29"/>
      <c r="N61" s="19"/>
      <c r="O61" s="20"/>
      <c r="P61" s="17"/>
      <c r="Q61" s="20"/>
      <c r="R61" s="17"/>
      <c r="S61" s="7"/>
    </row>
    <row r="62" spans="1:19" ht="15.75" x14ac:dyDescent="0.25">
      <c r="A62" s="2"/>
      <c r="B62" s="2"/>
      <c r="C62" s="2"/>
      <c r="D62" s="2"/>
      <c r="E62" s="2"/>
      <c r="F62" s="45"/>
      <c r="G62" s="2"/>
      <c r="H62" s="2"/>
      <c r="L62" s="39"/>
      <c r="M62" s="9"/>
      <c r="N62" s="27"/>
      <c r="O62" s="11"/>
      <c r="P62" s="11"/>
      <c r="Q62" s="11"/>
      <c r="R62" s="17"/>
      <c r="S62" s="7"/>
    </row>
    <row r="63" spans="1:19" x14ac:dyDescent="0.25">
      <c r="J63" s="58"/>
      <c r="L63" s="47"/>
      <c r="M63" s="47"/>
      <c r="N63" s="47"/>
      <c r="O63" s="47"/>
      <c r="P63" s="47"/>
      <c r="Q63" s="47"/>
      <c r="R63" s="47"/>
      <c r="S63" s="7"/>
    </row>
    <row r="64" spans="1:19" ht="15" customHeight="1" x14ac:dyDescent="0.25">
      <c r="A64" s="280" t="s">
        <v>505</v>
      </c>
      <c r="B64" s="280"/>
      <c r="C64" s="280"/>
      <c r="D64" s="280"/>
      <c r="E64" s="280"/>
      <c r="F64" s="280"/>
      <c r="G64" s="280"/>
      <c r="H64" s="280"/>
      <c r="L64" s="47"/>
      <c r="M64" s="47"/>
      <c r="N64" s="47"/>
      <c r="O64" s="47"/>
      <c r="P64" s="47"/>
      <c r="Q64" s="47"/>
      <c r="R64" s="47"/>
      <c r="S64" s="7"/>
    </row>
    <row r="65" spans="1:19" ht="15.75" x14ac:dyDescent="0.25">
      <c r="A65" s="280"/>
      <c r="B65" s="280"/>
      <c r="C65" s="280"/>
      <c r="D65" s="280"/>
      <c r="E65" s="280"/>
      <c r="F65" s="280"/>
      <c r="G65" s="280"/>
      <c r="H65" s="280"/>
      <c r="L65" s="48"/>
      <c r="M65" s="48"/>
      <c r="N65" s="48"/>
      <c r="O65" s="48"/>
      <c r="P65" s="48"/>
      <c r="Q65" s="48"/>
      <c r="R65" s="48"/>
      <c r="S65" s="7"/>
    </row>
    <row r="66" spans="1:19" ht="12.75" customHeight="1" x14ac:dyDescent="0.25">
      <c r="A66" s="280"/>
      <c r="B66" s="280"/>
      <c r="C66" s="280"/>
      <c r="D66" s="280"/>
      <c r="E66" s="280"/>
      <c r="F66" s="280"/>
      <c r="G66" s="280"/>
      <c r="H66" s="280"/>
      <c r="L66" s="7"/>
      <c r="M66" s="7"/>
      <c r="N66" s="7"/>
      <c r="O66" s="7"/>
      <c r="P66" s="7"/>
      <c r="Q66" s="7"/>
      <c r="R66" s="7"/>
      <c r="S66" s="7"/>
    </row>
    <row r="67" spans="1:19" ht="44.25" customHeight="1" x14ac:dyDescent="0.25">
      <c r="A67" s="280"/>
      <c r="B67" s="280"/>
      <c r="C67" s="280"/>
      <c r="D67" s="280"/>
      <c r="E67" s="280"/>
      <c r="F67" s="280"/>
      <c r="G67" s="280"/>
      <c r="H67" s="280"/>
      <c r="L67" s="49"/>
      <c r="M67" s="49"/>
      <c r="N67" s="49"/>
      <c r="O67" s="49"/>
      <c r="P67" s="49"/>
      <c r="Q67" s="49"/>
      <c r="R67" s="49"/>
      <c r="S67" s="7"/>
    </row>
    <row r="68" spans="1:19" ht="12.75" hidden="1" customHeight="1" x14ac:dyDescent="0.25">
      <c r="A68" s="280"/>
      <c r="B68" s="280"/>
      <c r="C68" s="280"/>
      <c r="D68" s="280"/>
      <c r="E68" s="280"/>
      <c r="F68" s="280"/>
      <c r="G68" s="280"/>
      <c r="H68" s="280"/>
      <c r="L68" s="49"/>
      <c r="M68" s="49"/>
      <c r="N68" s="49"/>
      <c r="O68" s="49"/>
      <c r="P68" s="49"/>
      <c r="Q68" s="49"/>
      <c r="R68" s="49"/>
      <c r="S68" s="7"/>
    </row>
    <row r="69" spans="1:19" ht="12.75" customHeight="1" x14ac:dyDescent="0.25">
      <c r="L69" s="49"/>
      <c r="M69" s="49"/>
      <c r="N69" s="49"/>
      <c r="O69" s="49"/>
      <c r="P69" s="49"/>
      <c r="Q69" s="49"/>
      <c r="R69" s="49"/>
      <c r="S69" s="7"/>
    </row>
    <row r="70" spans="1:19" ht="12.75" customHeight="1" x14ac:dyDescent="0.25">
      <c r="L70" s="49"/>
      <c r="M70" s="49"/>
      <c r="N70" s="49"/>
      <c r="O70" s="49"/>
      <c r="P70" s="49"/>
      <c r="Q70" s="49"/>
      <c r="R70" s="49"/>
      <c r="S70" s="7"/>
    </row>
    <row r="71" spans="1:19" ht="12.75" customHeight="1" x14ac:dyDescent="0.25">
      <c r="L71" s="49"/>
      <c r="M71" s="49"/>
      <c r="N71" s="49"/>
      <c r="O71" s="49"/>
      <c r="P71" s="49"/>
      <c r="Q71" s="49"/>
      <c r="R71" s="49"/>
      <c r="S71" s="7"/>
    </row>
    <row r="72" spans="1:19" x14ac:dyDescent="0.25">
      <c r="L72" s="7"/>
      <c r="M72" s="7"/>
      <c r="N72" s="7"/>
      <c r="O72" s="7"/>
      <c r="P72" s="7"/>
      <c r="Q72" s="7"/>
      <c r="R72" s="7"/>
      <c r="S72" s="7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0" fitToHeight="2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C9" sqref="C9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1" spans="1:9" x14ac:dyDescent="0.25">
      <c r="A1" s="46"/>
      <c r="B1" s="46"/>
      <c r="C1" s="46"/>
      <c r="D1" s="46"/>
      <c r="E1" s="46"/>
      <c r="F1" s="46"/>
    </row>
    <row r="2" spans="1:9" ht="15.75" customHeight="1" x14ac:dyDescent="0.25">
      <c r="A2" s="281" t="s">
        <v>133</v>
      </c>
      <c r="B2" s="281"/>
      <c r="C2" s="281"/>
      <c r="D2" s="281"/>
      <c r="E2" s="281"/>
      <c r="F2" s="281"/>
      <c r="G2" s="50"/>
      <c r="H2" s="50"/>
      <c r="I2" s="50"/>
    </row>
    <row r="3" spans="1:9" ht="15.75" x14ac:dyDescent="0.25">
      <c r="A3" s="281"/>
      <c r="B3" s="281"/>
      <c r="C3" s="281"/>
      <c r="D3" s="281"/>
      <c r="E3" s="281"/>
      <c r="F3" s="281"/>
      <c r="G3" s="50"/>
      <c r="H3" s="50"/>
      <c r="I3" s="50"/>
    </row>
    <row r="4" spans="1:9" ht="15.75" x14ac:dyDescent="0.25">
      <c r="A4" s="282" t="s">
        <v>502</v>
      </c>
      <c r="B4" s="282"/>
      <c r="C4" s="282"/>
      <c r="D4" s="282"/>
      <c r="E4" s="282"/>
      <c r="F4" s="282"/>
    </row>
    <row r="5" spans="1:9" ht="76.5" x14ac:dyDescent="0.25">
      <c r="A5" s="82" t="s">
        <v>134</v>
      </c>
      <c r="B5" s="82" t="s">
        <v>135</v>
      </c>
      <c r="C5" s="82" t="s">
        <v>136</v>
      </c>
      <c r="D5" s="82" t="s">
        <v>361</v>
      </c>
      <c r="E5" s="82" t="s">
        <v>503</v>
      </c>
      <c r="F5" s="82" t="s">
        <v>188</v>
      </c>
    </row>
    <row r="6" spans="1:9" x14ac:dyDescent="0.25">
      <c r="A6" s="83">
        <v>1</v>
      </c>
      <c r="B6" s="84">
        <v>2</v>
      </c>
      <c r="C6" s="84">
        <v>3</v>
      </c>
      <c r="D6" s="83">
        <v>4</v>
      </c>
      <c r="E6" s="85"/>
      <c r="F6" s="85"/>
    </row>
    <row r="7" spans="1:9" ht="31.5" x14ac:dyDescent="0.25">
      <c r="A7" s="86" t="s">
        <v>137</v>
      </c>
      <c r="B7" s="87" t="s">
        <v>138</v>
      </c>
      <c r="C7" s="88" t="s">
        <v>139</v>
      </c>
      <c r="D7" s="89">
        <f>SUM(D8)</f>
        <v>179989.55</v>
      </c>
      <c r="E7" s="89">
        <f>SUM(E8)</f>
        <v>138368.85</v>
      </c>
      <c r="F7" s="90" t="s">
        <v>189</v>
      </c>
    </row>
    <row r="8" spans="1:9" ht="47.25" x14ac:dyDescent="0.25">
      <c r="A8" s="86" t="s">
        <v>140</v>
      </c>
      <c r="B8" s="87" t="s">
        <v>141</v>
      </c>
      <c r="C8" s="88" t="s">
        <v>142</v>
      </c>
      <c r="D8" s="89">
        <f>SUM(D9+D14+D23)</f>
        <v>179989.55</v>
      </c>
      <c r="E8" s="89">
        <f>SUM(E9+E14+E23)</f>
        <v>138368.85</v>
      </c>
      <c r="F8" s="90" t="s">
        <v>189</v>
      </c>
    </row>
    <row r="9" spans="1:9" ht="31.5" x14ac:dyDescent="0.25">
      <c r="A9" s="91" t="s">
        <v>143</v>
      </c>
      <c r="B9" s="92" t="s">
        <v>144</v>
      </c>
      <c r="C9" s="93" t="s">
        <v>145</v>
      </c>
      <c r="D9" s="94">
        <f>SUM(D10-D12)</f>
        <v>0</v>
      </c>
      <c r="E9" s="94">
        <f>SUM(E10-E12)</f>
        <v>0</v>
      </c>
      <c r="F9" s="90" t="s">
        <v>189</v>
      </c>
    </row>
    <row r="10" spans="1:9" ht="49.5" customHeight="1" x14ac:dyDescent="0.25">
      <c r="A10" s="91" t="s">
        <v>146</v>
      </c>
      <c r="B10" s="92" t="s">
        <v>147</v>
      </c>
      <c r="C10" s="93" t="s">
        <v>148</v>
      </c>
      <c r="D10" s="94">
        <f>SUM(D11)</f>
        <v>5000</v>
      </c>
      <c r="E10" s="94">
        <f>SUM(E11)</f>
        <v>0</v>
      </c>
      <c r="F10" s="95" t="s">
        <v>189</v>
      </c>
    </row>
    <row r="11" spans="1:9" ht="47.25" x14ac:dyDescent="0.25">
      <c r="A11" s="91" t="s">
        <v>149</v>
      </c>
      <c r="B11" s="92" t="s">
        <v>150</v>
      </c>
      <c r="C11" s="93" t="s">
        <v>151</v>
      </c>
      <c r="D11" s="94">
        <v>5000</v>
      </c>
      <c r="E11" s="96">
        <v>0</v>
      </c>
      <c r="F11" s="95" t="s">
        <v>189</v>
      </c>
    </row>
    <row r="12" spans="1:9" ht="47.25" x14ac:dyDescent="0.25">
      <c r="A12" s="91" t="s">
        <v>152</v>
      </c>
      <c r="B12" s="92" t="s">
        <v>153</v>
      </c>
      <c r="C12" s="93" t="s">
        <v>154</v>
      </c>
      <c r="D12" s="94">
        <f>SUM(D13)</f>
        <v>5000</v>
      </c>
      <c r="E12" s="94">
        <f>SUM(E13)</f>
        <v>0</v>
      </c>
      <c r="F12" s="95" t="s">
        <v>189</v>
      </c>
    </row>
    <row r="13" spans="1:9" ht="47.25" x14ac:dyDescent="0.25">
      <c r="A13" s="91" t="s">
        <v>155</v>
      </c>
      <c r="B13" s="92" t="s">
        <v>156</v>
      </c>
      <c r="C13" s="97" t="s">
        <v>157</v>
      </c>
      <c r="D13" s="94">
        <v>5000</v>
      </c>
      <c r="E13" s="96">
        <v>0</v>
      </c>
      <c r="F13" s="95" t="s">
        <v>189</v>
      </c>
    </row>
    <row r="14" spans="1:9" ht="47.25" x14ac:dyDescent="0.25">
      <c r="A14" s="91" t="s">
        <v>158</v>
      </c>
      <c r="B14" s="92" t="s">
        <v>159</v>
      </c>
      <c r="C14" s="93" t="s">
        <v>160</v>
      </c>
      <c r="D14" s="94">
        <f>SUM(D15-D17)</f>
        <v>-2417.8500000000004</v>
      </c>
      <c r="E14" s="94">
        <f>SUM(E15-E17)</f>
        <v>-2417.85</v>
      </c>
      <c r="F14" s="95">
        <f>E14/D14</f>
        <v>0.99999999999999978</v>
      </c>
    </row>
    <row r="15" spans="1:9" ht="63" x14ac:dyDescent="0.25">
      <c r="A15" s="91" t="s">
        <v>161</v>
      </c>
      <c r="B15" s="92" t="s">
        <v>162</v>
      </c>
      <c r="C15" s="93" t="s">
        <v>163</v>
      </c>
      <c r="D15" s="94">
        <f>SUM(D16)</f>
        <v>10000</v>
      </c>
      <c r="E15" s="94">
        <f>SUM(E16)</f>
        <v>0</v>
      </c>
      <c r="F15" s="95" t="s">
        <v>189</v>
      </c>
    </row>
    <row r="16" spans="1:9" ht="63" x14ac:dyDescent="0.25">
      <c r="A16" s="91" t="s">
        <v>164</v>
      </c>
      <c r="B16" s="92" t="s">
        <v>165</v>
      </c>
      <c r="C16" s="93" t="s">
        <v>166</v>
      </c>
      <c r="D16" s="94">
        <v>10000</v>
      </c>
      <c r="E16" s="96">
        <v>0</v>
      </c>
      <c r="F16" s="95" t="s">
        <v>189</v>
      </c>
    </row>
    <row r="17" spans="1:6" ht="78.75" x14ac:dyDescent="0.25">
      <c r="A17" s="91" t="s">
        <v>167</v>
      </c>
      <c r="B17" s="92" t="s">
        <v>168</v>
      </c>
      <c r="C17" s="93" t="s">
        <v>169</v>
      </c>
      <c r="D17" s="94">
        <f>SUM(D18)</f>
        <v>12417.85</v>
      </c>
      <c r="E17" s="94">
        <f>SUM(E18)</f>
        <v>2417.85</v>
      </c>
      <c r="F17" s="95">
        <f>E18/D18</f>
        <v>0.19470761846857546</v>
      </c>
    </row>
    <row r="18" spans="1:6" ht="69" customHeight="1" x14ac:dyDescent="0.25">
      <c r="A18" s="91" t="s">
        <v>170</v>
      </c>
      <c r="B18" s="98" t="s">
        <v>171</v>
      </c>
      <c r="C18" s="93" t="s">
        <v>172</v>
      </c>
      <c r="D18" s="94">
        <v>12417.85</v>
      </c>
      <c r="E18" s="96">
        <v>2417.85</v>
      </c>
      <c r="F18" s="95">
        <f>E18/D18</f>
        <v>0.19470761846857546</v>
      </c>
    </row>
    <row r="19" spans="1:6" ht="47.25" x14ac:dyDescent="0.25">
      <c r="A19" s="91" t="s">
        <v>173</v>
      </c>
      <c r="B19" s="92" t="s">
        <v>174</v>
      </c>
      <c r="C19" s="93" t="s">
        <v>175</v>
      </c>
      <c r="D19" s="94">
        <f>SUM(D20)</f>
        <v>0</v>
      </c>
      <c r="E19" s="94">
        <f>SUM(E20)</f>
        <v>0</v>
      </c>
      <c r="F19" s="95" t="s">
        <v>189</v>
      </c>
    </row>
    <row r="20" spans="1:6" ht="127.5" customHeight="1" x14ac:dyDescent="0.25">
      <c r="A20" s="91" t="s">
        <v>176</v>
      </c>
      <c r="B20" s="98" t="s">
        <v>177</v>
      </c>
      <c r="C20" s="93" t="s">
        <v>178</v>
      </c>
      <c r="D20" s="94">
        <v>0</v>
      </c>
      <c r="E20" s="96">
        <v>0</v>
      </c>
      <c r="F20" s="95" t="s">
        <v>189</v>
      </c>
    </row>
    <row r="21" spans="1:6" ht="51" customHeight="1" x14ac:dyDescent="0.25">
      <c r="A21" s="91" t="s">
        <v>179</v>
      </c>
      <c r="B21" s="92" t="s">
        <v>180</v>
      </c>
      <c r="C21" s="93" t="s">
        <v>181</v>
      </c>
      <c r="D21" s="94">
        <f>SUM(D22)</f>
        <v>0</v>
      </c>
      <c r="E21" s="94">
        <f>SUM(E22)</f>
        <v>0</v>
      </c>
      <c r="F21" s="95" t="s">
        <v>189</v>
      </c>
    </row>
    <row r="22" spans="1:6" ht="67.5" customHeight="1" x14ac:dyDescent="0.25">
      <c r="A22" s="91" t="s">
        <v>182</v>
      </c>
      <c r="B22" s="92" t="s">
        <v>183</v>
      </c>
      <c r="C22" s="93" t="s">
        <v>184</v>
      </c>
      <c r="D22" s="94">
        <v>0</v>
      </c>
      <c r="E22" s="99">
        <v>0</v>
      </c>
      <c r="F22" s="95" t="s">
        <v>189</v>
      </c>
    </row>
    <row r="23" spans="1:6" ht="34.5" customHeight="1" x14ac:dyDescent="0.25">
      <c r="A23" s="91" t="s">
        <v>185</v>
      </c>
      <c r="B23" s="92" t="s">
        <v>186</v>
      </c>
      <c r="C23" s="93" t="s">
        <v>187</v>
      </c>
      <c r="D23" s="94">
        <v>182407.4</v>
      </c>
      <c r="E23" s="96">
        <v>140786.70000000001</v>
      </c>
      <c r="F23" s="90" t="s">
        <v>189</v>
      </c>
    </row>
  </sheetData>
  <mergeCells count="2">
    <mergeCell ref="A2:F3"/>
    <mergeCell ref="A4:F4"/>
  </mergeCells>
  <pageMargins left="0.70866141732283472" right="0.2" top="0.28999999999999998" bottom="0.28999999999999998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sqref="A1:B6"/>
    </sheetView>
  </sheetViews>
  <sheetFormatPr defaultRowHeight="15" x14ac:dyDescent="0.25"/>
  <cols>
    <col min="1" max="1" width="49.42578125" customWidth="1"/>
    <col min="2" max="2" width="34.85546875" customWidth="1"/>
  </cols>
  <sheetData>
    <row r="1" spans="1:2" x14ac:dyDescent="0.25">
      <c r="A1" s="46"/>
      <c r="B1" s="46"/>
    </row>
    <row r="2" spans="1:2" ht="18" customHeight="1" x14ac:dyDescent="0.25">
      <c r="A2" s="283" t="s">
        <v>128</v>
      </c>
      <c r="B2" s="283"/>
    </row>
    <row r="3" spans="1:2" s="1" customFormat="1" ht="19.5" customHeight="1" x14ac:dyDescent="0.25">
      <c r="A3" s="283" t="s">
        <v>129</v>
      </c>
      <c r="B3" s="283"/>
    </row>
    <row r="4" spans="1:2" ht="15.75" x14ac:dyDescent="0.25">
      <c r="A4" s="284" t="s">
        <v>504</v>
      </c>
      <c r="B4" s="284"/>
    </row>
    <row r="5" spans="1:2" ht="42.75" x14ac:dyDescent="0.25">
      <c r="A5" s="100" t="s">
        <v>126</v>
      </c>
      <c r="B5" s="101" t="s">
        <v>127</v>
      </c>
    </row>
    <row r="6" spans="1:2" x14ac:dyDescent="0.25">
      <c r="A6" s="102" t="s">
        <v>130</v>
      </c>
      <c r="B6" s="103">
        <v>16982.7</v>
      </c>
    </row>
    <row r="8" spans="1:2" x14ac:dyDescent="0.25">
      <c r="B8" s="1" t="s">
        <v>62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1" sqref="A11"/>
    </sheetView>
  </sheetViews>
  <sheetFormatPr defaultRowHeight="15" x14ac:dyDescent="0.25"/>
  <cols>
    <col min="1" max="1" width="61.7109375" customWidth="1"/>
    <col min="2" max="2" width="20" customWidth="1"/>
  </cols>
  <sheetData>
    <row r="1" spans="1:2" x14ac:dyDescent="0.25">
      <c r="A1" s="46"/>
      <c r="B1" s="46"/>
    </row>
    <row r="2" spans="1:2" ht="61.5" customHeight="1" x14ac:dyDescent="0.25">
      <c r="A2" s="285" t="s">
        <v>132</v>
      </c>
      <c r="B2" s="285"/>
    </row>
    <row r="3" spans="1:2" ht="15.75" x14ac:dyDescent="0.25">
      <c r="A3" s="284" t="s">
        <v>502</v>
      </c>
      <c r="B3" s="284"/>
    </row>
    <row r="4" spans="1:2" ht="45.75" customHeight="1" x14ac:dyDescent="0.25">
      <c r="A4" s="104" t="s">
        <v>126</v>
      </c>
      <c r="B4" s="105" t="s">
        <v>127</v>
      </c>
    </row>
    <row r="5" spans="1:2" ht="24.75" customHeight="1" x14ac:dyDescent="0.25">
      <c r="A5" s="106" t="s">
        <v>131</v>
      </c>
      <c r="B5" s="107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2021-09-01T09:24:44Z</cp:lastPrinted>
  <dcterms:created xsi:type="dcterms:W3CDTF">2015-01-16T05:02:30Z</dcterms:created>
  <dcterms:modified xsi:type="dcterms:W3CDTF">2021-09-03T06:32:32Z</dcterms:modified>
</cp:coreProperties>
</file>