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activeTab="1"/>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Доходы!$A$1:$F$157</definedName>
  </definedNames>
  <calcPr calcId="124519"/>
</workbook>
</file>

<file path=xl/calcChain.xml><?xml version="1.0" encoding="utf-8"?>
<calcChain xmlns="http://schemas.openxmlformats.org/spreadsheetml/2006/main">
  <c r="F17" i="15"/>
  <c r="F18"/>
  <c r="E19"/>
  <c r="E15"/>
  <c r="E21"/>
  <c r="E17"/>
  <c r="E12"/>
  <c r="E10"/>
  <c r="E9" s="1"/>
  <c r="D21"/>
  <c r="D19"/>
  <c r="D17"/>
  <c r="D15"/>
  <c r="D12"/>
  <c r="D10"/>
  <c r="D9" s="1"/>
  <c r="G56" i="14"/>
  <c r="E55"/>
  <c r="C55"/>
  <c r="G54"/>
  <c r="G53"/>
  <c r="E52"/>
  <c r="C52"/>
  <c r="G51"/>
  <c r="E50"/>
  <c r="C50"/>
  <c r="G49"/>
  <c r="G48"/>
  <c r="G47"/>
  <c r="G46"/>
  <c r="E45"/>
  <c r="C45"/>
  <c r="G44"/>
  <c r="E43"/>
  <c r="C43"/>
  <c r="G42"/>
  <c r="G41"/>
  <c r="E40"/>
  <c r="C40"/>
  <c r="G39"/>
  <c r="G38"/>
  <c r="G37"/>
  <c r="G36"/>
  <c r="E35"/>
  <c r="C35"/>
  <c r="G34"/>
  <c r="G33"/>
  <c r="G32"/>
  <c r="E31"/>
  <c r="D31"/>
  <c r="D57" s="1"/>
  <c r="C31"/>
  <c r="G31" s="1"/>
  <c r="G30"/>
  <c r="G29"/>
  <c r="G28"/>
  <c r="G27"/>
  <c r="E26"/>
  <c r="C26"/>
  <c r="G25"/>
  <c r="G24"/>
  <c r="G23"/>
  <c r="G22"/>
  <c r="G21"/>
  <c r="G20"/>
  <c r="E19"/>
  <c r="G19" s="1"/>
  <c r="C19"/>
  <c r="G18"/>
  <c r="G17"/>
  <c r="G16"/>
  <c r="E14"/>
  <c r="G14" s="1"/>
  <c r="C14"/>
  <c r="G13"/>
  <c r="G10"/>
  <c r="G8"/>
  <c r="G7"/>
  <c r="G6"/>
  <c r="E5"/>
  <c r="C5"/>
  <c r="E8" i="15" l="1"/>
  <c r="E7" s="1"/>
  <c r="E14"/>
  <c r="D14"/>
  <c r="D8" s="1"/>
  <c r="D7" s="1"/>
  <c r="G40" i="14"/>
  <c r="G43"/>
  <c r="G52"/>
  <c r="G55"/>
  <c r="G26"/>
  <c r="E57"/>
  <c r="G5"/>
  <c r="G50"/>
  <c r="G45"/>
  <c r="G35"/>
  <c r="C57"/>
  <c r="F156" i="4"/>
  <c r="F155"/>
  <c r="F154"/>
  <c r="D153"/>
  <c r="F153" s="1"/>
  <c r="C153"/>
  <c r="F152"/>
  <c r="F151"/>
  <c r="F150"/>
  <c r="D149"/>
  <c r="F149" s="1"/>
  <c r="C149"/>
  <c r="F148"/>
  <c r="E148"/>
  <c r="F147"/>
  <c r="E146"/>
  <c r="D146"/>
  <c r="F146" s="1"/>
  <c r="C146"/>
  <c r="F145"/>
  <c r="E145"/>
  <c r="F144"/>
  <c r="E144"/>
  <c r="F143"/>
  <c r="E143"/>
  <c r="D143"/>
  <c r="C143"/>
  <c r="F142"/>
  <c r="E142"/>
  <c r="F141"/>
  <c r="E141"/>
  <c r="F140"/>
  <c r="E140"/>
  <c r="F139"/>
  <c r="E139"/>
  <c r="F138"/>
  <c r="E138"/>
  <c r="F137"/>
  <c r="E137"/>
  <c r="F136"/>
  <c r="E136"/>
  <c r="D135"/>
  <c r="E135" s="1"/>
  <c r="C135"/>
  <c r="C131" s="1"/>
  <c r="E131" s="1"/>
  <c r="F134"/>
  <c r="E134"/>
  <c r="F133"/>
  <c r="E133"/>
  <c r="F132"/>
  <c r="E132"/>
  <c r="D131"/>
  <c r="F130"/>
  <c r="E130"/>
  <c r="F129"/>
  <c r="E129"/>
  <c r="F128"/>
  <c r="E128"/>
  <c r="F127"/>
  <c r="E127"/>
  <c r="F126"/>
  <c r="E126"/>
  <c r="D125"/>
  <c r="C125"/>
  <c r="E125" s="1"/>
  <c r="F124"/>
  <c r="E124"/>
  <c r="F123"/>
  <c r="E123"/>
  <c r="F122"/>
  <c r="E122"/>
  <c r="F121"/>
  <c r="E121"/>
  <c r="D120"/>
  <c r="E120" s="1"/>
  <c r="C120"/>
  <c r="F119"/>
  <c r="E119"/>
  <c r="E118"/>
  <c r="D118"/>
  <c r="F118" s="1"/>
  <c r="C118"/>
  <c r="D117"/>
  <c r="D116" s="1"/>
  <c r="F115"/>
  <c r="F114"/>
  <c r="F113"/>
  <c r="F112"/>
  <c r="C111"/>
  <c r="F111" s="1"/>
  <c r="D110"/>
  <c r="F109"/>
  <c r="E109"/>
  <c r="F108"/>
  <c r="E108"/>
  <c r="F107"/>
  <c r="E107"/>
  <c r="F106"/>
  <c r="E106"/>
  <c r="F105"/>
  <c r="E105"/>
  <c r="F104"/>
  <c r="E104"/>
  <c r="F103"/>
  <c r="E103"/>
  <c r="F102"/>
  <c r="E102"/>
  <c r="F101"/>
  <c r="F100"/>
  <c r="F99"/>
  <c r="E97"/>
  <c r="D97"/>
  <c r="F97" s="1"/>
  <c r="C97"/>
  <c r="F96"/>
  <c r="E96"/>
  <c r="F95"/>
  <c r="F94"/>
  <c r="E94"/>
  <c r="F93"/>
  <c r="D93"/>
  <c r="E93" s="1"/>
  <c r="C93"/>
  <c r="F92"/>
  <c r="F91"/>
  <c r="E91"/>
  <c r="F90"/>
  <c r="E90"/>
  <c r="F89"/>
  <c r="E89"/>
  <c r="F88"/>
  <c r="E88"/>
  <c r="F87"/>
  <c r="E87"/>
  <c r="F86"/>
  <c r="E86"/>
  <c r="D85"/>
  <c r="C85"/>
  <c r="E85" s="1"/>
  <c r="F84"/>
  <c r="D83"/>
  <c r="C83"/>
  <c r="F82"/>
  <c r="F81"/>
  <c r="E81"/>
  <c r="D80"/>
  <c r="E80" s="1"/>
  <c r="C80"/>
  <c r="F79"/>
  <c r="E79"/>
  <c r="F78"/>
  <c r="E78"/>
  <c r="F77"/>
  <c r="E77"/>
  <c r="F75"/>
  <c r="E75"/>
  <c r="F74"/>
  <c r="D74"/>
  <c r="E74" s="1"/>
  <c r="C74"/>
  <c r="F73"/>
  <c r="E73"/>
  <c r="F72"/>
  <c r="E72"/>
  <c r="F71"/>
  <c r="D71"/>
  <c r="E71" s="1"/>
  <c r="C71"/>
  <c r="F70"/>
  <c r="E70"/>
  <c r="F69"/>
  <c r="E69"/>
  <c r="F68"/>
  <c r="E68"/>
  <c r="D68"/>
  <c r="C68"/>
  <c r="F67"/>
  <c r="D67"/>
  <c r="E67" s="1"/>
  <c r="C67"/>
  <c r="F66"/>
  <c r="F65"/>
  <c r="E65"/>
  <c r="E64"/>
  <c r="D64"/>
  <c r="F64" s="1"/>
  <c r="C64"/>
  <c r="F63"/>
  <c r="E63"/>
  <c r="D62"/>
  <c r="E62" s="1"/>
  <c r="C62"/>
  <c r="C58" s="1"/>
  <c r="F61"/>
  <c r="E61"/>
  <c r="E60"/>
  <c r="D60"/>
  <c r="F60" s="1"/>
  <c r="C60"/>
  <c r="E59"/>
  <c r="D59"/>
  <c r="F59" s="1"/>
  <c r="C59"/>
  <c r="D58"/>
  <c r="F57"/>
  <c r="E57"/>
  <c r="F56"/>
  <c r="E56"/>
  <c r="F55"/>
  <c r="F54"/>
  <c r="E54"/>
  <c r="D53"/>
  <c r="E53" s="1"/>
  <c r="C53"/>
  <c r="D52"/>
  <c r="E52" s="1"/>
  <c r="C52"/>
  <c r="F51"/>
  <c r="E51"/>
  <c r="F50"/>
  <c r="E50"/>
  <c r="F49"/>
  <c r="E49"/>
  <c r="F48"/>
  <c r="E48"/>
  <c r="D47"/>
  <c r="E47" s="1"/>
  <c r="C47"/>
  <c r="F46"/>
  <c r="E46"/>
  <c r="F45"/>
  <c r="E45"/>
  <c r="D44"/>
  <c r="E44" s="1"/>
  <c r="C44"/>
  <c r="D43"/>
  <c r="E43" s="1"/>
  <c r="C43"/>
  <c r="D42"/>
  <c r="E42" s="1"/>
  <c r="C42"/>
  <c r="F41"/>
  <c r="D40"/>
  <c r="C40"/>
  <c r="F39"/>
  <c r="E39"/>
  <c r="F38"/>
  <c r="E38"/>
  <c r="D37"/>
  <c r="E37" s="1"/>
  <c r="C37"/>
  <c r="F36"/>
  <c r="E36"/>
  <c r="F35"/>
  <c r="E35"/>
  <c r="D34"/>
  <c r="E34" s="1"/>
  <c r="C34"/>
  <c r="F33"/>
  <c r="E33"/>
  <c r="F32"/>
  <c r="E32"/>
  <c r="D32"/>
  <c r="C32"/>
  <c r="C31"/>
  <c r="F30"/>
  <c r="E30"/>
  <c r="D29"/>
  <c r="E29" s="1"/>
  <c r="C29"/>
  <c r="F28"/>
  <c r="F27"/>
  <c r="E27"/>
  <c r="D26"/>
  <c r="C26"/>
  <c r="C17" s="1"/>
  <c r="F25"/>
  <c r="F24"/>
  <c r="E24"/>
  <c r="D23"/>
  <c r="E23" s="1"/>
  <c r="C23"/>
  <c r="F22"/>
  <c r="E22"/>
  <c r="F21"/>
  <c r="E21"/>
  <c r="F20"/>
  <c r="F19"/>
  <c r="E19"/>
  <c r="D18"/>
  <c r="F18" s="1"/>
  <c r="C18"/>
  <c r="F16"/>
  <c r="E16"/>
  <c r="F15"/>
  <c r="E15"/>
  <c r="F14"/>
  <c r="E14"/>
  <c r="F13"/>
  <c r="E13"/>
  <c r="D12"/>
  <c r="F12" s="1"/>
  <c r="C12"/>
  <c r="D11"/>
  <c r="F11" s="1"/>
  <c r="C11"/>
  <c r="F10"/>
  <c r="E10"/>
  <c r="F9"/>
  <c r="E9"/>
  <c r="F8"/>
  <c r="E8"/>
  <c r="F7"/>
  <c r="E7"/>
  <c r="D6"/>
  <c r="F6" s="1"/>
  <c r="C6"/>
  <c r="D5"/>
  <c r="F5" s="1"/>
  <c r="C5"/>
  <c r="D76" l="1"/>
  <c r="F76" s="1"/>
  <c r="D17"/>
  <c r="F17" s="1"/>
  <c r="E26"/>
  <c r="F40"/>
  <c r="F80"/>
  <c r="F83"/>
  <c r="F14" i="15"/>
  <c r="G57" i="14"/>
  <c r="E58" i="4"/>
  <c r="F58"/>
  <c r="C117"/>
  <c r="F131"/>
  <c r="E5"/>
  <c r="E6"/>
  <c r="E11"/>
  <c r="E12"/>
  <c r="E17"/>
  <c r="E18"/>
  <c r="F23"/>
  <c r="F26"/>
  <c r="F62"/>
  <c r="C76"/>
  <c r="E76" s="1"/>
  <c r="F85"/>
  <c r="F120"/>
  <c r="F125"/>
  <c r="F135"/>
  <c r="F29"/>
  <c r="D31"/>
  <c r="F34"/>
  <c r="F37"/>
  <c r="F42"/>
  <c r="F43"/>
  <c r="F44"/>
  <c r="F47"/>
  <c r="F52"/>
  <c r="F53"/>
  <c r="C110"/>
  <c r="F110" s="1"/>
  <c r="E31" l="1"/>
  <c r="D4"/>
  <c r="F31"/>
  <c r="C116"/>
  <c r="E117"/>
  <c r="C4"/>
  <c r="F117"/>
  <c r="F4" l="1"/>
  <c r="E4"/>
  <c r="D157"/>
  <c r="C157"/>
  <c r="E116"/>
  <c r="F116"/>
  <c r="E157" l="1"/>
  <c r="F157"/>
</calcChain>
</file>

<file path=xl/sharedStrings.xml><?xml version="1.0" encoding="utf-8"?>
<sst xmlns="http://schemas.openxmlformats.org/spreadsheetml/2006/main" count="448" uniqueCount="409">
  <si>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</si>
  <si>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</si>
  <si>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</si>
  <si>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</si>
  <si>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</si>
  <si>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</si>
  <si>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</si>
  <si>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</si>
  <si>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</si>
  <si>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</si>
  <si>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</si>
  <si>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</si>
  <si>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</si>
  <si>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</si>
  <si>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</si>
  <si>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</si>
  <si>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</si>
  <si>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</si>
  <si>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</si>
  <si>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</si>
  <si>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</si>
  <si>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</si>
  <si>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</si>
  <si>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</si>
  <si>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</si>
  <si>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</si>
  <si>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</si>
  <si>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</si>
  <si>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</si>
  <si>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</si>
  <si>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</si>
  <si>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</si>
  <si>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</si>
  <si>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</si>
  <si>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</si>
  <si>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</si>
  <si>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</si>
  <si>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</si>
  <si>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</si>
  <si>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</si>
  <si>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</si>
  <si>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</si>
  <si>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</si>
  <si>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</si>
  <si>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</si>
  <si>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</si>
  <si>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</si>
  <si>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</si>
  <si>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</si>
  <si>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</si>
  <si>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</si>
  <si>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</si>
  <si>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</si>
  <si>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</si>
  <si>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</si>
  <si>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</si>
  <si>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</si>
  <si>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</si>
  <si>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</si>
  <si>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</si>
  <si>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</si>
  <si>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</si>
  <si>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</si>
  <si>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</si>
  <si>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</si>
  <si>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</si>
  <si>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</si>
  <si>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</si>
  <si>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</si>
  <si>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</si>
  <si>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</si>
  <si>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</si>
  <si>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</si>
  <si>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</si>
  <si>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</si>
  <si>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</si>
  <si>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</si>
  <si>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</si>
  <si>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</si>
  <si>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</si>
  <si>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</si>
  <si>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</si>
  <si>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</si>
  <si>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</si>
  <si>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</si>
  <si>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</si>
  <si>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</si>
  <si>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</si>
  <si>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</si>
  <si>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</si>
  <si>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</si>
  <si>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</si>
  <si>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</si>
  <si>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</si>
  <si>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</si>
  <si>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</si>
  <si>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</si>
  <si>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</si>
  <si>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</si>
  <si>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</si>
  <si>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</si>
  <si>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</si>
  <si>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</si>
  <si>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</si>
  <si>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</si>
  <si>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</si>
  <si>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</si>
  <si>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</si>
  <si>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</si>
  <si>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</si>
  <si>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</si>
  <si>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</si>
  <si>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</si>
  <si>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</si>
  <si>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</si>
  <si>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</si>
  <si>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</si>
  <si>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</si>
  <si>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</si>
  <si>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</si>
  <si>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</si>
  <si>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</si>
  <si>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</si>
  <si>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</si>
  <si>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</si>
  <si>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</si>
  <si>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</si>
  <si>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188  1  16 4 3000  01  6000  140</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</si>
  <si>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</si>
  <si>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</si>
  <si>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</si>
  <si>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</si>
  <si>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</si>
  <si>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</si>
  <si>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</si>
  <si>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</si>
  <si>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</si>
  <si>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</si>
  <si>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</si>
  <si>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</si>
  <si>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</si>
  <si>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</si>
  <si>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</si>
  <si>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908  1  17  01040  04  0000  180</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</si>
  <si>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</si>
  <si>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</si>
  <si>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</si>
  <si>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</si>
  <si>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</si>
  <si>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</si>
  <si>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</si>
  <si>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</si>
  <si>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</si>
  <si>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</si>
  <si>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</si>
  <si>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</si>
  <si>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</si>
  <si>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</si>
  <si>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</si>
  <si>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</si>
  <si>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</si>
  <si>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</si>
  <si>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</si>
  <si>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</si>
  <si>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</si>
  <si>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</si>
  <si>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</si>
  <si>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</si>
  <si>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</si>
  <si>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</si>
  <si>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</si>
  <si>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</si>
  <si>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</si>
  <si>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</si>
  <si>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</si>
  <si>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</si>
  <si>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</si>
  <si>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</si>
  <si>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</si>
  <si>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</si>
  <si>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</si>
  <si>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</si>
  <si>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</si>
  <si>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</si>
  <si>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</si>
  <si>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</si>
  <si>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(средства от продажи права на заключение договоров аренды указанных земельных участков)</t>
    </r>
  </si>
  <si>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</si>
  <si>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</si>
  <si>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</si>
  <si>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</si>
  <si>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</si>
  <si>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</si>
  <si>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</si>
  <si>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</si>
  <si>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charset val="204"/>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</si>
  <si>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charset val="204"/>
      </rPr>
      <t>(возврат дебиторской задолженности прошлых лет)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</si>
  <si>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</si>
  <si>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</si>
  <si>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</si>
  <si>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</si>
  <si>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</si>
  <si>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</si>
  <si>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</si>
  <si>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</si>
  <si>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</si>
  <si>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</si>
  <si>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</si>
  <si>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</si>
  <si>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</si>
  <si>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</si>
  <si>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</si>
  <si>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</si>
  <si>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</si>
  <si>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</si>
  <si>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908  2  19  04000  04  0000  151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</si>
  <si>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</si>
  <si>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</si>
  <si>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</si>
  <si>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</si>
  <si>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</si>
  <si>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</si>
  <si>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</si>
  <si>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</si>
  <si>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</si>
  <si>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</si>
  <si>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</si>
  <si>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</si>
  <si>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</si>
  <si>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</si>
  <si>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</si>
  <si>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</si>
  <si>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</si>
  <si>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</si>
  <si>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</si>
  <si>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</si>
  <si>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</si>
  <si>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</si>
  <si>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</si>
  <si>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</si>
  <si>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</si>
  <si>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</si>
  <si>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</si>
  <si>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</si>
  <si>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</si>
  <si>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</si>
  <si>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</si>
  <si>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</si>
  <si>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</si>
  <si>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</si>
  <si>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318  1  16  90040  04  6000  140</t>
  </si>
  <si>
    <t>Рост, снижение (+, -) в тыс. руб.</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</si>
  <si>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</si>
  <si>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</si>
  <si>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</si>
  <si>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</si>
  <si>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</si>
  <si>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</si>
  <si>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</si>
  <si>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</si>
  <si>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</si>
  <si>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321  1  16 4 3000  01  6000  140</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</si>
  <si>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</si>
  <si>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</si>
  <si>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</si>
  <si>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</si>
  <si>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</si>
  <si>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</si>
  <si>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</si>
  <si>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Исполнение бюджета Невьянского городского округа по состоянию на 01.04.2016 г.</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</si>
  <si>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</si>
  <si>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</si>
  <si>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188  1  16  08010  01  6000  140</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</si>
  <si>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</si>
  <si>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</si>
  <si>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</si>
  <si>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</si>
  <si>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</si>
  <si>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</si>
  <si>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</si>
  <si>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</si>
  <si>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</si>
  <si>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</si>
  <si>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 исполнения к  годовым  назначениям</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</si>
  <si>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</si>
  <si>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</si>
  <si>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</si>
  <si>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</si>
  <si>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</si>
  <si>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</si>
  <si>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</si>
  <si>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</si>
  <si>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</si>
  <si>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</si>
  <si>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</si>
  <si>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</si>
  <si>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</si>
  <si>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</si>
  <si>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</si>
  <si>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</si>
  <si>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</si>
  <si>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</si>
  <si>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</si>
  <si>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</si>
  <si>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</si>
  <si>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</si>
  <si>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</si>
  <si>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</si>
  <si>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</si>
  <si>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</si>
  <si>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</si>
  <si>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</si>
  <si>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</si>
  <si>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</si>
  <si>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</si>
  <si>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</si>
  <si>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</si>
  <si>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</si>
  <si>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</si>
  <si>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</si>
  <si>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</si>
  <si>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</si>
  <si>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</si>
  <si>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</si>
  <si>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</si>
  <si>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</si>
  <si>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</si>
  <si>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</si>
  <si>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</si>
  <si>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</si>
  <si>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</si>
  <si>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</si>
  <si>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</si>
  <si>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</si>
  <si>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</si>
  <si>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</si>
  <si>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</si>
  <si>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 xml:space="preserve"> по состоянию на 01.04.2016 года</t>
  </si>
  <si>
    <t>Исполнено    на 01.04.2016г, в тыс. руб.</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</si>
  <si>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</si>
  <si>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</si>
  <si>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</si>
  <si>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</si>
  <si>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на  01.04.2016г.</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</si>
  <si>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</si>
  <si>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</si>
  <si>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</si>
  <si>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на 01.04.2016г.</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</si>
  <si>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</si>
  <si>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</si>
  <si>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</si>
  <si>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</si>
  <si>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</si>
  <si>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</si>
  <si>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</si>
  <si>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</si>
  <si>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</si>
  <si>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</si>
  <si>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</si>
  <si>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</si>
  <si>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</si>
  <si>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</si>
  <si>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</si>
  <si>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</si>
  <si>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</si>
  <si>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</si>
  <si>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</si>
  <si>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</si>
  <si>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</si>
  <si>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</si>
  <si>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</si>
  <si>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</si>
  <si>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</si>
  <si>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</si>
  <si>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</si>
  <si>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</si>
  <si>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</si>
  <si>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</si>
  <si>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</si>
  <si>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</si>
  <si>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</si>
  <si>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</si>
  <si>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</si>
  <si>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</si>
  <si>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</si>
  <si>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</si>
  <si>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</si>
  <si>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</si>
  <si>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</si>
  <si>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</si>
  <si>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</si>
  <si>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</si>
  <si>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</si>
  <si>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</si>
  <si>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</si>
  <si>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</si>
  <si>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</si>
  <si>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</si>
  <si>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</si>
  <si>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</si>
  <si>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</si>
  <si>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</si>
  <si>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</si>
  <si>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</si>
  <si>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Исполнение на 01.04.2016г., в тысячах рублей</t>
  </si>
  <si>
    <t>Процент исполнения</t>
  </si>
  <si>
    <t>-</t>
  </si>
  <si>
    <t>Сумма фактического поступления на 01.04.2016 г.     (в тыс.руб.)</t>
  </si>
  <si>
    <r>
      <t xml:space="preserve">    </t>
    </r>
    <r>
      <rPr>
        <vertAlign val="superscript"/>
        <sz val="12"/>
        <color indexed="8"/>
        <rFont val="Times New Roman"/>
        <family val="1"/>
        <charset val="204"/>
      </rPr>
      <t>1*</t>
    </r>
    <r>
      <rPr>
        <sz val="12"/>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3510,50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</si>
</sst>
</file>

<file path=xl/styles.xml><?xml version="1.0" encoding="utf-8"?>
<styleSheet xmlns="http://schemas.openxmlformats.org/spreadsheetml/2006/main">
  <numFmts count="4">
    <numFmt numFmtId="164" formatCode="0.0"/>
    <numFmt numFmtId="165" formatCode="0000"/>
    <numFmt numFmtId="166" formatCode="#,##0.0"/>
    <numFmt numFmtId="167" formatCode="0.0%"/>
  </numFmts>
  <fonts count="39">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theme="1"/>
      <name val="Times New Roman"/>
      <family val="1"/>
      <charset val="204"/>
    </font>
    <font>
      <b/>
      <sz val="10"/>
      <color rgb="FF000000"/>
      <name val="Times New Roman"/>
      <family val="1"/>
      <charset val="204"/>
    </font>
    <font>
      <b/>
      <i/>
      <sz val="10"/>
      <name val="Times New Roman"/>
      <family val="1"/>
      <charset val="204"/>
    </font>
    <font>
      <sz val="10"/>
      <color indexed="12"/>
      <name val="Times New Roman"/>
      <family val="1"/>
      <charset val="204"/>
    </font>
    <font>
      <sz val="10"/>
      <name val="Arial"/>
      <family val="2"/>
      <charset val="204"/>
    </font>
    <font>
      <b/>
      <sz val="10"/>
      <color theme="1"/>
      <name val="Times New Roman"/>
      <family val="1"/>
      <charset val="204"/>
    </font>
    <font>
      <sz val="9"/>
      <name val="Times New Roman"/>
      <family val="1"/>
      <charset val="204"/>
    </font>
    <font>
      <sz val="10"/>
      <color rgb="FF000000"/>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sz val="12"/>
      <color rgb="FF000000"/>
      <name val="Times New Roman"/>
      <family val="1"/>
      <charset val="204"/>
    </font>
    <font>
      <vertAlign val="superscrip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cellStyleXfs>
  <cellXfs count="188">
    <xf numFmtId="0" fontId="0" fillId="0" borderId="0" xfId="0"/>
    <xf numFmtId="0" fontId="4" fillId="0" borderId="1" xfId="1" applyFont="1" applyBorder="1" applyAlignment="1">
      <alignment horizontal="center" vertical="top"/>
    </xf>
    <xf numFmtId="0" fontId="4" fillId="0" borderId="1" xfId="1" applyFont="1" applyBorder="1" applyAlignment="1">
      <alignment horizontal="center" vertical="top" wrapText="1"/>
    </xf>
    <xf numFmtId="0" fontId="4" fillId="0" borderId="1" xfId="1" applyFont="1" applyBorder="1" applyAlignment="1">
      <alignment horizontal="center"/>
    </xf>
    <xf numFmtId="0" fontId="4" fillId="0" borderId="1" xfId="3" applyFont="1" applyBorder="1" applyAlignment="1">
      <alignment vertical="top" wrapText="1"/>
    </xf>
    <xf numFmtId="0" fontId="3" fillId="0" borderId="2" xfId="3" applyFont="1" applyBorder="1" applyAlignment="1">
      <alignment horizontal="justify" vertical="top" wrapText="1"/>
    </xf>
    <xf numFmtId="0" fontId="5" fillId="0" borderId="1" xfId="0" applyFont="1" applyBorder="1" applyAlignment="1">
      <alignment vertical="top" wrapText="1"/>
    </xf>
    <xf numFmtId="0" fontId="4" fillId="0" borderId="1" xfId="3" applyNumberFormat="1" applyFont="1" applyBorder="1" applyAlignment="1">
      <alignment horizontal="justify" vertical="top" wrapText="1"/>
    </xf>
    <xf numFmtId="0" fontId="3" fillId="0" borderId="1" xfId="1" applyFont="1" applyBorder="1" applyAlignment="1">
      <alignment horizontal="justify" vertical="top"/>
    </xf>
    <xf numFmtId="0" fontId="4" fillId="0" borderId="1" xfId="3" applyFont="1" applyBorder="1" applyAlignment="1">
      <alignment horizontal="justify"/>
    </xf>
    <xf numFmtId="0" fontId="4" fillId="0" borderId="1" xfId="3" applyFont="1" applyBorder="1" applyAlignment="1">
      <alignment wrapText="1"/>
    </xf>
    <xf numFmtId="0" fontId="0" fillId="0" borderId="0" xfId="0"/>
    <xf numFmtId="0" fontId="3" fillId="0" borderId="1" xfId="3" applyFont="1" applyBorder="1" applyAlignment="1">
      <alignment vertical="top"/>
    </xf>
    <xf numFmtId="0" fontId="4" fillId="0" borderId="1" xfId="3" applyFont="1" applyBorder="1" applyAlignment="1">
      <alignment horizontal="justify" vertical="top"/>
    </xf>
    <xf numFmtId="2" fontId="4" fillId="0" borderId="1" xfId="3" applyNumberFormat="1" applyFont="1" applyBorder="1" applyAlignment="1">
      <alignment horizontal="center"/>
    </xf>
    <xf numFmtId="0" fontId="3" fillId="0" borderId="1" xfId="3" applyFont="1" applyBorder="1" applyAlignment="1">
      <alignment horizontal="justify" vertical="top"/>
    </xf>
    <xf numFmtId="0" fontId="3" fillId="0" borderId="1" xfId="3" applyFont="1" applyBorder="1" applyAlignment="1">
      <alignment horizontal="justify" vertical="top" wrapText="1"/>
    </xf>
    <xf numFmtId="0" fontId="4" fillId="0" borderId="1" xfId="3" applyFont="1" applyBorder="1" applyAlignment="1">
      <alignment horizontal="justify" vertical="top" wrapText="1"/>
    </xf>
    <xf numFmtId="0" fontId="4" fillId="0" borderId="1" xfId="3" applyFont="1" applyBorder="1" applyAlignment="1">
      <alignment vertical="top"/>
    </xf>
    <xf numFmtId="0" fontId="7" fillId="0" borderId="1" xfId="3" applyFont="1" applyBorder="1" applyAlignment="1">
      <alignment horizontal="justify" vertical="top"/>
    </xf>
    <xf numFmtId="0" fontId="3" fillId="0" borderId="1" xfId="0" applyNumberFormat="1" applyFont="1" applyFill="1" applyBorder="1" applyAlignment="1">
      <alignment vertical="top" wrapText="1"/>
    </xf>
    <xf numFmtId="0" fontId="3" fillId="2" borderId="3" xfId="5" applyFont="1" applyFill="1" applyBorder="1" applyAlignment="1">
      <alignment vertical="top" wrapText="1"/>
    </xf>
    <xf numFmtId="0" fontId="3" fillId="0" borderId="1" xfId="3" applyNumberFormat="1" applyFont="1" applyBorder="1" applyAlignment="1">
      <alignment horizontal="justify" vertical="top" wrapText="1"/>
    </xf>
    <xf numFmtId="0" fontId="11" fillId="0" borderId="1" xfId="1" applyFont="1" applyBorder="1" applyAlignment="1">
      <alignment horizontal="center" vertical="top" wrapText="1"/>
    </xf>
    <xf numFmtId="4" fontId="4" fillId="2" borderId="1" xfId="3" applyNumberFormat="1" applyFont="1" applyFill="1" applyBorder="1" applyAlignment="1">
      <alignment horizontal="center"/>
    </xf>
    <xf numFmtId="3" fontId="4" fillId="2" borderId="1" xfId="1" applyNumberFormat="1" applyFont="1" applyFill="1" applyBorder="1" applyAlignment="1">
      <alignment horizontal="center"/>
    </xf>
    <xf numFmtId="2" fontId="0" fillId="0" borderId="0" xfId="0" applyNumberFormat="1"/>
    <xf numFmtId="0" fontId="3" fillId="2" borderId="1" xfId="3" applyFont="1" applyFill="1" applyBorder="1" applyAlignment="1">
      <alignment vertical="top"/>
    </xf>
    <xf numFmtId="0" fontId="3" fillId="2" borderId="1" xfId="3" applyFont="1" applyFill="1" applyBorder="1" applyAlignment="1">
      <alignment horizontal="justify" vertical="top"/>
    </xf>
    <xf numFmtId="0" fontId="3" fillId="2" borderId="3" xfId="3" applyFont="1" applyFill="1" applyBorder="1" applyAlignment="1">
      <alignment horizontal="justify" vertical="top"/>
    </xf>
    <xf numFmtId="0" fontId="3" fillId="2" borderId="1" xfId="4" applyFont="1" applyFill="1" applyBorder="1" applyAlignment="1">
      <alignment vertical="top"/>
    </xf>
    <xf numFmtId="0" fontId="5" fillId="2" borderId="1" xfId="0" applyNumberFormat="1" applyFont="1" applyFill="1" applyBorder="1" applyAlignment="1">
      <alignment horizontal="justify" vertical="top"/>
    </xf>
    <xf numFmtId="0" fontId="4" fillId="2" borderId="1" xfId="3" applyFont="1" applyFill="1" applyBorder="1" applyAlignment="1">
      <alignment vertical="top"/>
    </xf>
    <xf numFmtId="0" fontId="4" fillId="2" borderId="1" xfId="3" applyFont="1" applyFill="1" applyBorder="1" applyAlignment="1">
      <alignment horizontal="justify" vertical="top"/>
    </xf>
    <xf numFmtId="4" fontId="0" fillId="2" borderId="0" xfId="0" applyNumberFormat="1" applyFill="1"/>
    <xf numFmtId="0" fontId="3" fillId="2" borderId="3" xfId="5" applyNumberFormat="1" applyFont="1" applyFill="1" applyBorder="1" applyAlignment="1">
      <alignment vertical="top" wrapText="1"/>
    </xf>
    <xf numFmtId="4" fontId="0" fillId="0" borderId="0" xfId="0" applyNumberFormat="1" applyFill="1"/>
    <xf numFmtId="0" fontId="3" fillId="0" borderId="0" xfId="0" applyFont="1"/>
    <xf numFmtId="0" fontId="17" fillId="0" borderId="0" xfId="0" applyFont="1"/>
    <xf numFmtId="165" fontId="15" fillId="0" borderId="1" xfId="0" applyNumberFormat="1" applyFont="1" applyBorder="1" applyAlignment="1">
      <alignment horizontal="center" vertical="center"/>
    </xf>
    <xf numFmtId="0" fontId="15" fillId="0" borderId="1" xfId="0" applyFont="1" applyBorder="1" applyAlignment="1">
      <alignment vertical="justify"/>
    </xf>
    <xf numFmtId="2" fontId="15" fillId="0" borderId="1" xfId="0" applyNumberFormat="1" applyFont="1" applyFill="1" applyBorder="1"/>
    <xf numFmtId="0" fontId="15" fillId="0" borderId="1" xfId="0" applyFont="1" applyBorder="1"/>
    <xf numFmtId="164" fontId="15" fillId="0" borderId="1" xfId="0" applyNumberFormat="1" applyFont="1" applyFill="1" applyBorder="1"/>
    <xf numFmtId="164" fontId="15" fillId="0" borderId="1" xfId="0" applyNumberFormat="1" applyFont="1" applyBorder="1"/>
    <xf numFmtId="165" fontId="18" fillId="0" borderId="1" xfId="0" applyNumberFormat="1" applyFont="1" applyBorder="1" applyAlignment="1">
      <alignment horizontal="center" wrapText="1"/>
    </xf>
    <xf numFmtId="0" fontId="18" fillId="0" borderId="1" xfId="0" applyFont="1" applyBorder="1" applyAlignment="1">
      <alignment vertical="justify" wrapText="1"/>
    </xf>
    <xf numFmtId="2" fontId="18" fillId="0" borderId="1" xfId="0" applyNumberFormat="1" applyFont="1" applyFill="1" applyBorder="1" applyAlignment="1">
      <alignment wrapText="1"/>
    </xf>
    <xf numFmtId="0" fontId="18" fillId="0" borderId="1" xfId="0" applyFont="1" applyBorder="1" applyAlignment="1">
      <alignment wrapText="1"/>
    </xf>
    <xf numFmtId="164" fontId="18" fillId="0" borderId="1" xfId="0" applyNumberFormat="1" applyFont="1" applyBorder="1"/>
    <xf numFmtId="0" fontId="0" fillId="0" borderId="0" xfId="0" applyAlignment="1">
      <alignment wrapText="1"/>
    </xf>
    <xf numFmtId="165" fontId="18" fillId="0" borderId="1" xfId="0" applyNumberFormat="1" applyFont="1" applyBorder="1" applyAlignment="1">
      <alignment horizontal="center"/>
    </xf>
    <xf numFmtId="2" fontId="18" fillId="0" borderId="1" xfId="0" applyNumberFormat="1" applyFont="1" applyFill="1" applyBorder="1"/>
    <xf numFmtId="0" fontId="18" fillId="0" borderId="1" xfId="0" applyFont="1" applyBorder="1"/>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xf numFmtId="165" fontId="15" fillId="0" borderId="0" xfId="0" applyNumberFormat="1" applyFont="1" applyBorder="1" applyAlignment="1">
      <alignment horizontal="center" vertical="center"/>
    </xf>
    <xf numFmtId="0" fontId="15" fillId="0" borderId="0" xfId="0" applyFont="1" applyBorder="1" applyAlignment="1">
      <alignment vertical="justify"/>
    </xf>
    <xf numFmtId="164" fontId="15" fillId="0" borderId="0" xfId="0" applyNumberFormat="1" applyFont="1" applyFill="1" applyBorder="1"/>
    <xf numFmtId="0" fontId="15" fillId="0" borderId="0" xfId="0" applyFont="1" applyBorder="1"/>
    <xf numFmtId="164" fontId="15" fillId="0" borderId="0" xfId="0" applyNumberFormat="1" applyFont="1" applyBorder="1"/>
    <xf numFmtId="165" fontId="18" fillId="0" borderId="0" xfId="0" applyNumberFormat="1" applyFont="1" applyBorder="1" applyAlignment="1">
      <alignment horizontal="center" wrapText="1"/>
    </xf>
    <xf numFmtId="0" fontId="18" fillId="0" borderId="0" xfId="0" applyFont="1" applyBorder="1" applyAlignment="1">
      <alignment vertical="justify" wrapText="1"/>
    </xf>
    <xf numFmtId="0" fontId="18" fillId="0" borderId="0" xfId="0" applyFont="1" applyFill="1" applyBorder="1" applyAlignment="1">
      <alignment wrapText="1"/>
    </xf>
    <xf numFmtId="0" fontId="18" fillId="0" borderId="0" xfId="0" applyFont="1" applyBorder="1" applyAlignment="1">
      <alignment wrapText="1"/>
    </xf>
    <xf numFmtId="164" fontId="18" fillId="0" borderId="0" xfId="0" applyNumberFormat="1" applyFont="1" applyBorder="1"/>
    <xf numFmtId="165" fontId="18" fillId="0" borderId="0" xfId="0" applyNumberFormat="1" applyFont="1" applyBorder="1" applyAlignment="1">
      <alignment horizontal="center"/>
    </xf>
    <xf numFmtId="164" fontId="18" fillId="0" borderId="0" xfId="0" applyNumberFormat="1" applyFont="1" applyFill="1" applyBorder="1"/>
    <xf numFmtId="0" fontId="18" fillId="0" borderId="0" xfId="0" applyFont="1" applyBorder="1"/>
    <xf numFmtId="2" fontId="18" fillId="3" borderId="1" xfId="0" applyNumberFormat="1" applyFont="1" applyFill="1" applyBorder="1"/>
    <xf numFmtId="0" fontId="18" fillId="3" borderId="1" xfId="0" applyFont="1" applyFill="1" applyBorder="1"/>
    <xf numFmtId="164" fontId="18" fillId="0" borderId="1" xfId="0" applyNumberFormat="1" applyFont="1" applyFill="1" applyBorder="1"/>
    <xf numFmtId="165" fontId="15" fillId="0" borderId="1" xfId="0" applyNumberFormat="1" applyFont="1" applyBorder="1" applyAlignment="1">
      <alignment horizontal="center" vertical="top"/>
    </xf>
    <xf numFmtId="0" fontId="15" fillId="0" borderId="1" xfId="0" applyFont="1" applyBorder="1" applyAlignment="1">
      <alignment vertical="justify" wrapText="1"/>
    </xf>
    <xf numFmtId="2" fontId="15" fillId="0" borderId="1" xfId="0" applyNumberFormat="1" applyFont="1" applyFill="1" applyBorder="1" applyAlignment="1">
      <alignment vertical="top"/>
    </xf>
    <xf numFmtId="0" fontId="15" fillId="0" borderId="1" xfId="0" applyFont="1" applyBorder="1" applyAlignment="1">
      <alignment vertical="top"/>
    </xf>
    <xf numFmtId="165" fontId="15" fillId="0" borderId="0" xfId="0" applyNumberFormat="1" applyFont="1" applyBorder="1" applyAlignment="1">
      <alignment horizontal="center" vertical="top"/>
    </xf>
    <xf numFmtId="0" fontId="15" fillId="0" borderId="0" xfId="0" applyFont="1" applyBorder="1" applyAlignment="1">
      <alignment vertical="justify" wrapText="1"/>
    </xf>
    <xf numFmtId="0" fontId="15" fillId="0" borderId="0" xfId="0" applyFont="1" applyFill="1" applyBorder="1" applyAlignment="1">
      <alignment vertical="top"/>
    </xf>
    <xf numFmtId="0" fontId="15" fillId="0" borderId="0" xfId="0" applyFont="1" applyBorder="1" applyAlignment="1">
      <alignment vertical="top"/>
    </xf>
    <xf numFmtId="0" fontId="18" fillId="0" borderId="0" xfId="0" applyFont="1" applyFill="1" applyBorder="1"/>
    <xf numFmtId="165" fontId="15" fillId="0" borderId="1" xfId="0" applyNumberFormat="1" applyFont="1" applyBorder="1" applyAlignment="1">
      <alignment horizontal="center"/>
    </xf>
    <xf numFmtId="0" fontId="18" fillId="0" borderId="1" xfId="0" applyFont="1" applyBorder="1" applyAlignment="1">
      <alignment vertical="justify"/>
    </xf>
    <xf numFmtId="165" fontId="15" fillId="0" borderId="0" xfId="0" applyNumberFormat="1" applyFont="1" applyBorder="1" applyAlignment="1">
      <alignment horizontal="center"/>
    </xf>
    <xf numFmtId="0" fontId="15" fillId="0" borderId="0" xfId="0" applyFont="1" applyFill="1" applyBorder="1"/>
    <xf numFmtId="0" fontId="18" fillId="0" borderId="1" xfId="0" applyFont="1" applyFill="1" applyBorder="1" applyAlignment="1">
      <alignment vertical="justify" wrapText="1"/>
    </xf>
    <xf numFmtId="0" fontId="18" fillId="0" borderId="0" xfId="0" applyFont="1" applyBorder="1" applyAlignment="1">
      <alignment vertical="justify"/>
    </xf>
    <xf numFmtId="0" fontId="20" fillId="0" borderId="0" xfId="0" applyFont="1"/>
    <xf numFmtId="0" fontId="18" fillId="0" borderId="0" xfId="0" applyFont="1" applyFill="1" applyBorder="1" applyAlignment="1">
      <alignment vertical="justify" wrapText="1"/>
    </xf>
    <xf numFmtId="0" fontId="20" fillId="0" borderId="0" xfId="0" applyFont="1" applyBorder="1"/>
    <xf numFmtId="165" fontId="18" fillId="0" borderId="1" xfId="0" applyNumberFormat="1" applyFont="1" applyBorder="1" applyAlignment="1">
      <alignment horizontal="center" vertical="center"/>
    </xf>
    <xf numFmtId="165" fontId="18" fillId="0" borderId="1" xfId="0" applyNumberFormat="1" applyFont="1" applyFill="1" applyBorder="1" applyAlignment="1">
      <alignment horizontal="center"/>
    </xf>
    <xf numFmtId="165" fontId="18" fillId="0" borderId="0" xfId="0" applyNumberFormat="1" applyFont="1" applyBorder="1" applyAlignment="1">
      <alignment horizontal="center" vertical="center"/>
    </xf>
    <xf numFmtId="165" fontId="18" fillId="0" borderId="0" xfId="0" applyNumberFormat="1" applyFont="1" applyFill="1" applyBorder="1" applyAlignment="1">
      <alignment horizontal="center"/>
    </xf>
    <xf numFmtId="165" fontId="15" fillId="0" borderId="1" xfId="0" applyNumberFormat="1" applyFont="1" applyFill="1" applyBorder="1" applyAlignment="1">
      <alignment horizontal="center"/>
    </xf>
    <xf numFmtId="0" fontId="15" fillId="0" borderId="1" xfId="0" applyFont="1" applyBorder="1" applyAlignment="1">
      <alignment horizontal="center"/>
    </xf>
    <xf numFmtId="0" fontId="18" fillId="0" borderId="1" xfId="0" applyFont="1" applyBorder="1" applyAlignment="1">
      <alignment horizontal="center"/>
    </xf>
    <xf numFmtId="165" fontId="15" fillId="0" borderId="0" xfId="0" applyNumberFormat="1" applyFont="1" applyFill="1" applyBorder="1" applyAlignment="1">
      <alignment horizontal="center"/>
    </xf>
    <xf numFmtId="0" fontId="21" fillId="0" borderId="0" xfId="0" applyFont="1"/>
    <xf numFmtId="0" fontId="15" fillId="0" borderId="0" xfId="0" applyFont="1" applyBorder="1" applyAlignment="1">
      <alignment horizontal="center"/>
    </xf>
    <xf numFmtId="0" fontId="21" fillId="0" borderId="0" xfId="0" applyFont="1" applyBorder="1"/>
    <xf numFmtId="0" fontId="18" fillId="0" borderId="0" xfId="0" applyFont="1" applyBorder="1" applyAlignment="1">
      <alignment horizontal="center"/>
    </xf>
    <xf numFmtId="0" fontId="18" fillId="0" borderId="1" xfId="0" applyFont="1" applyFill="1" applyBorder="1"/>
    <xf numFmtId="0" fontId="22" fillId="0" borderId="1" xfId="0" applyFont="1" applyFill="1" applyBorder="1" applyAlignment="1">
      <alignment vertical="justify"/>
    </xf>
    <xf numFmtId="0" fontId="15" fillId="0" borderId="1" xfId="0" applyFont="1" applyFill="1" applyBorder="1"/>
    <xf numFmtId="0" fontId="3" fillId="0" borderId="0" xfId="0" applyFont="1" applyFill="1"/>
    <xf numFmtId="0" fontId="0" fillId="0" borderId="0" xfId="0" applyFill="1"/>
    <xf numFmtId="0" fontId="3" fillId="0" borderId="0" xfId="0" applyFont="1" applyBorder="1"/>
    <xf numFmtId="0" fontId="15" fillId="0" borderId="0" xfId="0" applyFont="1" applyFill="1" applyBorder="1" applyAlignment="1"/>
    <xf numFmtId="0" fontId="23" fillId="0" borderId="0" xfId="1" applyNumberFormat="1" applyFont="1" applyFill="1" applyBorder="1" applyAlignment="1">
      <alignment vertical="top" wrapText="1"/>
    </xf>
    <xf numFmtId="0" fontId="26" fillId="0" borderId="1" xfId="0" applyFont="1" applyFill="1" applyBorder="1" applyAlignment="1">
      <alignment horizontal="center" vertical="top" wrapText="1"/>
    </xf>
    <xf numFmtId="3" fontId="26" fillId="0" borderId="1" xfId="0" applyNumberFormat="1" applyFont="1" applyBorder="1" applyAlignment="1">
      <alignment horizontal="center" vertical="top" wrapText="1"/>
    </xf>
    <xf numFmtId="0" fontId="24" fillId="0" borderId="1" xfId="0" applyFont="1" applyFill="1" applyBorder="1" applyAlignment="1">
      <alignment horizontal="left" vertical="top" wrapText="1"/>
    </xf>
    <xf numFmtId="166" fontId="23" fillId="0" borderId="1" xfId="0" applyNumberFormat="1" applyFont="1" applyFill="1" applyBorder="1" applyAlignment="1">
      <alignment horizontal="right"/>
    </xf>
    <xf numFmtId="0" fontId="28" fillId="0" borderId="1" xfId="0" applyFont="1" applyFill="1" applyBorder="1" applyAlignment="1">
      <alignment horizontal="left" vertical="top" wrapText="1"/>
    </xf>
    <xf numFmtId="166" fontId="18" fillId="0" borderId="1" xfId="0" applyNumberFormat="1" applyFont="1" applyFill="1" applyBorder="1" applyAlignment="1">
      <alignment horizontal="right"/>
    </xf>
    <xf numFmtId="0" fontId="29" fillId="0" borderId="1" xfId="0" applyFont="1" applyFill="1" applyBorder="1" applyAlignment="1">
      <alignment horizontal="center" vertical="top" wrapText="1"/>
    </xf>
    <xf numFmtId="3" fontId="29" fillId="0" borderId="1" xfId="0" applyNumberFormat="1" applyFont="1" applyBorder="1" applyAlignment="1">
      <alignment horizontal="center" vertical="top" wrapText="1"/>
    </xf>
    <xf numFmtId="0" fontId="32" fillId="0" borderId="0" xfId="0" applyFont="1" applyAlignment="1">
      <alignment wrapText="1"/>
    </xf>
    <xf numFmtId="0" fontId="5" fillId="0"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center" vertical="top" wrapText="1"/>
    </xf>
    <xf numFmtId="0" fontId="33" fillId="0" borderId="1" xfId="0" applyFont="1" applyBorder="1" applyAlignment="1">
      <alignment horizontal="center" vertical="top" wrapText="1"/>
    </xf>
    <xf numFmtId="0" fontId="33" fillId="0" borderId="1" xfId="0" applyFont="1" applyBorder="1" applyAlignment="1">
      <alignment horizontal="center" wrapText="1"/>
    </xf>
    <xf numFmtId="0" fontId="34" fillId="0" borderId="1" xfId="0" applyFont="1" applyBorder="1" applyAlignment="1">
      <alignment horizontal="left" vertical="top" wrapText="1" indent="2"/>
    </xf>
    <xf numFmtId="0" fontId="32" fillId="0" borderId="1" xfId="0" applyFont="1" applyBorder="1" applyAlignment="1">
      <alignment wrapText="1"/>
    </xf>
    <xf numFmtId="0" fontId="32" fillId="0" borderId="1" xfId="0" applyFont="1" applyBorder="1" applyAlignment="1">
      <alignment horizontal="center" vertical="top"/>
    </xf>
    <xf numFmtId="0" fontId="36" fillId="0" borderId="1" xfId="0" applyFont="1" applyBorder="1" applyAlignment="1">
      <alignment horizontal="left" vertical="top" wrapText="1" indent="2"/>
    </xf>
    <xf numFmtId="0" fontId="31" fillId="0" borderId="1" xfId="0" applyFont="1" applyBorder="1" applyAlignment="1">
      <alignment wrapText="1"/>
    </xf>
    <xf numFmtId="0" fontId="31" fillId="0" borderId="1" xfId="0" applyFont="1" applyBorder="1" applyAlignment="1">
      <alignment horizontal="center" vertical="top"/>
    </xf>
    <xf numFmtId="0" fontId="31" fillId="0" borderId="1" xfId="0" applyFont="1" applyBorder="1" applyAlignment="1">
      <alignment vertical="top"/>
    </xf>
    <xf numFmtId="0" fontId="31" fillId="0" borderId="1" xfId="0" applyFont="1" applyBorder="1" applyAlignment="1">
      <alignment vertical="top" wrapText="1"/>
    </xf>
    <xf numFmtId="2" fontId="35" fillId="0" borderId="1" xfId="0" applyNumberFormat="1" applyFont="1" applyBorder="1" applyAlignment="1">
      <alignment horizontal="right" vertical="top" wrapText="1"/>
    </xf>
    <xf numFmtId="2" fontId="31" fillId="0" borderId="1" xfId="0" applyNumberFormat="1" applyFont="1" applyBorder="1" applyAlignment="1">
      <alignment horizontal="right" vertical="top" wrapText="1"/>
    </xf>
    <xf numFmtId="2" fontId="37" fillId="0" borderId="1" xfId="0" applyNumberFormat="1" applyFont="1" applyBorder="1" applyAlignment="1">
      <alignment horizontal="right" vertical="top" wrapText="1"/>
    </xf>
    <xf numFmtId="2" fontId="31" fillId="0" borderId="1" xfId="0" applyNumberFormat="1" applyFont="1" applyBorder="1" applyAlignment="1">
      <alignment vertical="top"/>
    </xf>
    <xf numFmtId="167" fontId="31" fillId="0" borderId="2" xfId="0" applyNumberFormat="1" applyFont="1" applyBorder="1" applyAlignment="1">
      <alignment horizontal="center" vertical="top"/>
    </xf>
    <xf numFmtId="2" fontId="31" fillId="0" borderId="2" xfId="0" applyNumberFormat="1" applyFont="1" applyBorder="1" applyAlignment="1">
      <alignment horizontal="right" vertical="top"/>
    </xf>
    <xf numFmtId="167" fontId="31" fillId="0" borderId="1" xfId="0" applyNumberFormat="1" applyFont="1" applyBorder="1" applyAlignment="1">
      <alignment horizontal="center" vertical="top"/>
    </xf>
    <xf numFmtId="0" fontId="15"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16" fillId="0" borderId="1" xfId="0" applyFont="1" applyBorder="1" applyAlignment="1">
      <alignment horizontal="center" vertical="top" wrapText="1"/>
    </xf>
    <xf numFmtId="4" fontId="11" fillId="2" borderId="1" xfId="1" applyNumberFormat="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1" xfId="1" applyFont="1" applyBorder="1" applyAlignment="1">
      <alignment horizontal="center" vertical="top"/>
    </xf>
    <xf numFmtId="2" fontId="4" fillId="0" borderId="1" xfId="3" applyNumberFormat="1" applyFont="1" applyBorder="1" applyAlignment="1">
      <alignment horizontal="center" vertical="top"/>
    </xf>
    <xf numFmtId="2" fontId="3" fillId="0" borderId="1" xfId="3" applyNumberFormat="1" applyFont="1" applyBorder="1" applyAlignment="1">
      <alignment horizontal="center" vertical="top"/>
    </xf>
    <xf numFmtId="4" fontId="12" fillId="2" borderId="1" xfId="0" applyNumberFormat="1" applyFont="1" applyFill="1" applyBorder="1" applyAlignment="1">
      <alignment horizontal="center" vertical="top" shrinkToFit="1"/>
    </xf>
    <xf numFmtId="4" fontId="4" fillId="2" borderId="1" xfId="3" applyNumberFormat="1" applyFont="1" applyFill="1" applyBorder="1" applyAlignment="1">
      <alignment horizontal="center" vertical="top"/>
    </xf>
    <xf numFmtId="2" fontId="4" fillId="0" borderId="1" xfId="3" applyNumberFormat="1" applyFont="1" applyBorder="1" applyAlignment="1">
      <alignment horizontal="center" vertical="top" wrapText="1"/>
    </xf>
    <xf numFmtId="4" fontId="4" fillId="2" borderId="1" xfId="3" applyNumberFormat="1" applyFont="1" applyFill="1" applyBorder="1" applyAlignment="1">
      <alignment horizontal="center" vertical="top" wrapText="1"/>
    </xf>
    <xf numFmtId="4" fontId="5" fillId="2" borderId="1" xfId="0" applyNumberFormat="1" applyFont="1" applyFill="1" applyBorder="1" applyAlignment="1">
      <alignment horizontal="center" vertical="top"/>
    </xf>
    <xf numFmtId="0" fontId="6" fillId="0" borderId="1" xfId="0" applyFont="1" applyBorder="1" applyAlignment="1">
      <alignment vertical="top" wrapText="1"/>
    </xf>
    <xf numFmtId="2" fontId="10" fillId="0" borderId="1" xfId="0" applyNumberFormat="1" applyFont="1" applyBorder="1" applyAlignment="1">
      <alignment horizontal="center" vertical="top"/>
    </xf>
    <xf numFmtId="4" fontId="10" fillId="2" borderId="1" xfId="0" applyNumberFormat="1" applyFont="1" applyFill="1" applyBorder="1" applyAlignment="1">
      <alignment horizontal="center" vertical="top"/>
    </xf>
    <xf numFmtId="0" fontId="3" fillId="2" borderId="1" xfId="0" applyNumberFormat="1" applyFont="1" applyFill="1" applyBorder="1" applyAlignment="1">
      <alignment vertical="top" wrapText="1"/>
    </xf>
    <xf numFmtId="0" fontId="6" fillId="0" borderId="0" xfId="0" applyFont="1" applyAlignment="1">
      <alignment vertical="top" wrapText="1"/>
    </xf>
    <xf numFmtId="0" fontId="5" fillId="0" borderId="1" xfId="0" applyFont="1" applyBorder="1" applyAlignment="1">
      <alignment horizontal="center" vertical="top"/>
    </xf>
    <xf numFmtId="4" fontId="3" fillId="0" borderId="1" xfId="3" applyNumberFormat="1" applyFont="1" applyBorder="1" applyAlignment="1">
      <alignment horizontal="center" vertical="top"/>
    </xf>
    <xf numFmtId="49" fontId="3" fillId="2" borderId="1" xfId="0" applyNumberFormat="1" applyFont="1" applyFill="1" applyBorder="1" applyAlignment="1">
      <alignment vertical="top" wrapText="1"/>
    </xf>
    <xf numFmtId="4" fontId="3" fillId="2" borderId="1" xfId="3" applyNumberFormat="1" applyFont="1" applyFill="1" applyBorder="1" applyAlignment="1">
      <alignment horizontal="center" vertical="top"/>
    </xf>
    <xf numFmtId="0" fontId="4" fillId="0" borderId="1" xfId="0" applyNumberFormat="1" applyFont="1" applyFill="1" applyBorder="1" applyAlignment="1">
      <alignment vertical="top" wrapText="1"/>
    </xf>
    <xf numFmtId="4" fontId="4" fillId="0" borderId="1" xfId="3" applyNumberFormat="1" applyFont="1" applyBorder="1" applyAlignment="1">
      <alignment horizontal="center" vertical="top"/>
    </xf>
    <xf numFmtId="4" fontId="3" fillId="2" borderId="1" xfId="0" applyNumberFormat="1" applyFont="1" applyFill="1" applyBorder="1" applyAlignment="1">
      <alignment horizontal="center" vertical="top"/>
    </xf>
    <xf numFmtId="2" fontId="3" fillId="0" borderId="2" xfId="3" applyNumberFormat="1" applyFont="1" applyBorder="1" applyAlignment="1">
      <alignment horizontal="center" vertical="top"/>
    </xf>
    <xf numFmtId="0" fontId="4" fillId="0" borderId="2" xfId="3" applyFont="1" applyBorder="1" applyAlignment="1">
      <alignment horizontal="justify" vertical="top"/>
    </xf>
    <xf numFmtId="0" fontId="4" fillId="0" borderId="2" xfId="3" applyFont="1" applyBorder="1" applyAlignment="1">
      <alignment horizontal="justify" vertical="top" wrapText="1"/>
    </xf>
    <xf numFmtId="2" fontId="4" fillId="0" borderId="2" xfId="3" applyNumberFormat="1" applyFont="1" applyBorder="1" applyAlignment="1">
      <alignment horizontal="center" vertical="top" wrapText="1"/>
    </xf>
    <xf numFmtId="4" fontId="4" fillId="2" borderId="2" xfId="3" applyNumberFormat="1" applyFont="1" applyFill="1" applyBorder="1" applyAlignment="1">
      <alignment horizontal="center" vertical="top" wrapText="1"/>
    </xf>
    <xf numFmtId="2" fontId="3" fillId="2" borderId="1" xfId="3" applyNumberFormat="1" applyFont="1" applyFill="1" applyBorder="1" applyAlignment="1">
      <alignment horizontal="center" vertical="top" wrapText="1"/>
    </xf>
    <xf numFmtId="2" fontId="3" fillId="2" borderId="1" xfId="3" applyNumberFormat="1" applyFont="1" applyFill="1" applyBorder="1" applyAlignment="1">
      <alignment horizontal="center" vertical="top"/>
    </xf>
    <xf numFmtId="2" fontId="7" fillId="0" borderId="1" xfId="3" applyNumberFormat="1" applyFont="1" applyBorder="1" applyAlignment="1">
      <alignment horizontal="center" vertical="top" wrapText="1"/>
    </xf>
    <xf numFmtId="4" fontId="7" fillId="2" borderId="1" xfId="3" applyNumberFormat="1" applyFont="1" applyFill="1" applyBorder="1" applyAlignment="1">
      <alignment horizontal="center" vertical="top" wrapText="1"/>
    </xf>
    <xf numFmtId="2" fontId="3" fillId="0" borderId="1" xfId="3" applyNumberFormat="1" applyFont="1" applyBorder="1" applyAlignment="1">
      <alignment horizontal="center" vertical="top" wrapText="1"/>
    </xf>
    <xf numFmtId="2" fontId="4" fillId="2" borderId="1" xfId="3" applyNumberFormat="1" applyFont="1" applyFill="1" applyBorder="1" applyAlignment="1">
      <alignment horizontal="center" vertical="top" wrapText="1"/>
    </xf>
    <xf numFmtId="164" fontId="3" fillId="0" borderId="1" xfId="3" applyNumberFormat="1" applyFont="1" applyBorder="1" applyAlignment="1">
      <alignment horizontal="center" vertical="top" wrapText="1"/>
    </xf>
    <xf numFmtId="4" fontId="3" fillId="0" borderId="1" xfId="0" applyNumberFormat="1" applyFont="1" applyFill="1" applyBorder="1" applyAlignment="1">
      <alignment horizontal="center" vertical="top"/>
    </xf>
    <xf numFmtId="164" fontId="15" fillId="0" borderId="1" xfId="0" applyNumberFormat="1" applyFont="1" applyBorder="1" applyAlignment="1">
      <alignment vertical="justify"/>
    </xf>
    <xf numFmtId="0" fontId="2" fillId="0" borderId="0" xfId="1" applyFont="1" applyAlignment="1">
      <alignment horizontal="center" wrapText="1"/>
    </xf>
    <xf numFmtId="0" fontId="13" fillId="0" borderId="0" xfId="0" applyFont="1" applyAlignment="1">
      <alignment horizontal="center"/>
    </xf>
    <xf numFmtId="0" fontId="14" fillId="0" borderId="0" xfId="0" applyFont="1" applyBorder="1" applyAlignment="1">
      <alignment horizontal="center"/>
    </xf>
    <xf numFmtId="0" fontId="18" fillId="0" borderId="0" xfId="1" applyNumberFormat="1" applyFont="1" applyFill="1" applyBorder="1" applyAlignment="1">
      <alignment horizontal="left" vertical="top" wrapText="1"/>
    </xf>
    <xf numFmtId="0" fontId="32" fillId="0" borderId="0" xfId="0" applyFont="1" applyAlignment="1">
      <alignment horizontal="center" wrapText="1"/>
    </xf>
    <xf numFmtId="0" fontId="32" fillId="0" borderId="0" xfId="0" applyFont="1" applyAlignment="1">
      <alignment horizontal="center"/>
    </xf>
    <xf numFmtId="0" fontId="25" fillId="0" borderId="0" xfId="0" applyFont="1" applyFill="1" applyBorder="1" applyAlignment="1">
      <alignment horizontal="center" vertical="top" wrapText="1"/>
    </xf>
    <xf numFmtId="0" fontId="25" fillId="0" borderId="4" xfId="0" applyFont="1" applyFill="1" applyBorder="1" applyAlignment="1">
      <alignment horizontal="center" vertical="top" wrapText="1"/>
    </xf>
    <xf numFmtId="0" fontId="27" fillId="0" borderId="0" xfId="0" applyFont="1" applyFill="1" applyBorder="1" applyAlignment="1">
      <alignment horizontal="center" vertical="top" wrapText="1"/>
    </xf>
  </cellXfs>
  <cellStyles count="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workbookViewId="0">
      <selection activeCell="F10" sqref="F7:F10"/>
    </sheetView>
  </sheetViews>
  <sheetFormatPr defaultRowHeight="15"/>
  <cols>
    <col min="1" max="1" width="26.5703125" style="11" customWidth="1"/>
    <col min="2" max="2" width="44.140625" style="11" customWidth="1"/>
    <col min="3" max="3" width="10.42578125" style="11" customWidth="1"/>
    <col min="4" max="4" width="12.5703125" style="34" customWidth="1"/>
    <col min="5" max="5" width="11.42578125" style="11" customWidth="1"/>
    <col min="6" max="6" width="12.85546875" style="11" customWidth="1"/>
    <col min="7" max="7" width="12.7109375" style="11" customWidth="1"/>
    <col min="8" max="16384" width="9.140625" style="11"/>
  </cols>
  <sheetData>
    <row r="1" spans="1:7" ht="18">
      <c r="A1" s="179" t="s">
        <v>269</v>
      </c>
      <c r="B1" s="179"/>
      <c r="C1" s="179"/>
      <c r="D1" s="179"/>
      <c r="E1" s="179"/>
      <c r="F1" s="179"/>
    </row>
    <row r="2" spans="1:7" ht="60">
      <c r="A2" s="23" t="s">
        <v>0</v>
      </c>
      <c r="B2" s="145" t="s">
        <v>1</v>
      </c>
      <c r="C2" s="23" t="s">
        <v>268</v>
      </c>
      <c r="D2" s="143" t="s">
        <v>407</v>
      </c>
      <c r="E2" s="144" t="s">
        <v>2</v>
      </c>
      <c r="F2" s="23" t="s">
        <v>251</v>
      </c>
    </row>
    <row r="3" spans="1:7">
      <c r="A3" s="1">
        <v>1</v>
      </c>
      <c r="B3" s="1">
        <v>2</v>
      </c>
      <c r="C3" s="2">
        <v>3</v>
      </c>
      <c r="D3" s="25">
        <v>4</v>
      </c>
      <c r="E3" s="3">
        <v>5</v>
      </c>
      <c r="F3" s="3">
        <v>8</v>
      </c>
      <c r="G3" s="26"/>
    </row>
    <row r="4" spans="1:7" ht="25.5">
      <c r="A4" s="13" t="s">
        <v>3</v>
      </c>
      <c r="B4" s="4" t="s">
        <v>4</v>
      </c>
      <c r="C4" s="14">
        <f>SUM(C5+C11+C17+C31+C37+C40+C42+C52+C58+C67+C76+C110)</f>
        <v>525431.9</v>
      </c>
      <c r="D4" s="24">
        <f>SUM(D5+D11+D17+D31+D37+D40+D42+D52+D58+D67+D76+D110)</f>
        <v>127935.452</v>
      </c>
      <c r="E4" s="14">
        <f>SUM(D4*100/C4)</f>
        <v>24.348626720227685</v>
      </c>
      <c r="F4" s="14">
        <f>D4-C4</f>
        <v>-397496.44800000003</v>
      </c>
      <c r="G4" s="26"/>
    </row>
    <row r="5" spans="1:7" ht="26.25">
      <c r="A5" s="9" t="s">
        <v>5</v>
      </c>
      <c r="B5" s="10" t="s">
        <v>6</v>
      </c>
      <c r="C5" s="14">
        <f>SUM(C6)</f>
        <v>396148</v>
      </c>
      <c r="D5" s="24">
        <f>SUM(D6)</f>
        <v>89192.342000000004</v>
      </c>
      <c r="E5" s="14">
        <f>SUM(D5*100/C5)</f>
        <v>22.51490402576815</v>
      </c>
      <c r="F5" s="14">
        <f t="shared" ref="F5:F68" si="0">D5-C5</f>
        <v>-306955.658</v>
      </c>
      <c r="G5" s="26"/>
    </row>
    <row r="6" spans="1:7" ht="26.25">
      <c r="A6" s="9" t="s">
        <v>7</v>
      </c>
      <c r="B6" s="10" t="s">
        <v>8</v>
      </c>
      <c r="C6" s="14">
        <f>SUM(C7:C10)</f>
        <v>396148</v>
      </c>
      <c r="D6" s="24">
        <f t="shared" ref="D6" si="1">SUM(D7:D10)</f>
        <v>89192.342000000004</v>
      </c>
      <c r="E6" s="14">
        <f>SUM(D6*100/C6)</f>
        <v>22.51490402576815</v>
      </c>
      <c r="F6" s="14">
        <f t="shared" si="0"/>
        <v>-306955.658</v>
      </c>
    </row>
    <row r="7" spans="1:7" ht="76.5">
      <c r="A7" s="15" t="s">
        <v>9</v>
      </c>
      <c r="B7" s="16" t="s">
        <v>10</v>
      </c>
      <c r="C7" s="147">
        <v>388570</v>
      </c>
      <c r="D7" s="148">
        <v>88047.66</v>
      </c>
      <c r="E7" s="147">
        <f t="shared" ref="E7:E68" si="2">SUM(D7*100/C7)</f>
        <v>22.659407571351366</v>
      </c>
      <c r="F7" s="147">
        <f t="shared" si="0"/>
        <v>-300522.33999999997</v>
      </c>
    </row>
    <row r="8" spans="1:7" ht="114.75">
      <c r="A8" s="15" t="s">
        <v>11</v>
      </c>
      <c r="B8" s="16" t="s">
        <v>12</v>
      </c>
      <c r="C8" s="147">
        <v>547</v>
      </c>
      <c r="D8" s="148">
        <v>230.79900000000001</v>
      </c>
      <c r="E8" s="147">
        <f t="shared" si="2"/>
        <v>42.193601462522857</v>
      </c>
      <c r="F8" s="147">
        <f t="shared" si="0"/>
        <v>-316.20100000000002</v>
      </c>
    </row>
    <row r="9" spans="1:7" ht="51">
      <c r="A9" s="15" t="s">
        <v>13</v>
      </c>
      <c r="B9" s="16" t="s">
        <v>14</v>
      </c>
      <c r="C9" s="147">
        <v>1846</v>
      </c>
      <c r="D9" s="148">
        <v>228.85300000000001</v>
      </c>
      <c r="E9" s="147">
        <f t="shared" si="2"/>
        <v>12.39723726977248</v>
      </c>
      <c r="F9" s="147">
        <f t="shared" si="0"/>
        <v>-1617.1469999999999</v>
      </c>
    </row>
    <row r="10" spans="1:7" ht="89.25">
      <c r="A10" s="15" t="s">
        <v>15</v>
      </c>
      <c r="B10" s="16" t="s">
        <v>16</v>
      </c>
      <c r="C10" s="147">
        <v>5185</v>
      </c>
      <c r="D10" s="148">
        <v>685.03</v>
      </c>
      <c r="E10" s="147">
        <f t="shared" si="2"/>
        <v>13.211764705882352</v>
      </c>
      <c r="F10" s="147">
        <f t="shared" si="0"/>
        <v>-4499.97</v>
      </c>
    </row>
    <row r="11" spans="1:7" ht="38.25">
      <c r="A11" s="13" t="s">
        <v>17</v>
      </c>
      <c r="B11" s="17" t="s">
        <v>18</v>
      </c>
      <c r="C11" s="146">
        <f>SUM(C12)</f>
        <v>13275.5</v>
      </c>
      <c r="D11" s="149">
        <f>SUM(D12)</f>
        <v>3149.8</v>
      </c>
      <c r="E11" s="146">
        <f t="shared" si="2"/>
        <v>23.726413317765811</v>
      </c>
      <c r="F11" s="146">
        <f t="shared" si="0"/>
        <v>-10125.700000000001</v>
      </c>
    </row>
    <row r="12" spans="1:7" ht="32.25" customHeight="1">
      <c r="A12" s="13" t="s">
        <v>19</v>
      </c>
      <c r="B12" s="17" t="s">
        <v>20</v>
      </c>
      <c r="C12" s="146">
        <f>SUM(C13:C16)</f>
        <v>13275.5</v>
      </c>
      <c r="D12" s="149">
        <f t="shared" ref="D12" si="3">SUM(D13:D16)</f>
        <v>3149.8</v>
      </c>
      <c r="E12" s="146">
        <f t="shared" si="2"/>
        <v>23.726413317765811</v>
      </c>
      <c r="F12" s="146">
        <f t="shared" si="0"/>
        <v>-10125.700000000001</v>
      </c>
    </row>
    <row r="13" spans="1:7" ht="76.5">
      <c r="A13" s="8" t="s">
        <v>21</v>
      </c>
      <c r="B13" s="8" t="s">
        <v>22</v>
      </c>
      <c r="C13" s="147">
        <v>4710.5</v>
      </c>
      <c r="D13" s="148">
        <v>1095.6279999999999</v>
      </c>
      <c r="E13" s="147">
        <f t="shared" si="2"/>
        <v>23.25927183950748</v>
      </c>
      <c r="F13" s="147">
        <f t="shared" si="0"/>
        <v>-3614.8720000000003</v>
      </c>
    </row>
    <row r="14" spans="1:7" ht="89.25">
      <c r="A14" s="8" t="s">
        <v>23</v>
      </c>
      <c r="B14" s="8" t="s">
        <v>24</v>
      </c>
      <c r="C14" s="147">
        <v>72</v>
      </c>
      <c r="D14" s="148">
        <v>19.138999999999999</v>
      </c>
      <c r="E14" s="147">
        <f t="shared" si="2"/>
        <v>26.581944444444442</v>
      </c>
      <c r="F14" s="147">
        <f t="shared" si="0"/>
        <v>-52.861000000000004</v>
      </c>
    </row>
    <row r="15" spans="1:7" ht="76.5">
      <c r="A15" s="6" t="s">
        <v>25</v>
      </c>
      <c r="B15" s="8" t="s">
        <v>26</v>
      </c>
      <c r="C15" s="147">
        <v>10281</v>
      </c>
      <c r="D15" s="148">
        <v>2232.0230000000001</v>
      </c>
      <c r="E15" s="147">
        <f t="shared" si="2"/>
        <v>21.710174107577085</v>
      </c>
      <c r="F15" s="147">
        <f t="shared" si="0"/>
        <v>-8048.9769999999999</v>
      </c>
    </row>
    <row r="16" spans="1:7" ht="76.5">
      <c r="A16" s="8" t="s">
        <v>27</v>
      </c>
      <c r="B16" s="8" t="s">
        <v>28</v>
      </c>
      <c r="C16" s="147">
        <v>-1788</v>
      </c>
      <c r="D16" s="148">
        <v>-196.99</v>
      </c>
      <c r="E16" s="147">
        <f t="shared" si="2"/>
        <v>11.017337807606264</v>
      </c>
      <c r="F16" s="147">
        <f t="shared" si="0"/>
        <v>1591.01</v>
      </c>
    </row>
    <row r="17" spans="1:6" ht="25.5">
      <c r="A17" s="13" t="s">
        <v>226</v>
      </c>
      <c r="B17" s="17" t="s">
        <v>227</v>
      </c>
      <c r="C17" s="146">
        <f>SUM(C23+C26+C29+C18)</f>
        <v>23089.5</v>
      </c>
      <c r="D17" s="149">
        <f>SUM(D23+D26+D29+D18)</f>
        <v>6071.6730000000007</v>
      </c>
      <c r="E17" s="146">
        <f t="shared" si="2"/>
        <v>26.296251542909115</v>
      </c>
      <c r="F17" s="146">
        <f t="shared" si="0"/>
        <v>-17017.826999999997</v>
      </c>
    </row>
    <row r="18" spans="1:6" ht="25.5">
      <c r="A18" s="13" t="s">
        <v>252</v>
      </c>
      <c r="B18" s="17" t="s">
        <v>253</v>
      </c>
      <c r="C18" s="146">
        <f>SUM(C19:C22)</f>
        <v>3690</v>
      </c>
      <c r="D18" s="149">
        <f>SUM(D19:D22)</f>
        <v>809.18900000000008</v>
      </c>
      <c r="E18" s="147">
        <f t="shared" si="2"/>
        <v>21.929241192411926</v>
      </c>
      <c r="F18" s="146">
        <f t="shared" si="0"/>
        <v>-2880.8109999999997</v>
      </c>
    </row>
    <row r="19" spans="1:6" ht="38.25">
      <c r="A19" s="15" t="s">
        <v>254</v>
      </c>
      <c r="B19" s="16" t="s">
        <v>255</v>
      </c>
      <c r="C19" s="147">
        <v>1618</v>
      </c>
      <c r="D19" s="148">
        <v>315.35000000000002</v>
      </c>
      <c r="E19" s="147">
        <f t="shared" si="2"/>
        <v>19.490111248454884</v>
      </c>
      <c r="F19" s="147">
        <f t="shared" si="0"/>
        <v>-1302.6500000000001</v>
      </c>
    </row>
    <row r="20" spans="1:6" ht="51">
      <c r="A20" s="15" t="s">
        <v>270</v>
      </c>
      <c r="B20" s="16" t="s">
        <v>271</v>
      </c>
      <c r="C20" s="147">
        <v>0</v>
      </c>
      <c r="D20" s="148">
        <v>0.14000000000000001</v>
      </c>
      <c r="E20" s="147"/>
      <c r="F20" s="147">
        <f t="shared" si="0"/>
        <v>0.14000000000000001</v>
      </c>
    </row>
    <row r="21" spans="1:6" ht="38.25">
      <c r="A21" s="15" t="s">
        <v>256</v>
      </c>
      <c r="B21" s="16" t="s">
        <v>257</v>
      </c>
      <c r="C21" s="147">
        <v>1006</v>
      </c>
      <c r="D21" s="148">
        <v>189.07900000000001</v>
      </c>
      <c r="E21" s="147">
        <f t="shared" si="2"/>
        <v>18.79512922465209</v>
      </c>
      <c r="F21" s="147">
        <f t="shared" si="0"/>
        <v>-816.92100000000005</v>
      </c>
    </row>
    <row r="22" spans="1:6" ht="25.5">
      <c r="A22" s="15" t="s">
        <v>258</v>
      </c>
      <c r="B22" s="16" t="s">
        <v>259</v>
      </c>
      <c r="C22" s="147">
        <v>1066</v>
      </c>
      <c r="D22" s="148">
        <v>304.62</v>
      </c>
      <c r="E22" s="147">
        <f t="shared" si="2"/>
        <v>28.575984990619137</v>
      </c>
      <c r="F22" s="147">
        <f t="shared" si="0"/>
        <v>-761.38</v>
      </c>
    </row>
    <row r="23" spans="1:6" ht="25.5">
      <c r="A23" s="13" t="s">
        <v>29</v>
      </c>
      <c r="B23" s="17" t="s">
        <v>31</v>
      </c>
      <c r="C23" s="150">
        <f>SUM(C24:C25)</f>
        <v>16931</v>
      </c>
      <c r="D23" s="151">
        <f t="shared" ref="D23" si="4">SUM(D24:D25)</f>
        <v>4454.1400000000003</v>
      </c>
      <c r="E23" s="146">
        <f t="shared" si="2"/>
        <v>26.307601441143468</v>
      </c>
      <c r="F23" s="146">
        <f t="shared" si="0"/>
        <v>-12476.86</v>
      </c>
    </row>
    <row r="24" spans="1:6" ht="25.5">
      <c r="A24" s="15" t="s">
        <v>30</v>
      </c>
      <c r="B24" s="16" t="s">
        <v>31</v>
      </c>
      <c r="C24" s="147">
        <v>16931</v>
      </c>
      <c r="D24" s="148">
        <v>4454.1400000000003</v>
      </c>
      <c r="E24" s="147">
        <f t="shared" si="2"/>
        <v>26.307601441143468</v>
      </c>
      <c r="F24" s="147">
        <f t="shared" si="0"/>
        <v>-12476.86</v>
      </c>
    </row>
    <row r="25" spans="1:6" ht="38.25">
      <c r="A25" s="15" t="s">
        <v>32</v>
      </c>
      <c r="B25" s="16" t="s">
        <v>33</v>
      </c>
      <c r="C25" s="147">
        <v>0</v>
      </c>
      <c r="D25" s="152">
        <v>0</v>
      </c>
      <c r="E25" s="147"/>
      <c r="F25" s="147">
        <f t="shared" si="0"/>
        <v>0</v>
      </c>
    </row>
    <row r="26" spans="1:6" ht="25.5">
      <c r="A26" s="13" t="s">
        <v>34</v>
      </c>
      <c r="B26" s="17" t="s">
        <v>35</v>
      </c>
      <c r="C26" s="150">
        <f>SUM(C27:C28)</f>
        <v>18.5</v>
      </c>
      <c r="D26" s="151">
        <f t="shared" ref="D26" si="5">SUM(D27:D28)</f>
        <v>10.134</v>
      </c>
      <c r="E26" s="146">
        <f t="shared" si="2"/>
        <v>54.778378378378385</v>
      </c>
      <c r="F26" s="146">
        <f t="shared" si="0"/>
        <v>-8.3659999999999997</v>
      </c>
    </row>
    <row r="27" spans="1:6">
      <c r="A27" s="15" t="s">
        <v>36</v>
      </c>
      <c r="B27" s="16" t="s">
        <v>35</v>
      </c>
      <c r="C27" s="147">
        <v>18.5</v>
      </c>
      <c r="D27" s="148">
        <v>10.134</v>
      </c>
      <c r="E27" s="147">
        <f t="shared" si="2"/>
        <v>54.778378378378385</v>
      </c>
      <c r="F27" s="147">
        <f t="shared" si="0"/>
        <v>-8.3659999999999997</v>
      </c>
    </row>
    <row r="28" spans="1:6" ht="25.5">
      <c r="A28" s="15" t="s">
        <v>37</v>
      </c>
      <c r="B28" s="16" t="s">
        <v>38</v>
      </c>
      <c r="C28" s="147">
        <v>0</v>
      </c>
      <c r="D28" s="152">
        <v>0</v>
      </c>
      <c r="E28" s="147"/>
      <c r="F28" s="147">
        <f t="shared" si="0"/>
        <v>0</v>
      </c>
    </row>
    <row r="29" spans="1:6" ht="25.5">
      <c r="A29" s="13" t="s">
        <v>39</v>
      </c>
      <c r="B29" s="17" t="s">
        <v>40</v>
      </c>
      <c r="C29" s="146">
        <f>SUM(C30)</f>
        <v>2450</v>
      </c>
      <c r="D29" s="149">
        <f>SUM(D30)</f>
        <v>798.21</v>
      </c>
      <c r="E29" s="146">
        <f t="shared" si="2"/>
        <v>32.58</v>
      </c>
      <c r="F29" s="146">
        <f t="shared" si="0"/>
        <v>-1651.79</v>
      </c>
    </row>
    <row r="30" spans="1:6" ht="38.25">
      <c r="A30" s="15" t="s">
        <v>41</v>
      </c>
      <c r="B30" s="16" t="s">
        <v>42</v>
      </c>
      <c r="C30" s="147">
        <v>2450</v>
      </c>
      <c r="D30" s="148">
        <v>798.21</v>
      </c>
      <c r="E30" s="147">
        <f t="shared" si="2"/>
        <v>32.58</v>
      </c>
      <c r="F30" s="147">
        <f t="shared" si="0"/>
        <v>-1651.79</v>
      </c>
    </row>
    <row r="31" spans="1:6" ht="25.5">
      <c r="A31" s="13" t="s">
        <v>43</v>
      </c>
      <c r="B31" s="17" t="s">
        <v>44</v>
      </c>
      <c r="C31" s="146">
        <f>SUM(C32+C34)</f>
        <v>50801.4</v>
      </c>
      <c r="D31" s="149">
        <f t="shared" ref="D31" si="6">SUM(D32+D34)</f>
        <v>17313.47</v>
      </c>
      <c r="E31" s="146">
        <f t="shared" si="2"/>
        <v>34.080694626526039</v>
      </c>
      <c r="F31" s="146">
        <f t="shared" si="0"/>
        <v>-33487.93</v>
      </c>
    </row>
    <row r="32" spans="1:6" ht="25.5">
      <c r="A32" s="13" t="s">
        <v>45</v>
      </c>
      <c r="B32" s="17" t="s">
        <v>46</v>
      </c>
      <c r="C32" s="146">
        <f>SUM(C33)</f>
        <v>12988</v>
      </c>
      <c r="D32" s="149">
        <f t="shared" ref="D32" si="7">SUM(D33)</f>
        <v>482.13</v>
      </c>
      <c r="E32" s="146">
        <f t="shared" si="2"/>
        <v>3.7121188789651987</v>
      </c>
      <c r="F32" s="146">
        <f t="shared" si="0"/>
        <v>-12505.87</v>
      </c>
    </row>
    <row r="33" spans="1:6" ht="51">
      <c r="A33" s="15" t="s">
        <v>47</v>
      </c>
      <c r="B33" s="16" t="s">
        <v>48</v>
      </c>
      <c r="C33" s="147">
        <v>12988</v>
      </c>
      <c r="D33" s="148">
        <v>482.13</v>
      </c>
      <c r="E33" s="147">
        <f t="shared" si="2"/>
        <v>3.7121188789651987</v>
      </c>
      <c r="F33" s="147">
        <f t="shared" si="0"/>
        <v>-12505.87</v>
      </c>
    </row>
    <row r="34" spans="1:6" ht="25.5">
      <c r="A34" s="13" t="s">
        <v>49</v>
      </c>
      <c r="B34" s="17" t="s">
        <v>50</v>
      </c>
      <c r="C34" s="150">
        <f>SUM(C35:C36)</f>
        <v>37813.4</v>
      </c>
      <c r="D34" s="151">
        <f>SUM(D35:D36)</f>
        <v>16831.34</v>
      </c>
      <c r="E34" s="146">
        <f t="shared" si="2"/>
        <v>44.511575261679724</v>
      </c>
      <c r="F34" s="146">
        <f t="shared" si="0"/>
        <v>-20982.06</v>
      </c>
    </row>
    <row r="35" spans="1:6" ht="38.25">
      <c r="A35" s="15" t="s">
        <v>188</v>
      </c>
      <c r="B35" s="16" t="s">
        <v>189</v>
      </c>
      <c r="C35" s="147">
        <v>30729.4</v>
      </c>
      <c r="D35" s="148">
        <v>16262.68</v>
      </c>
      <c r="E35" s="147">
        <f t="shared" si="2"/>
        <v>52.922217810956283</v>
      </c>
      <c r="F35" s="147">
        <f t="shared" si="0"/>
        <v>-14466.720000000001</v>
      </c>
    </row>
    <row r="36" spans="1:6" ht="38.25">
      <c r="A36" s="15" t="s">
        <v>191</v>
      </c>
      <c r="B36" s="16" t="s">
        <v>190</v>
      </c>
      <c r="C36" s="147">
        <v>7084</v>
      </c>
      <c r="D36" s="148">
        <v>568.66</v>
      </c>
      <c r="E36" s="147">
        <f t="shared" si="2"/>
        <v>8.0273856578204406</v>
      </c>
      <c r="F36" s="147">
        <f t="shared" si="0"/>
        <v>-6515.34</v>
      </c>
    </row>
    <row r="37" spans="1:6" ht="25.5">
      <c r="A37" s="13" t="s">
        <v>51</v>
      </c>
      <c r="B37" s="17" t="s">
        <v>52</v>
      </c>
      <c r="C37" s="146">
        <f>SUM(C38:C39)</f>
        <v>5741</v>
      </c>
      <c r="D37" s="149">
        <f>SUM(D38:D39)</f>
        <v>1244.25</v>
      </c>
      <c r="E37" s="146">
        <f t="shared" si="2"/>
        <v>21.673053475004355</v>
      </c>
      <c r="F37" s="146">
        <f t="shared" si="0"/>
        <v>-4496.75</v>
      </c>
    </row>
    <row r="38" spans="1:6" ht="51">
      <c r="A38" s="15" t="s">
        <v>53</v>
      </c>
      <c r="B38" s="16" t="s">
        <v>54</v>
      </c>
      <c r="C38" s="147">
        <v>5691</v>
      </c>
      <c r="D38" s="148">
        <v>1244.25</v>
      </c>
      <c r="E38" s="147">
        <f t="shared" si="2"/>
        <v>21.863468634686345</v>
      </c>
      <c r="F38" s="147">
        <f t="shared" si="0"/>
        <v>-4446.75</v>
      </c>
    </row>
    <row r="39" spans="1:6" ht="25.5">
      <c r="A39" s="15" t="s">
        <v>204</v>
      </c>
      <c r="B39" s="16" t="s">
        <v>205</v>
      </c>
      <c r="C39" s="147">
        <v>50</v>
      </c>
      <c r="D39" s="152">
        <v>0</v>
      </c>
      <c r="E39" s="147">
        <f t="shared" si="2"/>
        <v>0</v>
      </c>
      <c r="F39" s="147">
        <f t="shared" si="0"/>
        <v>-50</v>
      </c>
    </row>
    <row r="40" spans="1:6" ht="38.25">
      <c r="A40" s="17" t="s">
        <v>55</v>
      </c>
      <c r="B40" s="17" t="s">
        <v>231</v>
      </c>
      <c r="C40" s="146">
        <f>SUM(C41)</f>
        <v>0</v>
      </c>
      <c r="D40" s="149">
        <f>SUM(D41)</f>
        <v>0</v>
      </c>
      <c r="E40" s="147"/>
      <c r="F40" s="146">
        <f t="shared" si="0"/>
        <v>0</v>
      </c>
    </row>
    <row r="41" spans="1:6" ht="38.25">
      <c r="A41" s="16" t="s">
        <v>56</v>
      </c>
      <c r="B41" s="16" t="s">
        <v>57</v>
      </c>
      <c r="C41" s="147">
        <v>0</v>
      </c>
      <c r="D41" s="152">
        <v>0</v>
      </c>
      <c r="E41" s="147"/>
      <c r="F41" s="147">
        <f t="shared" si="0"/>
        <v>0</v>
      </c>
    </row>
    <row r="42" spans="1:6" ht="38.25">
      <c r="A42" s="13" t="s">
        <v>58</v>
      </c>
      <c r="B42" s="4" t="s">
        <v>59</v>
      </c>
      <c r="C42" s="146">
        <f>SUM(C43+C51)</f>
        <v>27595</v>
      </c>
      <c r="D42" s="149">
        <f>SUM(D43+D51)</f>
        <v>7177.6290000000008</v>
      </c>
      <c r="E42" s="146">
        <f t="shared" si="2"/>
        <v>26.01061424171046</v>
      </c>
      <c r="F42" s="146">
        <f t="shared" si="0"/>
        <v>-20417.370999999999</v>
      </c>
    </row>
    <row r="43" spans="1:6" ht="89.25">
      <c r="A43" s="13" t="s">
        <v>60</v>
      </c>
      <c r="B43" s="153" t="s">
        <v>61</v>
      </c>
      <c r="C43" s="146">
        <f>SUM(C44+C47)</f>
        <v>27566</v>
      </c>
      <c r="D43" s="149">
        <f>SUM(D44+D47)</f>
        <v>7167.9090000000006</v>
      </c>
      <c r="E43" s="146">
        <f t="shared" si="2"/>
        <v>26.002717115286949</v>
      </c>
      <c r="F43" s="146">
        <f t="shared" si="0"/>
        <v>-20398.091</v>
      </c>
    </row>
    <row r="44" spans="1:6" ht="89.25">
      <c r="A44" s="13" t="s">
        <v>62</v>
      </c>
      <c r="B44" s="17" t="s">
        <v>63</v>
      </c>
      <c r="C44" s="154">
        <f>SUM(C45:C46)</f>
        <v>18648</v>
      </c>
      <c r="D44" s="155">
        <f>SUM(D45:D46)</f>
        <v>5311.9310000000005</v>
      </c>
      <c r="E44" s="146">
        <f t="shared" si="2"/>
        <v>28.485258472758478</v>
      </c>
      <c r="F44" s="146">
        <f t="shared" si="0"/>
        <v>-13336.069</v>
      </c>
    </row>
    <row r="45" spans="1:6" ht="102">
      <c r="A45" s="15" t="s">
        <v>181</v>
      </c>
      <c r="B45" s="156" t="s">
        <v>185</v>
      </c>
      <c r="C45" s="147">
        <v>17648</v>
      </c>
      <c r="D45" s="148">
        <v>4938.5010000000002</v>
      </c>
      <c r="E45" s="147">
        <f t="shared" si="2"/>
        <v>27.98334655485041</v>
      </c>
      <c r="F45" s="147">
        <f t="shared" si="0"/>
        <v>-12709.499</v>
      </c>
    </row>
    <row r="46" spans="1:6" ht="102">
      <c r="A46" s="15" t="s">
        <v>182</v>
      </c>
      <c r="B46" s="156" t="s">
        <v>186</v>
      </c>
      <c r="C46" s="147">
        <v>1000</v>
      </c>
      <c r="D46" s="152">
        <v>373.43</v>
      </c>
      <c r="E46" s="147">
        <f t="shared" si="2"/>
        <v>37.343000000000004</v>
      </c>
      <c r="F46" s="147">
        <f t="shared" si="0"/>
        <v>-626.56999999999994</v>
      </c>
    </row>
    <row r="47" spans="1:6" ht="38.25">
      <c r="A47" s="13" t="s">
        <v>64</v>
      </c>
      <c r="B47" s="157" t="s">
        <v>65</v>
      </c>
      <c r="C47" s="146">
        <f>SUM(C48:C50)</f>
        <v>8918</v>
      </c>
      <c r="D47" s="149">
        <f t="shared" ref="D47" si="8">SUM(D48:D50)</f>
        <v>1855.9780000000001</v>
      </c>
      <c r="E47" s="146">
        <f t="shared" si="2"/>
        <v>20.811594527921059</v>
      </c>
      <c r="F47" s="146">
        <f t="shared" si="0"/>
        <v>-7062.0219999999999</v>
      </c>
    </row>
    <row r="48" spans="1:6" ht="89.25">
      <c r="A48" s="15" t="s">
        <v>66</v>
      </c>
      <c r="B48" s="156" t="s">
        <v>192</v>
      </c>
      <c r="C48" s="147">
        <v>5300</v>
      </c>
      <c r="D48" s="148">
        <v>920.82</v>
      </c>
      <c r="E48" s="147">
        <f t="shared" si="2"/>
        <v>17.373962264150943</v>
      </c>
      <c r="F48" s="147">
        <f t="shared" si="0"/>
        <v>-4379.18</v>
      </c>
    </row>
    <row r="49" spans="1:6" ht="76.5">
      <c r="A49" s="15" t="s">
        <v>67</v>
      </c>
      <c r="B49" s="156" t="s">
        <v>193</v>
      </c>
      <c r="C49" s="147">
        <v>2995</v>
      </c>
      <c r="D49" s="152">
        <v>792.98800000000006</v>
      </c>
      <c r="E49" s="147">
        <f t="shared" si="2"/>
        <v>26.477061769616029</v>
      </c>
      <c r="F49" s="147">
        <f t="shared" si="0"/>
        <v>-2202.0119999999997</v>
      </c>
    </row>
    <row r="50" spans="1:6" ht="63.75">
      <c r="A50" s="15" t="s">
        <v>68</v>
      </c>
      <c r="B50" s="156" t="s">
        <v>194</v>
      </c>
      <c r="C50" s="147">
        <v>623</v>
      </c>
      <c r="D50" s="152">
        <v>142.16999999999999</v>
      </c>
      <c r="E50" s="147">
        <f t="shared" si="2"/>
        <v>22.82022471910112</v>
      </c>
      <c r="F50" s="147">
        <f t="shared" si="0"/>
        <v>-480.83000000000004</v>
      </c>
    </row>
    <row r="51" spans="1:6" ht="76.5">
      <c r="A51" s="15" t="s">
        <v>246</v>
      </c>
      <c r="B51" s="156" t="s">
        <v>247</v>
      </c>
      <c r="C51" s="158">
        <v>29</v>
      </c>
      <c r="D51" s="152">
        <v>9.7200000000000006</v>
      </c>
      <c r="E51" s="147">
        <f t="shared" ref="E51" si="9">SUM(D51*100/C51)</f>
        <v>33.517241379310349</v>
      </c>
      <c r="F51" s="147">
        <f t="shared" si="0"/>
        <v>-19.28</v>
      </c>
    </row>
    <row r="52" spans="1:6" ht="25.5">
      <c r="A52" s="13" t="s">
        <v>69</v>
      </c>
      <c r="B52" s="4" t="s">
        <v>70</v>
      </c>
      <c r="C52" s="146">
        <f>SUM(C53)</f>
        <v>388</v>
      </c>
      <c r="D52" s="149">
        <f t="shared" ref="D52" si="10">SUM(D53)</f>
        <v>258.846</v>
      </c>
      <c r="E52" s="146">
        <f t="shared" si="2"/>
        <v>66.712886597938137</v>
      </c>
      <c r="F52" s="146">
        <f t="shared" si="0"/>
        <v>-129.154</v>
      </c>
    </row>
    <row r="53" spans="1:6" ht="25.5">
      <c r="A53" s="13" t="s">
        <v>71</v>
      </c>
      <c r="B53" s="17" t="s">
        <v>72</v>
      </c>
      <c r="C53" s="146">
        <f>SUM(C54:C57)</f>
        <v>388</v>
      </c>
      <c r="D53" s="149">
        <f>SUM(D54:D57)</f>
        <v>258.846</v>
      </c>
      <c r="E53" s="146">
        <f t="shared" si="2"/>
        <v>66.712886597938137</v>
      </c>
      <c r="F53" s="146">
        <f t="shared" si="0"/>
        <v>-129.154</v>
      </c>
    </row>
    <row r="54" spans="1:6" ht="25.5">
      <c r="A54" s="15" t="s">
        <v>73</v>
      </c>
      <c r="B54" s="16" t="s">
        <v>74</v>
      </c>
      <c r="C54" s="159">
        <v>117</v>
      </c>
      <c r="D54" s="152">
        <v>145.80000000000001</v>
      </c>
      <c r="E54" s="147">
        <f t="shared" si="2"/>
        <v>124.61538461538463</v>
      </c>
      <c r="F54" s="147">
        <f t="shared" si="0"/>
        <v>28.800000000000011</v>
      </c>
    </row>
    <row r="55" spans="1:6" ht="25.5">
      <c r="A55" s="15" t="s">
        <v>75</v>
      </c>
      <c r="B55" s="16" t="s">
        <v>76</v>
      </c>
      <c r="C55" s="159">
        <v>0</v>
      </c>
      <c r="D55" s="152">
        <v>-0.02</v>
      </c>
      <c r="E55" s="147"/>
      <c r="F55" s="147">
        <f t="shared" si="0"/>
        <v>-0.02</v>
      </c>
    </row>
    <row r="56" spans="1:6" ht="25.5">
      <c r="A56" s="15" t="s">
        <v>77</v>
      </c>
      <c r="B56" s="16" t="s">
        <v>78</v>
      </c>
      <c r="C56" s="159">
        <v>9</v>
      </c>
      <c r="D56" s="152">
        <v>22.6</v>
      </c>
      <c r="E56" s="147">
        <f t="shared" si="2"/>
        <v>251.11111111111111</v>
      </c>
      <c r="F56" s="147">
        <f t="shared" si="0"/>
        <v>13.600000000000001</v>
      </c>
    </row>
    <row r="57" spans="1:6" ht="25.5">
      <c r="A57" s="15" t="s">
        <v>79</v>
      </c>
      <c r="B57" s="16" t="s">
        <v>80</v>
      </c>
      <c r="C57" s="159">
        <v>262</v>
      </c>
      <c r="D57" s="152">
        <v>90.465999999999994</v>
      </c>
      <c r="E57" s="147">
        <f t="shared" si="2"/>
        <v>34.529007633587781</v>
      </c>
      <c r="F57" s="147">
        <f t="shared" si="0"/>
        <v>-171.53399999999999</v>
      </c>
    </row>
    <row r="58" spans="1:6" ht="25.5">
      <c r="A58" s="13" t="s">
        <v>81</v>
      </c>
      <c r="B58" s="17" t="s">
        <v>82</v>
      </c>
      <c r="C58" s="146">
        <f>SUM(C59+C62)</f>
        <v>328.5</v>
      </c>
      <c r="D58" s="149">
        <f>SUM(D59+D62)</f>
        <v>191.75900000000001</v>
      </c>
      <c r="E58" s="146">
        <f t="shared" si="2"/>
        <v>58.374124809741254</v>
      </c>
      <c r="F58" s="146">
        <f t="shared" si="0"/>
        <v>-136.74099999999999</v>
      </c>
    </row>
    <row r="59" spans="1:6" ht="25.5">
      <c r="A59" s="13" t="s">
        <v>83</v>
      </c>
      <c r="B59" s="17" t="s">
        <v>84</v>
      </c>
      <c r="C59" s="146">
        <f>SUM(C60:C60)</f>
        <v>276</v>
      </c>
      <c r="D59" s="149">
        <f>SUM(D60:D60)</f>
        <v>149.24</v>
      </c>
      <c r="E59" s="146">
        <f t="shared" si="2"/>
        <v>54.072463768115945</v>
      </c>
      <c r="F59" s="146">
        <f t="shared" si="0"/>
        <v>-126.75999999999999</v>
      </c>
    </row>
    <row r="60" spans="1:6" ht="25.5">
      <c r="A60" s="13" t="s">
        <v>85</v>
      </c>
      <c r="B60" s="17" t="s">
        <v>86</v>
      </c>
      <c r="C60" s="146">
        <f>SUM(C61:C61)</f>
        <v>276</v>
      </c>
      <c r="D60" s="149">
        <f>SUM(D61:D61)</f>
        <v>149.24</v>
      </c>
      <c r="E60" s="146">
        <f t="shared" si="2"/>
        <v>54.072463768115945</v>
      </c>
      <c r="F60" s="146">
        <f t="shared" si="0"/>
        <v>-126.75999999999999</v>
      </c>
    </row>
    <row r="61" spans="1:6" ht="38.25">
      <c r="A61" s="15" t="s">
        <v>87</v>
      </c>
      <c r="B61" s="156" t="s">
        <v>195</v>
      </c>
      <c r="C61" s="147">
        <v>276</v>
      </c>
      <c r="D61" s="152">
        <v>149.24</v>
      </c>
      <c r="E61" s="147">
        <f t="shared" si="2"/>
        <v>54.072463768115945</v>
      </c>
      <c r="F61" s="147">
        <f t="shared" si="0"/>
        <v>-126.75999999999999</v>
      </c>
    </row>
    <row r="62" spans="1:6">
      <c r="A62" s="13" t="s">
        <v>88</v>
      </c>
      <c r="B62" s="17" t="s">
        <v>89</v>
      </c>
      <c r="C62" s="146">
        <f>SUM(C63+C64)</f>
        <v>52.5</v>
      </c>
      <c r="D62" s="149">
        <f t="shared" ref="D62" si="11">SUM(D63+D64)</f>
        <v>42.518999999999998</v>
      </c>
      <c r="E62" s="146">
        <f t="shared" si="2"/>
        <v>80.988571428571419</v>
      </c>
      <c r="F62" s="146">
        <f t="shared" si="0"/>
        <v>-9.9810000000000016</v>
      </c>
    </row>
    <row r="63" spans="1:6" ht="38.25">
      <c r="A63" s="15" t="s">
        <v>90</v>
      </c>
      <c r="B63" s="16" t="s">
        <v>232</v>
      </c>
      <c r="C63" s="147">
        <v>21</v>
      </c>
      <c r="D63" s="152">
        <v>0</v>
      </c>
      <c r="E63" s="147">
        <f t="shared" si="2"/>
        <v>0</v>
      </c>
      <c r="F63" s="147">
        <f t="shared" si="0"/>
        <v>-21</v>
      </c>
    </row>
    <row r="64" spans="1:6" ht="38.25">
      <c r="A64" s="13" t="s">
        <v>91</v>
      </c>
      <c r="B64" s="17" t="s">
        <v>92</v>
      </c>
      <c r="C64" s="146">
        <f>C65+C66</f>
        <v>31.5</v>
      </c>
      <c r="D64" s="149">
        <f>D65+D66</f>
        <v>42.518999999999998</v>
      </c>
      <c r="E64" s="146">
        <f t="shared" si="2"/>
        <v>134.98095238095237</v>
      </c>
      <c r="F64" s="146">
        <f t="shared" si="0"/>
        <v>11.018999999999998</v>
      </c>
    </row>
    <row r="65" spans="1:6" ht="38.25">
      <c r="A65" s="15" t="s">
        <v>93</v>
      </c>
      <c r="B65" s="160" t="s">
        <v>196</v>
      </c>
      <c r="C65" s="147">
        <v>31.5</v>
      </c>
      <c r="D65" s="161">
        <v>32.104999999999997</v>
      </c>
      <c r="E65" s="147">
        <f t="shared" si="2"/>
        <v>101.92063492063491</v>
      </c>
      <c r="F65" s="147">
        <f t="shared" si="0"/>
        <v>0.60499999999999687</v>
      </c>
    </row>
    <row r="66" spans="1:6" ht="38.25">
      <c r="A66" s="15" t="s">
        <v>94</v>
      </c>
      <c r="B66" s="160" t="s">
        <v>196</v>
      </c>
      <c r="C66" s="147">
        <v>0</v>
      </c>
      <c r="D66" s="152">
        <v>10.414</v>
      </c>
      <c r="E66" s="147"/>
      <c r="F66" s="147">
        <f t="shared" si="0"/>
        <v>10.414</v>
      </c>
    </row>
    <row r="67" spans="1:6" ht="25.5">
      <c r="A67" s="13" t="s">
        <v>95</v>
      </c>
      <c r="B67" s="17" t="s">
        <v>96</v>
      </c>
      <c r="C67" s="146">
        <f>SUM(C74+C71+C68+C70)</f>
        <v>3800</v>
      </c>
      <c r="D67" s="149">
        <f>SUM(D74+D71+D68+D70)</f>
        <v>2218.703</v>
      </c>
      <c r="E67" s="146">
        <f t="shared" si="2"/>
        <v>58.386921052631578</v>
      </c>
      <c r="F67" s="146">
        <f t="shared" si="0"/>
        <v>-1581.297</v>
      </c>
    </row>
    <row r="68" spans="1:6">
      <c r="A68" s="15" t="s">
        <v>97</v>
      </c>
      <c r="B68" s="17" t="s">
        <v>98</v>
      </c>
      <c r="C68" s="146">
        <f>SUM(C69)</f>
        <v>12</v>
      </c>
      <c r="D68" s="149">
        <f t="shared" ref="D68" si="12">SUM(D69)</f>
        <v>13.21</v>
      </c>
      <c r="E68" s="146">
        <f t="shared" si="2"/>
        <v>110.08333333333333</v>
      </c>
      <c r="F68" s="146">
        <f t="shared" si="0"/>
        <v>1.2100000000000009</v>
      </c>
    </row>
    <row r="69" spans="1:6" ht="25.5">
      <c r="A69" s="15" t="s">
        <v>99</v>
      </c>
      <c r="B69" s="16" t="s">
        <v>100</v>
      </c>
      <c r="C69" s="147">
        <v>12</v>
      </c>
      <c r="D69" s="152">
        <v>13.21</v>
      </c>
      <c r="E69" s="147">
        <f t="shared" ref="E69:E138" si="13">SUM(D69*100/C69)</f>
        <v>110.08333333333333</v>
      </c>
      <c r="F69" s="147">
        <f t="shared" ref="F69:F132" si="14">D69-C69</f>
        <v>1.2100000000000009</v>
      </c>
    </row>
    <row r="70" spans="1:6" ht="89.25">
      <c r="A70" s="15" t="s">
        <v>245</v>
      </c>
      <c r="B70" s="22" t="s">
        <v>260</v>
      </c>
      <c r="C70" s="147">
        <v>20</v>
      </c>
      <c r="D70" s="152">
        <v>0</v>
      </c>
      <c r="E70" s="147">
        <f t="shared" si="13"/>
        <v>0</v>
      </c>
      <c r="F70" s="147">
        <f t="shared" si="14"/>
        <v>-20</v>
      </c>
    </row>
    <row r="71" spans="1:6" ht="102">
      <c r="A71" s="13" t="s">
        <v>183</v>
      </c>
      <c r="B71" s="162" t="s">
        <v>197</v>
      </c>
      <c r="C71" s="146">
        <f>SUM(C72:C73)</f>
        <v>2258</v>
      </c>
      <c r="D71" s="149">
        <f t="shared" ref="D71" si="15">SUM(D72:D73)</f>
        <v>1352.49</v>
      </c>
      <c r="E71" s="146">
        <f t="shared" si="13"/>
        <v>59.897697077059341</v>
      </c>
      <c r="F71" s="146">
        <f t="shared" si="14"/>
        <v>-905.51</v>
      </c>
    </row>
    <row r="72" spans="1:6" ht="114.75">
      <c r="A72" s="15" t="s">
        <v>101</v>
      </c>
      <c r="B72" s="20" t="s">
        <v>198</v>
      </c>
      <c r="C72" s="147">
        <v>2128</v>
      </c>
      <c r="D72" s="152">
        <v>1341.99</v>
      </c>
      <c r="E72" s="147">
        <f t="shared" si="13"/>
        <v>63.063439849624061</v>
      </c>
      <c r="F72" s="147">
        <f t="shared" si="14"/>
        <v>-786.01</v>
      </c>
    </row>
    <row r="73" spans="1:6" ht="114.75">
      <c r="A73" s="15" t="s">
        <v>102</v>
      </c>
      <c r="B73" s="20" t="s">
        <v>199</v>
      </c>
      <c r="C73" s="147">
        <v>130</v>
      </c>
      <c r="D73" s="152">
        <v>10.5</v>
      </c>
      <c r="E73" s="147">
        <f t="shared" si="13"/>
        <v>8.0769230769230766</v>
      </c>
      <c r="F73" s="147">
        <f t="shared" si="14"/>
        <v>-119.5</v>
      </c>
    </row>
    <row r="74" spans="1:6" ht="38.25">
      <c r="A74" s="13" t="s">
        <v>103</v>
      </c>
      <c r="B74" s="17" t="s">
        <v>104</v>
      </c>
      <c r="C74" s="146">
        <f>SUM(C75)</f>
        <v>1510</v>
      </c>
      <c r="D74" s="149">
        <f>SUM(D75)</f>
        <v>853.00300000000004</v>
      </c>
      <c r="E74" s="146">
        <f t="shared" si="13"/>
        <v>56.490264900662254</v>
      </c>
      <c r="F74" s="146">
        <f t="shared" si="14"/>
        <v>-656.99699999999996</v>
      </c>
    </row>
    <row r="75" spans="1:6" ht="51">
      <c r="A75" s="15" t="s">
        <v>105</v>
      </c>
      <c r="B75" s="16" t="s">
        <v>106</v>
      </c>
      <c r="C75" s="147">
        <v>1510</v>
      </c>
      <c r="D75" s="152">
        <v>853.00300000000004</v>
      </c>
      <c r="E75" s="147">
        <f t="shared" si="13"/>
        <v>56.490264900662254</v>
      </c>
      <c r="F75" s="147">
        <f t="shared" si="14"/>
        <v>-656.99699999999996</v>
      </c>
    </row>
    <row r="76" spans="1:6" ht="25.5">
      <c r="A76" s="13" t="s">
        <v>107</v>
      </c>
      <c r="B76" s="17" t="s">
        <v>108</v>
      </c>
      <c r="C76" s="146">
        <f>SUM(C77+C78+C79+C80+C83+C85+C88+C89+C90+C93+C96+C97+C91)</f>
        <v>4265</v>
      </c>
      <c r="D76" s="149">
        <f>SUM(D77+D78+D79+D80+D83+D85+D88+D89+D90+D93+D96+D97+D91)</f>
        <v>1116.98</v>
      </c>
      <c r="E76" s="146">
        <f t="shared" si="13"/>
        <v>26.189449003516998</v>
      </c>
      <c r="F76" s="146">
        <f t="shared" si="14"/>
        <v>-3148.02</v>
      </c>
    </row>
    <row r="77" spans="1:6" ht="114.75">
      <c r="A77" s="15" t="s">
        <v>109</v>
      </c>
      <c r="B77" s="16" t="s">
        <v>233</v>
      </c>
      <c r="C77" s="147">
        <v>185</v>
      </c>
      <c r="D77" s="152">
        <v>15.3</v>
      </c>
      <c r="E77" s="147">
        <f t="shared" si="13"/>
        <v>8.2702702702702702</v>
      </c>
      <c r="F77" s="147">
        <f t="shared" si="14"/>
        <v>-169.7</v>
      </c>
    </row>
    <row r="78" spans="1:6" ht="63.75">
      <c r="A78" s="15" t="s">
        <v>110</v>
      </c>
      <c r="B78" s="16" t="s">
        <v>111</v>
      </c>
      <c r="C78" s="147">
        <v>40</v>
      </c>
      <c r="D78" s="152">
        <v>3.55</v>
      </c>
      <c r="E78" s="147">
        <f t="shared" si="13"/>
        <v>8.875</v>
      </c>
      <c r="F78" s="147">
        <f t="shared" si="14"/>
        <v>-36.450000000000003</v>
      </c>
    </row>
    <row r="79" spans="1:6" ht="63.75">
      <c r="A79" s="15" t="s">
        <v>112</v>
      </c>
      <c r="B79" s="16" t="s">
        <v>113</v>
      </c>
      <c r="C79" s="147">
        <v>100</v>
      </c>
      <c r="D79" s="152">
        <v>53</v>
      </c>
      <c r="E79" s="147">
        <f t="shared" si="13"/>
        <v>53</v>
      </c>
      <c r="F79" s="147">
        <f t="shared" si="14"/>
        <v>-47</v>
      </c>
    </row>
    <row r="80" spans="1:6" ht="63.75">
      <c r="A80" s="13" t="s">
        <v>234</v>
      </c>
      <c r="B80" s="17" t="s">
        <v>114</v>
      </c>
      <c r="C80" s="146">
        <f>SUM(C81+C82)</f>
        <v>10</v>
      </c>
      <c r="D80" s="149">
        <f>SUM(D81+D82)</f>
        <v>10</v>
      </c>
      <c r="E80" s="146">
        <f t="shared" si="13"/>
        <v>100</v>
      </c>
      <c r="F80" s="146">
        <f t="shared" si="14"/>
        <v>0</v>
      </c>
    </row>
    <row r="81" spans="1:6" ht="63.75">
      <c r="A81" s="15" t="s">
        <v>115</v>
      </c>
      <c r="B81" s="20" t="s">
        <v>200</v>
      </c>
      <c r="C81" s="147">
        <v>10</v>
      </c>
      <c r="D81" s="152">
        <v>10</v>
      </c>
      <c r="E81" s="147">
        <f t="shared" si="13"/>
        <v>100</v>
      </c>
      <c r="F81" s="147">
        <f t="shared" si="14"/>
        <v>0</v>
      </c>
    </row>
    <row r="82" spans="1:6" ht="63.75">
      <c r="A82" s="15" t="s">
        <v>272</v>
      </c>
      <c r="B82" s="20" t="s">
        <v>200</v>
      </c>
      <c r="C82" s="147">
        <v>0</v>
      </c>
      <c r="D82" s="152">
        <v>0</v>
      </c>
      <c r="E82" s="147"/>
      <c r="F82" s="147">
        <f t="shared" si="14"/>
        <v>0</v>
      </c>
    </row>
    <row r="83" spans="1:6" ht="51">
      <c r="A83" s="13" t="s">
        <v>116</v>
      </c>
      <c r="B83" s="17" t="s">
        <v>117</v>
      </c>
      <c r="C83" s="146">
        <f>SUM(C84)</f>
        <v>0</v>
      </c>
      <c r="D83" s="149">
        <f>SUM(D84)</f>
        <v>0</v>
      </c>
      <c r="E83" s="146"/>
      <c r="F83" s="146">
        <f t="shared" si="14"/>
        <v>0</v>
      </c>
    </row>
    <row r="84" spans="1:6" ht="51">
      <c r="A84" s="15" t="s">
        <v>118</v>
      </c>
      <c r="B84" s="16" t="s">
        <v>117</v>
      </c>
      <c r="C84" s="159">
        <v>0</v>
      </c>
      <c r="D84" s="152">
        <v>0</v>
      </c>
      <c r="E84" s="147"/>
      <c r="F84" s="147">
        <f t="shared" si="14"/>
        <v>0</v>
      </c>
    </row>
    <row r="85" spans="1:6" ht="114.75">
      <c r="A85" s="13" t="s">
        <v>203</v>
      </c>
      <c r="B85" s="7" t="s">
        <v>202</v>
      </c>
      <c r="C85" s="163">
        <f>SUM(C86:C87)</f>
        <v>271</v>
      </c>
      <c r="D85" s="149">
        <f>SUM(D86:D87)</f>
        <v>70</v>
      </c>
      <c r="E85" s="146">
        <f t="shared" si="13"/>
        <v>25.830258302583026</v>
      </c>
      <c r="F85" s="146">
        <f t="shared" si="14"/>
        <v>-201</v>
      </c>
    </row>
    <row r="86" spans="1:6" ht="38.25">
      <c r="A86" s="15" t="s">
        <v>184</v>
      </c>
      <c r="B86" s="20" t="s">
        <v>201</v>
      </c>
      <c r="C86" s="159">
        <v>21</v>
      </c>
      <c r="D86" s="161">
        <v>10</v>
      </c>
      <c r="E86" s="147">
        <f t="shared" si="13"/>
        <v>47.61904761904762</v>
      </c>
      <c r="F86" s="147">
        <f t="shared" si="14"/>
        <v>-11</v>
      </c>
    </row>
    <row r="87" spans="1:6" ht="25.5">
      <c r="A87" s="15" t="s">
        <v>119</v>
      </c>
      <c r="B87" s="16" t="s">
        <v>120</v>
      </c>
      <c r="C87" s="147">
        <v>250</v>
      </c>
      <c r="D87" s="152">
        <v>60</v>
      </c>
      <c r="E87" s="147">
        <f t="shared" si="13"/>
        <v>24</v>
      </c>
      <c r="F87" s="147">
        <f t="shared" si="14"/>
        <v>-190</v>
      </c>
    </row>
    <row r="88" spans="1:6" ht="51">
      <c r="A88" s="15" t="s">
        <v>121</v>
      </c>
      <c r="B88" s="16" t="s">
        <v>122</v>
      </c>
      <c r="C88" s="147">
        <v>1150</v>
      </c>
      <c r="D88" s="152">
        <v>185.3</v>
      </c>
      <c r="E88" s="147">
        <f t="shared" si="13"/>
        <v>16.11304347826087</v>
      </c>
      <c r="F88" s="147">
        <f t="shared" si="14"/>
        <v>-964.7</v>
      </c>
    </row>
    <row r="89" spans="1:6" ht="25.5">
      <c r="A89" s="15" t="s">
        <v>229</v>
      </c>
      <c r="B89" s="15" t="s">
        <v>230</v>
      </c>
      <c r="C89" s="147">
        <v>48</v>
      </c>
      <c r="D89" s="152">
        <v>30</v>
      </c>
      <c r="E89" s="147">
        <f t="shared" si="13"/>
        <v>62.5</v>
      </c>
      <c r="F89" s="147">
        <f t="shared" si="14"/>
        <v>-18</v>
      </c>
    </row>
    <row r="90" spans="1:6" ht="51">
      <c r="A90" s="15" t="s">
        <v>243</v>
      </c>
      <c r="B90" s="16" t="s">
        <v>244</v>
      </c>
      <c r="C90" s="147">
        <v>26</v>
      </c>
      <c r="D90" s="152">
        <v>0</v>
      </c>
      <c r="E90" s="147">
        <f t="shared" si="13"/>
        <v>0</v>
      </c>
      <c r="F90" s="147">
        <f t="shared" si="14"/>
        <v>-26</v>
      </c>
    </row>
    <row r="91" spans="1:6" ht="38.25">
      <c r="A91" s="15" t="s">
        <v>235</v>
      </c>
      <c r="B91" s="16" t="s">
        <v>123</v>
      </c>
      <c r="C91" s="147">
        <v>2</v>
      </c>
      <c r="D91" s="152">
        <v>0</v>
      </c>
      <c r="E91" s="147">
        <f t="shared" si="13"/>
        <v>0</v>
      </c>
      <c r="F91" s="147">
        <f t="shared" si="14"/>
        <v>-2</v>
      </c>
    </row>
    <row r="92" spans="1:6" ht="76.5">
      <c r="A92" s="15" t="s">
        <v>124</v>
      </c>
      <c r="B92" s="16" t="s">
        <v>125</v>
      </c>
      <c r="C92" s="147">
        <v>0</v>
      </c>
      <c r="D92" s="152">
        <v>0</v>
      </c>
      <c r="E92" s="147"/>
      <c r="F92" s="147">
        <f t="shared" si="14"/>
        <v>0</v>
      </c>
    </row>
    <row r="93" spans="1:6" ht="76.5">
      <c r="A93" s="13" t="s">
        <v>236</v>
      </c>
      <c r="B93" s="17" t="s">
        <v>126</v>
      </c>
      <c r="C93" s="146">
        <f>SUM(C94:C95)</f>
        <v>136</v>
      </c>
      <c r="D93" s="149">
        <f>SUM(D94:D95)</f>
        <v>17.100000000000001</v>
      </c>
      <c r="E93" s="146">
        <f t="shared" si="13"/>
        <v>12.573529411764708</v>
      </c>
      <c r="F93" s="146">
        <f t="shared" si="14"/>
        <v>-118.9</v>
      </c>
    </row>
    <row r="94" spans="1:6" ht="63.75">
      <c r="A94" s="15" t="s">
        <v>127</v>
      </c>
      <c r="B94" s="16" t="s">
        <v>126</v>
      </c>
      <c r="C94" s="147">
        <v>136</v>
      </c>
      <c r="D94" s="152">
        <v>16.600000000000001</v>
      </c>
      <c r="E94" s="147">
        <f t="shared" si="13"/>
        <v>12.205882352941178</v>
      </c>
      <c r="F94" s="147">
        <f t="shared" si="14"/>
        <v>-119.4</v>
      </c>
    </row>
    <row r="95" spans="1:6" ht="63.75">
      <c r="A95" s="15" t="s">
        <v>261</v>
      </c>
      <c r="B95" s="16" t="s">
        <v>126</v>
      </c>
      <c r="C95" s="147">
        <v>0</v>
      </c>
      <c r="D95" s="152">
        <v>0.5</v>
      </c>
      <c r="E95" s="147"/>
      <c r="F95" s="147">
        <f t="shared" si="14"/>
        <v>0.5</v>
      </c>
    </row>
    <row r="96" spans="1:6" ht="51">
      <c r="A96" s="15" t="s">
        <v>128</v>
      </c>
      <c r="B96" s="16" t="s">
        <v>129</v>
      </c>
      <c r="C96" s="147">
        <v>110</v>
      </c>
      <c r="D96" s="152">
        <v>4.5</v>
      </c>
      <c r="E96" s="147">
        <f t="shared" si="13"/>
        <v>4.0909090909090908</v>
      </c>
      <c r="F96" s="147">
        <f t="shared" si="14"/>
        <v>-105.5</v>
      </c>
    </row>
    <row r="97" spans="1:6" ht="38.25">
      <c r="A97" s="13" t="s">
        <v>130</v>
      </c>
      <c r="B97" s="17" t="s">
        <v>131</v>
      </c>
      <c r="C97" s="146">
        <f>SUM(C99:C109)</f>
        <v>2187</v>
      </c>
      <c r="D97" s="149">
        <f>SUM(D99:D109)</f>
        <v>728.23</v>
      </c>
      <c r="E97" s="146">
        <f t="shared" si="13"/>
        <v>33.298125285779605</v>
      </c>
      <c r="F97" s="146">
        <f t="shared" si="14"/>
        <v>-1458.77</v>
      </c>
    </row>
    <row r="98" spans="1:6">
      <c r="A98" s="15"/>
      <c r="B98" s="16" t="s">
        <v>132</v>
      </c>
      <c r="C98" s="147"/>
      <c r="D98" s="152"/>
      <c r="E98" s="147"/>
      <c r="F98" s="146"/>
    </row>
    <row r="99" spans="1:6">
      <c r="A99" s="15" t="s">
        <v>248</v>
      </c>
      <c r="B99" s="16"/>
      <c r="C99" s="147">
        <v>0</v>
      </c>
      <c r="D99" s="152">
        <v>0.2</v>
      </c>
      <c r="E99" s="147"/>
      <c r="F99" s="147">
        <f t="shared" si="14"/>
        <v>0.2</v>
      </c>
    </row>
    <row r="100" spans="1:6">
      <c r="A100" s="15" t="s">
        <v>241</v>
      </c>
      <c r="B100" s="16"/>
      <c r="C100" s="147">
        <v>36</v>
      </c>
      <c r="D100" s="152">
        <v>0</v>
      </c>
      <c r="E100" s="147">
        <v>0</v>
      </c>
      <c r="F100" s="147">
        <f t="shared" si="14"/>
        <v>-36</v>
      </c>
    </row>
    <row r="101" spans="1:6">
      <c r="A101" s="15" t="s">
        <v>273</v>
      </c>
      <c r="B101" s="16"/>
      <c r="C101" s="147">
        <v>0</v>
      </c>
      <c r="D101" s="152">
        <v>20</v>
      </c>
      <c r="E101" s="147"/>
      <c r="F101" s="147">
        <f t="shared" si="14"/>
        <v>20</v>
      </c>
    </row>
    <row r="102" spans="1:6">
      <c r="A102" s="15" t="s">
        <v>133</v>
      </c>
      <c r="B102" s="16"/>
      <c r="C102" s="147">
        <v>60</v>
      </c>
      <c r="D102" s="152">
        <v>14.74</v>
      </c>
      <c r="E102" s="147">
        <f t="shared" si="13"/>
        <v>24.566666666666666</v>
      </c>
      <c r="F102" s="147">
        <f t="shared" si="14"/>
        <v>-45.26</v>
      </c>
    </row>
    <row r="103" spans="1:6">
      <c r="A103" s="15" t="s">
        <v>134</v>
      </c>
      <c r="B103" s="16"/>
      <c r="C103" s="147">
        <v>280</v>
      </c>
      <c r="D103" s="152">
        <v>259.52</v>
      </c>
      <c r="E103" s="147">
        <f t="shared" si="13"/>
        <v>92.685714285714283</v>
      </c>
      <c r="F103" s="147">
        <f t="shared" si="14"/>
        <v>-20.480000000000018</v>
      </c>
    </row>
    <row r="104" spans="1:6">
      <c r="A104" s="15" t="s">
        <v>228</v>
      </c>
      <c r="B104" s="16"/>
      <c r="C104" s="147">
        <v>50</v>
      </c>
      <c r="D104" s="152">
        <v>3</v>
      </c>
      <c r="E104" s="147">
        <f t="shared" si="13"/>
        <v>6</v>
      </c>
      <c r="F104" s="147">
        <f t="shared" si="14"/>
        <v>-47</v>
      </c>
    </row>
    <row r="105" spans="1:6">
      <c r="A105" s="15" t="s">
        <v>135</v>
      </c>
      <c r="B105" s="16"/>
      <c r="C105" s="147">
        <v>253</v>
      </c>
      <c r="D105" s="152">
        <v>117</v>
      </c>
      <c r="E105" s="147">
        <f t="shared" si="13"/>
        <v>46.245059288537547</v>
      </c>
      <c r="F105" s="147">
        <f t="shared" si="14"/>
        <v>-136</v>
      </c>
    </row>
    <row r="106" spans="1:6">
      <c r="A106" s="15" t="s">
        <v>206</v>
      </c>
      <c r="B106" s="16"/>
      <c r="C106" s="147">
        <v>3</v>
      </c>
      <c r="D106" s="152">
        <v>0.5</v>
      </c>
      <c r="E106" s="147">
        <f t="shared" si="13"/>
        <v>16.666666666666668</v>
      </c>
      <c r="F106" s="147">
        <f t="shared" si="14"/>
        <v>-2.5</v>
      </c>
    </row>
    <row r="107" spans="1:6">
      <c r="A107" s="15" t="s">
        <v>136</v>
      </c>
      <c r="B107" s="16"/>
      <c r="C107" s="147">
        <v>1480</v>
      </c>
      <c r="D107" s="152">
        <v>313.18</v>
      </c>
      <c r="E107" s="147">
        <f t="shared" si="13"/>
        <v>21.160810810810812</v>
      </c>
      <c r="F107" s="147">
        <f t="shared" si="14"/>
        <v>-1166.82</v>
      </c>
    </row>
    <row r="108" spans="1:6">
      <c r="A108" s="15" t="s">
        <v>207</v>
      </c>
      <c r="B108" s="16"/>
      <c r="C108" s="147">
        <v>15</v>
      </c>
      <c r="D108" s="152">
        <v>0.09</v>
      </c>
      <c r="E108" s="147">
        <f t="shared" si="13"/>
        <v>0.6</v>
      </c>
      <c r="F108" s="147">
        <f t="shared" si="14"/>
        <v>-14.91</v>
      </c>
    </row>
    <row r="109" spans="1:6">
      <c r="A109" s="15" t="s">
        <v>250</v>
      </c>
      <c r="B109" s="16"/>
      <c r="C109" s="147">
        <v>10</v>
      </c>
      <c r="D109" s="152">
        <v>0</v>
      </c>
      <c r="E109" s="147">
        <f t="shared" si="13"/>
        <v>0</v>
      </c>
      <c r="F109" s="147">
        <f t="shared" si="14"/>
        <v>-10</v>
      </c>
    </row>
    <row r="110" spans="1:6" ht="25.5">
      <c r="A110" s="17" t="s">
        <v>137</v>
      </c>
      <c r="B110" s="17" t="s">
        <v>138</v>
      </c>
      <c r="C110" s="146">
        <f>SUM(C115+C111)</f>
        <v>0</v>
      </c>
      <c r="D110" s="149">
        <f>SUM(D115+D111)</f>
        <v>0</v>
      </c>
      <c r="E110" s="147">
        <v>0</v>
      </c>
      <c r="F110" s="146">
        <f t="shared" si="14"/>
        <v>0</v>
      </c>
    </row>
    <row r="111" spans="1:6">
      <c r="A111" s="16" t="s">
        <v>139</v>
      </c>
      <c r="B111" s="16" t="s">
        <v>140</v>
      </c>
      <c r="C111" s="147">
        <f>SUM(C112:C114)</f>
        <v>0</v>
      </c>
      <c r="D111" s="161">
        <v>0</v>
      </c>
      <c r="E111" s="147"/>
      <c r="F111" s="147">
        <f t="shared" si="14"/>
        <v>0</v>
      </c>
    </row>
    <row r="112" spans="1:6">
      <c r="A112" s="16" t="s">
        <v>141</v>
      </c>
      <c r="B112" s="16" t="s">
        <v>140</v>
      </c>
      <c r="C112" s="147">
        <v>0</v>
      </c>
      <c r="D112" s="164">
        <v>0</v>
      </c>
      <c r="E112" s="147"/>
      <c r="F112" s="147">
        <f t="shared" si="14"/>
        <v>0</v>
      </c>
    </row>
    <row r="113" spans="1:6">
      <c r="A113" s="16" t="s">
        <v>142</v>
      </c>
      <c r="B113" s="16" t="s">
        <v>140</v>
      </c>
      <c r="C113" s="147">
        <v>0</v>
      </c>
      <c r="D113" s="164">
        <v>0</v>
      </c>
      <c r="E113" s="147"/>
      <c r="F113" s="147">
        <f t="shared" si="14"/>
        <v>0</v>
      </c>
    </row>
    <row r="114" spans="1:6">
      <c r="A114" s="16" t="s">
        <v>143</v>
      </c>
      <c r="B114" s="16" t="s">
        <v>140</v>
      </c>
      <c r="C114" s="147">
        <v>0</v>
      </c>
      <c r="D114" s="164">
        <v>0</v>
      </c>
      <c r="E114" s="147"/>
      <c r="F114" s="147">
        <f t="shared" si="14"/>
        <v>0</v>
      </c>
    </row>
    <row r="115" spans="1:6" ht="25.5">
      <c r="A115" s="5" t="s">
        <v>144</v>
      </c>
      <c r="B115" s="5" t="s">
        <v>145</v>
      </c>
      <c r="C115" s="165">
        <v>0</v>
      </c>
      <c r="D115" s="164">
        <v>0</v>
      </c>
      <c r="E115" s="147"/>
      <c r="F115" s="147">
        <f t="shared" si="14"/>
        <v>0</v>
      </c>
    </row>
    <row r="116" spans="1:6" ht="25.5">
      <c r="A116" s="166" t="s">
        <v>146</v>
      </c>
      <c r="B116" s="167" t="s">
        <v>147</v>
      </c>
      <c r="C116" s="168">
        <f>SUM(C117+C149+C153)</f>
        <v>721004.33</v>
      </c>
      <c r="D116" s="169">
        <f>SUM(D117+D149+D153)</f>
        <v>151127.50900000002</v>
      </c>
      <c r="E116" s="146">
        <f t="shared" si="13"/>
        <v>20.960693675723146</v>
      </c>
      <c r="F116" s="146">
        <f t="shared" si="14"/>
        <v>-569876.821</v>
      </c>
    </row>
    <row r="117" spans="1:6" ht="25.5">
      <c r="A117" s="15" t="s">
        <v>148</v>
      </c>
      <c r="B117" s="13" t="s">
        <v>149</v>
      </c>
      <c r="C117" s="150">
        <f>SUM(C118+C120+C131+C146)</f>
        <v>721004.33</v>
      </c>
      <c r="D117" s="151">
        <f>SUM(D118+D120+D131+D146)</f>
        <v>153158.39000000001</v>
      </c>
      <c r="E117" s="146">
        <f t="shared" si="13"/>
        <v>21.242367573576157</v>
      </c>
      <c r="F117" s="146">
        <f t="shared" si="14"/>
        <v>-567845.93999999994</v>
      </c>
    </row>
    <row r="118" spans="1:6">
      <c r="A118" s="18" t="s">
        <v>150</v>
      </c>
      <c r="B118" s="13" t="s">
        <v>151</v>
      </c>
      <c r="C118" s="150">
        <f>SUM(C119)</f>
        <v>1710</v>
      </c>
      <c r="D118" s="151">
        <f>SUM(D119)</f>
        <v>429</v>
      </c>
      <c r="E118" s="146">
        <f t="shared" si="13"/>
        <v>25.087719298245613</v>
      </c>
      <c r="F118" s="146">
        <f t="shared" si="14"/>
        <v>-1281</v>
      </c>
    </row>
    <row r="119" spans="1:6" ht="25.5">
      <c r="A119" s="27" t="s">
        <v>152</v>
      </c>
      <c r="B119" s="28" t="s">
        <v>153</v>
      </c>
      <c r="C119" s="170">
        <v>1710</v>
      </c>
      <c r="D119" s="164">
        <v>429</v>
      </c>
      <c r="E119" s="147">
        <f t="shared" si="13"/>
        <v>25.087719298245613</v>
      </c>
      <c r="F119" s="147">
        <f t="shared" si="14"/>
        <v>-1281</v>
      </c>
    </row>
    <row r="120" spans="1:6">
      <c r="A120" s="18" t="s">
        <v>154</v>
      </c>
      <c r="B120" s="13" t="s">
        <v>155</v>
      </c>
      <c r="C120" s="146">
        <f>SUM(C121+C122+C123+C124+C125)</f>
        <v>249033.23</v>
      </c>
      <c r="D120" s="146">
        <f>SUM(D121+D122+D123+D124+D125)</f>
        <v>35446</v>
      </c>
      <c r="E120" s="146">
        <f t="shared" si="13"/>
        <v>14.233441858341555</v>
      </c>
      <c r="F120" s="146">
        <f t="shared" si="14"/>
        <v>-213587.23</v>
      </c>
    </row>
    <row r="121" spans="1:6" ht="51">
      <c r="A121" s="27" t="s">
        <v>274</v>
      </c>
      <c r="B121" s="29" t="s">
        <v>237</v>
      </c>
      <c r="C121" s="171">
        <v>800</v>
      </c>
      <c r="D121" s="161">
        <v>800</v>
      </c>
      <c r="E121" s="147">
        <f t="shared" si="13"/>
        <v>100</v>
      </c>
      <c r="F121" s="147">
        <f t="shared" si="14"/>
        <v>0</v>
      </c>
    </row>
    <row r="122" spans="1:6" ht="76.5">
      <c r="A122" s="30" t="s">
        <v>216</v>
      </c>
      <c r="B122" s="21" t="s">
        <v>218</v>
      </c>
      <c r="C122" s="171">
        <v>17880.68</v>
      </c>
      <c r="D122" s="161">
        <v>0</v>
      </c>
      <c r="E122" s="147">
        <f t="shared" si="13"/>
        <v>0</v>
      </c>
      <c r="F122" s="147">
        <f t="shared" si="14"/>
        <v>-17880.68</v>
      </c>
    </row>
    <row r="123" spans="1:6" ht="51">
      <c r="A123" s="30" t="s">
        <v>217</v>
      </c>
      <c r="B123" s="21" t="s">
        <v>219</v>
      </c>
      <c r="C123" s="171">
        <v>11047.95</v>
      </c>
      <c r="D123" s="161">
        <v>0</v>
      </c>
      <c r="E123" s="147">
        <f t="shared" si="13"/>
        <v>0</v>
      </c>
      <c r="F123" s="147">
        <f t="shared" si="14"/>
        <v>-11047.95</v>
      </c>
    </row>
    <row r="124" spans="1:6" ht="89.25">
      <c r="A124" s="30" t="s">
        <v>275</v>
      </c>
      <c r="B124" s="35" t="s">
        <v>276</v>
      </c>
      <c r="C124" s="171">
        <v>70018.899999999994</v>
      </c>
      <c r="D124" s="161"/>
      <c r="E124" s="147">
        <f t="shared" si="13"/>
        <v>0</v>
      </c>
      <c r="F124" s="147">
        <f t="shared" si="14"/>
        <v>-70018.899999999994</v>
      </c>
    </row>
    <row r="125" spans="1:6">
      <c r="A125" s="18" t="s">
        <v>156</v>
      </c>
      <c r="B125" s="19" t="s">
        <v>157</v>
      </c>
      <c r="C125" s="146">
        <f>SUM(C126:C130)</f>
        <v>149285.70000000001</v>
      </c>
      <c r="D125" s="149">
        <f>SUM(D126:D130)</f>
        <v>34646</v>
      </c>
      <c r="E125" s="146">
        <f t="shared" si="13"/>
        <v>23.207849110798957</v>
      </c>
      <c r="F125" s="146">
        <f t="shared" si="14"/>
        <v>-114639.70000000001</v>
      </c>
    </row>
    <row r="126" spans="1:6" ht="25.5">
      <c r="A126" s="27" t="s">
        <v>220</v>
      </c>
      <c r="B126" s="15" t="s">
        <v>238</v>
      </c>
      <c r="C126" s="147">
        <v>121.5</v>
      </c>
      <c r="D126" s="161">
        <v>0</v>
      </c>
      <c r="E126" s="147">
        <f t="shared" si="13"/>
        <v>0</v>
      </c>
      <c r="F126" s="147">
        <f t="shared" si="14"/>
        <v>-121.5</v>
      </c>
    </row>
    <row r="127" spans="1:6" ht="76.5">
      <c r="A127" s="27" t="s">
        <v>220</v>
      </c>
      <c r="B127" s="16" t="s">
        <v>221</v>
      </c>
      <c r="C127" s="147">
        <v>445.6</v>
      </c>
      <c r="D127" s="161">
        <v>0</v>
      </c>
      <c r="E127" s="147">
        <f t="shared" si="13"/>
        <v>0</v>
      </c>
      <c r="F127" s="147">
        <f t="shared" si="14"/>
        <v>-445.6</v>
      </c>
    </row>
    <row r="128" spans="1:6" ht="38.25">
      <c r="A128" s="27" t="s">
        <v>158</v>
      </c>
      <c r="B128" s="28" t="s">
        <v>159</v>
      </c>
      <c r="C128" s="170">
        <v>35689</v>
      </c>
      <c r="D128" s="164">
        <v>8930</v>
      </c>
      <c r="E128" s="147">
        <f t="shared" si="13"/>
        <v>25.021715374485137</v>
      </c>
      <c r="F128" s="147">
        <f t="shared" si="14"/>
        <v>-26759</v>
      </c>
    </row>
    <row r="129" spans="1:9" ht="25.5">
      <c r="A129" s="27" t="s">
        <v>158</v>
      </c>
      <c r="B129" s="28" t="s">
        <v>160</v>
      </c>
      <c r="C129" s="170">
        <v>10161.6</v>
      </c>
      <c r="D129" s="164">
        <v>0</v>
      </c>
      <c r="E129" s="147">
        <f t="shared" si="13"/>
        <v>0</v>
      </c>
      <c r="F129" s="147">
        <f t="shared" si="14"/>
        <v>-10161.6</v>
      </c>
    </row>
    <row r="130" spans="1:9" ht="51">
      <c r="A130" s="27" t="s">
        <v>161</v>
      </c>
      <c r="B130" s="28" t="s">
        <v>162</v>
      </c>
      <c r="C130" s="170">
        <v>102868</v>
      </c>
      <c r="D130" s="164">
        <v>25716</v>
      </c>
      <c r="E130" s="147">
        <f t="shared" si="13"/>
        <v>24.999027880390404</v>
      </c>
      <c r="F130" s="147">
        <f t="shared" si="14"/>
        <v>-77152</v>
      </c>
    </row>
    <row r="131" spans="1:9">
      <c r="A131" s="18" t="s">
        <v>163</v>
      </c>
      <c r="B131" s="13" t="s">
        <v>164</v>
      </c>
      <c r="C131" s="146">
        <f>SUM(C132+C134+C135+C143+C142+C133)</f>
        <v>468417.6</v>
      </c>
      <c r="D131" s="149">
        <f>SUM(D132+D134+D135+D143+D142+D133)</f>
        <v>117283.39</v>
      </c>
      <c r="E131" s="146">
        <f t="shared" si="13"/>
        <v>25.038211629964376</v>
      </c>
      <c r="F131" s="146">
        <f t="shared" si="14"/>
        <v>-351134.20999999996</v>
      </c>
    </row>
    <row r="132" spans="1:9" ht="38.25">
      <c r="A132" s="27" t="s">
        <v>165</v>
      </c>
      <c r="B132" s="28" t="s">
        <v>166</v>
      </c>
      <c r="C132" s="170">
        <v>17981</v>
      </c>
      <c r="D132" s="164">
        <v>7956.64</v>
      </c>
      <c r="E132" s="147">
        <f t="shared" si="13"/>
        <v>44.25026416773261</v>
      </c>
      <c r="F132" s="147">
        <f t="shared" si="14"/>
        <v>-10024.36</v>
      </c>
    </row>
    <row r="133" spans="1:9" ht="51">
      <c r="A133" s="27" t="s">
        <v>262</v>
      </c>
      <c r="B133" s="28" t="s">
        <v>263</v>
      </c>
      <c r="C133" s="170">
        <v>22.1</v>
      </c>
      <c r="D133" s="164">
        <v>0</v>
      </c>
      <c r="E133" s="147">
        <f t="shared" si="13"/>
        <v>0</v>
      </c>
      <c r="F133" s="147">
        <f t="shared" ref="F133:F157" si="16">D133-C133</f>
        <v>-22.1</v>
      </c>
    </row>
    <row r="134" spans="1:9" ht="38.25">
      <c r="A134" s="27" t="s">
        <v>167</v>
      </c>
      <c r="B134" s="28" t="s">
        <v>168</v>
      </c>
      <c r="C134" s="170">
        <v>10768</v>
      </c>
      <c r="D134" s="164">
        <v>2751.7</v>
      </c>
      <c r="E134" s="147">
        <f t="shared" si="13"/>
        <v>25.554420505200593</v>
      </c>
      <c r="F134" s="147">
        <f t="shared" si="16"/>
        <v>-8016.3</v>
      </c>
    </row>
    <row r="135" spans="1:9" ht="40.5">
      <c r="A135" s="18" t="s">
        <v>169</v>
      </c>
      <c r="B135" s="19" t="s">
        <v>170</v>
      </c>
      <c r="C135" s="172">
        <f>SUM(C136:C141)</f>
        <v>65920.100000000006</v>
      </c>
      <c r="D135" s="173">
        <f>SUM(D136:D141)</f>
        <v>20393.349999999999</v>
      </c>
      <c r="E135" s="146">
        <f t="shared" si="13"/>
        <v>30.936467025990549</v>
      </c>
      <c r="F135" s="146">
        <f t="shared" si="16"/>
        <v>-45526.750000000007</v>
      </c>
    </row>
    <row r="136" spans="1:9" ht="63.75">
      <c r="A136" s="12" t="s">
        <v>169</v>
      </c>
      <c r="B136" s="15" t="s">
        <v>171</v>
      </c>
      <c r="C136" s="174">
        <v>250</v>
      </c>
      <c r="D136" s="164">
        <v>62.5</v>
      </c>
      <c r="E136" s="147">
        <f t="shared" si="13"/>
        <v>25</v>
      </c>
      <c r="F136" s="147">
        <f t="shared" si="16"/>
        <v>-187.5</v>
      </c>
    </row>
    <row r="137" spans="1:9" ht="76.5">
      <c r="A137" s="27" t="s">
        <v>169</v>
      </c>
      <c r="B137" s="28" t="s">
        <v>172</v>
      </c>
      <c r="C137" s="170">
        <v>63940</v>
      </c>
      <c r="D137" s="164">
        <v>20232.45</v>
      </c>
      <c r="E137" s="147">
        <f t="shared" si="13"/>
        <v>31.642868314044417</v>
      </c>
      <c r="F137" s="147">
        <f t="shared" si="16"/>
        <v>-43707.55</v>
      </c>
    </row>
    <row r="138" spans="1:9" ht="63.75">
      <c r="A138" s="27" t="s">
        <v>169</v>
      </c>
      <c r="B138" s="28" t="s">
        <v>173</v>
      </c>
      <c r="C138" s="170">
        <v>0.1</v>
      </c>
      <c r="D138" s="164">
        <v>0.1</v>
      </c>
      <c r="E138" s="147">
        <f t="shared" si="13"/>
        <v>100</v>
      </c>
      <c r="F138" s="147">
        <f t="shared" si="16"/>
        <v>0</v>
      </c>
    </row>
    <row r="139" spans="1:9" ht="38.25">
      <c r="A139" s="12" t="s">
        <v>169</v>
      </c>
      <c r="B139" s="15" t="s">
        <v>174</v>
      </c>
      <c r="C139" s="174">
        <v>98.3</v>
      </c>
      <c r="D139" s="164">
        <v>98.3</v>
      </c>
      <c r="E139" s="147">
        <f t="shared" ref="E139:E148" si="17">SUM(D139*100/C139)</f>
        <v>100</v>
      </c>
      <c r="F139" s="147">
        <f t="shared" si="16"/>
        <v>0</v>
      </c>
    </row>
    <row r="140" spans="1:9" ht="76.5">
      <c r="A140" s="12" t="s">
        <v>169</v>
      </c>
      <c r="B140" s="15" t="s">
        <v>239</v>
      </c>
      <c r="C140" s="174">
        <v>652</v>
      </c>
      <c r="D140" s="164">
        <v>0</v>
      </c>
      <c r="E140" s="147">
        <f t="shared" si="17"/>
        <v>0</v>
      </c>
      <c r="F140" s="147">
        <f t="shared" si="16"/>
        <v>-652</v>
      </c>
      <c r="G140" s="11" t="s">
        <v>187</v>
      </c>
      <c r="I140" s="11" t="s">
        <v>187</v>
      </c>
    </row>
    <row r="141" spans="1:9" ht="89.25">
      <c r="A141" s="27" t="s">
        <v>169</v>
      </c>
      <c r="B141" s="31" t="s">
        <v>249</v>
      </c>
      <c r="C141" s="174">
        <v>979.7</v>
      </c>
      <c r="D141" s="164">
        <v>0</v>
      </c>
      <c r="E141" s="147">
        <f t="shared" si="17"/>
        <v>0</v>
      </c>
      <c r="F141" s="147">
        <f t="shared" si="16"/>
        <v>-979.7</v>
      </c>
    </row>
    <row r="142" spans="1:9" ht="38.25">
      <c r="A142" s="12" t="s">
        <v>264</v>
      </c>
      <c r="B142" s="15" t="s">
        <v>265</v>
      </c>
      <c r="C142" s="174">
        <v>1173.4000000000001</v>
      </c>
      <c r="D142" s="164">
        <v>0</v>
      </c>
      <c r="E142" s="147">
        <f>SUM(D142*100/C142)</f>
        <v>0</v>
      </c>
      <c r="F142" s="147">
        <f t="shared" si="16"/>
        <v>-1173.4000000000001</v>
      </c>
    </row>
    <row r="143" spans="1:9">
      <c r="A143" s="18" t="s">
        <v>175</v>
      </c>
      <c r="B143" s="13" t="s">
        <v>176</v>
      </c>
      <c r="C143" s="150">
        <f>SUM(C144:C145)</f>
        <v>372553</v>
      </c>
      <c r="D143" s="151">
        <f t="shared" ref="D143" si="18">SUM(D144:D145)</f>
        <v>86181.7</v>
      </c>
      <c r="E143" s="146">
        <f t="shared" si="17"/>
        <v>23.132735476563067</v>
      </c>
      <c r="F143" s="146">
        <f t="shared" si="16"/>
        <v>-286371.3</v>
      </c>
    </row>
    <row r="144" spans="1:9" ht="191.25">
      <c r="A144" s="12" t="s">
        <v>177</v>
      </c>
      <c r="B144" s="15" t="s">
        <v>178</v>
      </c>
      <c r="C144" s="174">
        <v>217678</v>
      </c>
      <c r="D144" s="164">
        <v>52112.2</v>
      </c>
      <c r="E144" s="147">
        <f t="shared" si="17"/>
        <v>23.940039875412307</v>
      </c>
      <c r="F144" s="147">
        <f t="shared" si="16"/>
        <v>-165565.79999999999</v>
      </c>
    </row>
    <row r="145" spans="1:6" ht="38.25">
      <c r="A145" s="12" t="s">
        <v>177</v>
      </c>
      <c r="B145" s="15" t="s">
        <v>179</v>
      </c>
      <c r="C145" s="174">
        <v>154875</v>
      </c>
      <c r="D145" s="164">
        <v>34069.5</v>
      </c>
      <c r="E145" s="147">
        <f t="shared" si="17"/>
        <v>21.998062953995156</v>
      </c>
      <c r="F145" s="147">
        <f t="shared" si="16"/>
        <v>-120805.5</v>
      </c>
    </row>
    <row r="146" spans="1:6">
      <c r="A146" s="32" t="s">
        <v>222</v>
      </c>
      <c r="B146" s="33" t="s">
        <v>223</v>
      </c>
      <c r="C146" s="175">
        <f>SUM(C147:C148)</f>
        <v>1843.5</v>
      </c>
      <c r="D146" s="151">
        <f>SUM(D147:D148)</f>
        <v>0</v>
      </c>
      <c r="E146" s="175">
        <f>SUM(E147:E148)</f>
        <v>0</v>
      </c>
      <c r="F146" s="146">
        <f t="shared" si="16"/>
        <v>-1843.5</v>
      </c>
    </row>
    <row r="147" spans="1:6" ht="63.75">
      <c r="A147" s="12" t="s">
        <v>224</v>
      </c>
      <c r="B147" s="16" t="s">
        <v>225</v>
      </c>
      <c r="C147" s="174">
        <v>0</v>
      </c>
      <c r="D147" s="164">
        <v>0</v>
      </c>
      <c r="E147" s="147"/>
      <c r="F147" s="147">
        <f t="shared" si="16"/>
        <v>0</v>
      </c>
    </row>
    <row r="148" spans="1:6" ht="114.75">
      <c r="A148" s="12" t="s">
        <v>224</v>
      </c>
      <c r="B148" s="22" t="s">
        <v>242</v>
      </c>
      <c r="C148" s="174">
        <v>1843.5</v>
      </c>
      <c r="D148" s="164">
        <v>0</v>
      </c>
      <c r="E148" s="147">
        <f t="shared" si="17"/>
        <v>0</v>
      </c>
      <c r="F148" s="147">
        <f t="shared" si="16"/>
        <v>-1843.5</v>
      </c>
    </row>
    <row r="149" spans="1:6" ht="25.5">
      <c r="A149" s="18" t="s">
        <v>208</v>
      </c>
      <c r="B149" s="13" t="s">
        <v>209</v>
      </c>
      <c r="C149" s="146">
        <f>SUM(C150:C152)</f>
        <v>0</v>
      </c>
      <c r="D149" s="149">
        <f t="shared" ref="D149" si="19">SUM(D150:D152)</f>
        <v>1608.4599999999998</v>
      </c>
      <c r="E149" s="146"/>
      <c r="F149" s="146">
        <f t="shared" si="16"/>
        <v>1608.4599999999998</v>
      </c>
    </row>
    <row r="150" spans="1:6" ht="38.25">
      <c r="A150" s="12" t="s">
        <v>240</v>
      </c>
      <c r="B150" s="15" t="s">
        <v>210</v>
      </c>
      <c r="C150" s="174">
        <v>0</v>
      </c>
      <c r="D150" s="164">
        <v>1533.07</v>
      </c>
      <c r="E150" s="147"/>
      <c r="F150" s="147">
        <f t="shared" si="16"/>
        <v>1533.07</v>
      </c>
    </row>
    <row r="151" spans="1:6" ht="38.25">
      <c r="A151" s="12" t="s">
        <v>266</v>
      </c>
      <c r="B151" s="15" t="s">
        <v>210</v>
      </c>
      <c r="C151" s="174">
        <v>0</v>
      </c>
      <c r="D151" s="164">
        <v>37.299999999999997</v>
      </c>
      <c r="E151" s="147"/>
      <c r="F151" s="147">
        <f t="shared" si="16"/>
        <v>37.299999999999997</v>
      </c>
    </row>
    <row r="152" spans="1:6" ht="38.25">
      <c r="A152" s="12" t="s">
        <v>267</v>
      </c>
      <c r="B152" s="15" t="s">
        <v>210</v>
      </c>
      <c r="C152" s="174">
        <v>0</v>
      </c>
      <c r="D152" s="164">
        <v>38.090000000000003</v>
      </c>
      <c r="E152" s="147"/>
      <c r="F152" s="147">
        <f t="shared" si="16"/>
        <v>38.090000000000003</v>
      </c>
    </row>
    <row r="153" spans="1:6" ht="51">
      <c r="A153" s="18" t="s">
        <v>211</v>
      </c>
      <c r="B153" s="13" t="s">
        <v>212</v>
      </c>
      <c r="C153" s="150">
        <f>SUM(C154:C156)</f>
        <v>0</v>
      </c>
      <c r="D153" s="151">
        <f>SUM(D154:D156)</f>
        <v>-3639.3410000000003</v>
      </c>
      <c r="E153" s="147"/>
      <c r="F153" s="146">
        <f t="shared" si="16"/>
        <v>-3639.3410000000003</v>
      </c>
    </row>
    <row r="154" spans="1:6">
      <c r="A154" s="12" t="s">
        <v>213</v>
      </c>
      <c r="B154" s="15"/>
      <c r="C154" s="176">
        <v>0</v>
      </c>
      <c r="D154" s="177">
        <v>-2104.7860000000001</v>
      </c>
      <c r="E154" s="147"/>
      <c r="F154" s="147">
        <f t="shared" si="16"/>
        <v>-2104.7860000000001</v>
      </c>
    </row>
    <row r="155" spans="1:6">
      <c r="A155" s="12" t="s">
        <v>214</v>
      </c>
      <c r="B155" s="15"/>
      <c r="C155" s="174">
        <v>0</v>
      </c>
      <c r="D155" s="177">
        <v>-1534.5550000000001</v>
      </c>
      <c r="E155" s="147"/>
      <c r="F155" s="147">
        <f t="shared" si="16"/>
        <v>-1534.5550000000001</v>
      </c>
    </row>
    <row r="156" spans="1:6">
      <c r="A156" s="12" t="s">
        <v>215</v>
      </c>
      <c r="B156" s="15"/>
      <c r="C156" s="174">
        <v>0</v>
      </c>
      <c r="D156" s="164">
        <v>0</v>
      </c>
      <c r="E156" s="147"/>
      <c r="F156" s="146">
        <f t="shared" si="16"/>
        <v>0</v>
      </c>
    </row>
    <row r="157" spans="1:6">
      <c r="A157" s="18"/>
      <c r="B157" s="13" t="s">
        <v>180</v>
      </c>
      <c r="C157" s="150">
        <f>SUM(C116+C4)</f>
        <v>1246436.23</v>
      </c>
      <c r="D157" s="151">
        <f>SUM(D116+D4)</f>
        <v>279062.96100000001</v>
      </c>
      <c r="E157" s="146">
        <f t="shared" ref="E157" si="20">SUM(D157*100/C157)</f>
        <v>22.388867900606517</v>
      </c>
      <c r="F157" s="146">
        <f t="shared" si="16"/>
        <v>-967373.26899999997</v>
      </c>
    </row>
    <row r="159" spans="1:6">
      <c r="D159" s="36"/>
    </row>
  </sheetData>
  <mergeCells count="1">
    <mergeCell ref="A1:F1"/>
  </mergeCells>
  <pageMargins left="0.70866141732283472" right="0" top="0.74803149606299213" bottom="0.74803149606299213" header="0.31496062992125984" footer="0.31496062992125984"/>
  <pageSetup paperSize="9" scale="79" fitToHeight="8" orientation="portrait" copies="0"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tabSelected="1" topLeftCell="A40" workbookViewId="0">
      <selection activeCell="K61" sqref="K61"/>
    </sheetView>
  </sheetViews>
  <sheetFormatPr defaultRowHeight="15"/>
  <cols>
    <col min="1" max="1" width="12.7109375" style="11" customWidth="1"/>
    <col min="2" max="2" width="58.5703125" style="11" customWidth="1"/>
    <col min="3" max="3" width="14.5703125" style="11" customWidth="1"/>
    <col min="4" max="4" width="8.42578125" style="11" hidden="1" customWidth="1"/>
    <col min="5" max="5" width="13.5703125" style="107" customWidth="1"/>
    <col min="6" max="6" width="6.7109375" style="11" hidden="1" customWidth="1"/>
    <col min="7" max="7" width="14.140625" style="11" customWidth="1"/>
    <col min="8" max="16384" width="9.140625" style="11"/>
  </cols>
  <sheetData>
    <row r="1" spans="1:18" ht="19.5">
      <c r="A1" s="180" t="s">
        <v>277</v>
      </c>
      <c r="B1" s="180"/>
      <c r="C1" s="180"/>
      <c r="D1" s="180"/>
      <c r="E1" s="180"/>
      <c r="F1" s="180"/>
      <c r="G1" s="180"/>
    </row>
    <row r="2" spans="1:18" ht="19.5">
      <c r="A2" s="180" t="s">
        <v>337</v>
      </c>
      <c r="B2" s="180"/>
      <c r="C2" s="180"/>
      <c r="D2" s="180"/>
      <c r="E2" s="180"/>
      <c r="F2" s="180"/>
      <c r="G2" s="180"/>
    </row>
    <row r="3" spans="1:18" ht="15.75">
      <c r="A3" s="37"/>
      <c r="B3" s="37"/>
      <c r="C3" s="37"/>
      <c r="D3" s="37"/>
      <c r="E3" s="181"/>
      <c r="F3" s="181"/>
      <c r="G3" s="181"/>
    </row>
    <row r="4" spans="1:18" s="38" customFormat="1" ht="95.25" customHeight="1">
      <c r="A4" s="140" t="s">
        <v>278</v>
      </c>
      <c r="B4" s="140" t="s">
        <v>279</v>
      </c>
      <c r="C4" s="141" t="s">
        <v>280</v>
      </c>
      <c r="D4" s="140" t="s">
        <v>281</v>
      </c>
      <c r="E4" s="141" t="s">
        <v>338</v>
      </c>
      <c r="F4" s="140" t="s">
        <v>282</v>
      </c>
      <c r="G4" s="142" t="s">
        <v>283</v>
      </c>
    </row>
    <row r="5" spans="1:18" ht="15.75">
      <c r="A5" s="39">
        <v>100</v>
      </c>
      <c r="B5" s="40" t="s">
        <v>284</v>
      </c>
      <c r="C5" s="41">
        <f>SUM(C6:C13)</f>
        <v>78325.009999999995</v>
      </c>
      <c r="D5" s="42"/>
      <c r="E5" s="41">
        <f>SUM(E6:E13)</f>
        <v>15301.939999999999</v>
      </c>
      <c r="F5" s="42"/>
      <c r="G5" s="44">
        <f t="shared" ref="G5:G57" si="0">E5/C5*100</f>
        <v>19.536467342934269</v>
      </c>
    </row>
    <row r="6" spans="1:18" s="50" customFormat="1" ht="31.5">
      <c r="A6" s="45">
        <v>102</v>
      </c>
      <c r="B6" s="46" t="s">
        <v>285</v>
      </c>
      <c r="C6" s="47">
        <v>1388.5</v>
      </c>
      <c r="D6" s="48"/>
      <c r="E6" s="47">
        <v>250.34</v>
      </c>
      <c r="F6" s="48"/>
      <c r="G6" s="49">
        <f t="shared" si="0"/>
        <v>18.029528267915016</v>
      </c>
    </row>
    <row r="7" spans="1:18" ht="47.25">
      <c r="A7" s="51">
        <v>103</v>
      </c>
      <c r="B7" s="46" t="s">
        <v>286</v>
      </c>
      <c r="C7" s="52">
        <v>2794.99</v>
      </c>
      <c r="D7" s="53"/>
      <c r="E7" s="52">
        <v>459.07</v>
      </c>
      <c r="F7" s="53"/>
      <c r="G7" s="49">
        <f t="shared" si="0"/>
        <v>16.424745705709146</v>
      </c>
      <c r="K7" s="54"/>
      <c r="L7" s="54"/>
      <c r="M7" s="55"/>
      <c r="N7" s="54"/>
      <c r="O7" s="54"/>
      <c r="P7" s="54"/>
      <c r="Q7" s="54"/>
      <c r="R7" s="56"/>
    </row>
    <row r="8" spans="1:18" ht="63">
      <c r="A8" s="51">
        <v>104</v>
      </c>
      <c r="B8" s="46" t="s">
        <v>287</v>
      </c>
      <c r="C8" s="52">
        <v>45809.03</v>
      </c>
      <c r="D8" s="53"/>
      <c r="E8" s="52">
        <v>8867.81</v>
      </c>
      <c r="F8" s="53"/>
      <c r="G8" s="49">
        <f t="shared" si="0"/>
        <v>19.358213871806495</v>
      </c>
      <c r="K8" s="57"/>
      <c r="L8" s="58"/>
      <c r="M8" s="59"/>
      <c r="N8" s="60"/>
      <c r="O8" s="61"/>
      <c r="P8" s="60"/>
      <c r="Q8" s="61"/>
      <c r="R8" s="56"/>
    </row>
    <row r="9" spans="1:18" ht="15.75">
      <c r="A9" s="51">
        <v>105</v>
      </c>
      <c r="B9" s="46" t="s">
        <v>288</v>
      </c>
      <c r="C9" s="52">
        <v>22.1</v>
      </c>
      <c r="D9" s="53"/>
      <c r="E9" s="52">
        <v>0</v>
      </c>
      <c r="F9" s="53"/>
      <c r="G9" s="49">
        <v>0</v>
      </c>
      <c r="K9" s="62"/>
      <c r="L9" s="63"/>
      <c r="M9" s="64"/>
      <c r="N9" s="65"/>
      <c r="O9" s="65"/>
      <c r="P9" s="65"/>
      <c r="Q9" s="66"/>
      <c r="R9" s="56"/>
    </row>
    <row r="10" spans="1:18" ht="47.25">
      <c r="A10" s="51">
        <v>106</v>
      </c>
      <c r="B10" s="46" t="s">
        <v>289</v>
      </c>
      <c r="C10" s="52">
        <v>12579.62</v>
      </c>
      <c r="D10" s="53"/>
      <c r="E10" s="52">
        <v>2547.0700000000002</v>
      </c>
      <c r="F10" s="53"/>
      <c r="G10" s="49">
        <f t="shared" si="0"/>
        <v>20.247590944718521</v>
      </c>
      <c r="K10" s="67"/>
      <c r="L10" s="63"/>
      <c r="M10" s="68"/>
      <c r="N10" s="69"/>
      <c r="O10" s="69"/>
      <c r="P10" s="69"/>
      <c r="Q10" s="66"/>
      <c r="R10" s="56"/>
    </row>
    <row r="11" spans="1:18" ht="15.75">
      <c r="A11" s="51">
        <v>107</v>
      </c>
      <c r="B11" s="46" t="s">
        <v>290</v>
      </c>
      <c r="C11" s="52">
        <v>0</v>
      </c>
      <c r="D11" s="53"/>
      <c r="E11" s="52">
        <v>0</v>
      </c>
      <c r="F11" s="53"/>
      <c r="G11" s="49">
        <v>0</v>
      </c>
      <c r="K11" s="67"/>
      <c r="L11" s="63"/>
      <c r="M11" s="68"/>
      <c r="N11" s="69"/>
      <c r="O11" s="66"/>
      <c r="P11" s="69"/>
      <c r="Q11" s="66"/>
      <c r="R11" s="56"/>
    </row>
    <row r="12" spans="1:18" ht="15.75">
      <c r="A12" s="51">
        <v>111</v>
      </c>
      <c r="B12" s="46" t="s">
        <v>291</v>
      </c>
      <c r="C12" s="70">
        <v>5000</v>
      </c>
      <c r="D12" s="71"/>
      <c r="E12" s="70">
        <v>0</v>
      </c>
      <c r="F12" s="71"/>
      <c r="G12" s="72">
        <v>70.2</v>
      </c>
      <c r="K12" s="67"/>
      <c r="L12" s="63"/>
      <c r="M12" s="68"/>
      <c r="N12" s="69"/>
      <c r="O12" s="69"/>
      <c r="P12" s="69"/>
      <c r="Q12" s="66"/>
      <c r="R12" s="56"/>
    </row>
    <row r="13" spans="1:18" ht="15.75">
      <c r="A13" s="51">
        <v>113</v>
      </c>
      <c r="B13" s="46" t="s">
        <v>292</v>
      </c>
      <c r="C13" s="52">
        <v>10730.77</v>
      </c>
      <c r="D13" s="53"/>
      <c r="E13" s="52">
        <v>3177.65</v>
      </c>
      <c r="F13" s="53"/>
      <c r="G13" s="49">
        <f t="shared" si="0"/>
        <v>29.612506837813129</v>
      </c>
      <c r="K13" s="67"/>
      <c r="L13" s="63"/>
      <c r="M13" s="68"/>
      <c r="N13" s="69"/>
      <c r="O13" s="66"/>
      <c r="P13" s="69"/>
      <c r="Q13" s="66"/>
      <c r="R13" s="56"/>
    </row>
    <row r="14" spans="1:18" ht="31.5">
      <c r="A14" s="73">
        <v>300</v>
      </c>
      <c r="B14" s="74" t="s">
        <v>293</v>
      </c>
      <c r="C14" s="75">
        <f>SUM(C15:C18)</f>
        <v>8647.51</v>
      </c>
      <c r="D14" s="76"/>
      <c r="E14" s="75">
        <f>SUM(E15:E18)</f>
        <v>730.85</v>
      </c>
      <c r="F14" s="76"/>
      <c r="G14" s="178">
        <f t="shared" si="0"/>
        <v>8.4515658264633409</v>
      </c>
      <c r="K14" s="67"/>
      <c r="L14" s="63"/>
      <c r="M14" s="68"/>
      <c r="N14" s="69"/>
      <c r="O14" s="69"/>
      <c r="P14" s="69"/>
      <c r="Q14" s="66"/>
      <c r="R14" s="56"/>
    </row>
    <row r="15" spans="1:18" ht="15.75">
      <c r="A15" s="51">
        <v>302</v>
      </c>
      <c r="B15" s="46" t="s">
        <v>294</v>
      </c>
      <c r="C15" s="52">
        <v>0</v>
      </c>
      <c r="D15" s="49"/>
      <c r="E15" s="52">
        <v>0</v>
      </c>
      <c r="F15" s="53"/>
      <c r="G15" s="49">
        <v>0</v>
      </c>
      <c r="K15" s="67"/>
      <c r="L15" s="63"/>
      <c r="M15" s="68"/>
      <c r="N15" s="69"/>
      <c r="O15" s="69"/>
      <c r="P15" s="69"/>
      <c r="Q15" s="66"/>
      <c r="R15" s="56"/>
    </row>
    <row r="16" spans="1:18" ht="47.25">
      <c r="A16" s="51">
        <v>309</v>
      </c>
      <c r="B16" s="46" t="s">
        <v>295</v>
      </c>
      <c r="C16" s="52">
        <v>5476.9</v>
      </c>
      <c r="D16" s="53"/>
      <c r="E16" s="52">
        <v>535.84</v>
      </c>
      <c r="F16" s="53"/>
      <c r="G16" s="49">
        <f t="shared" si="0"/>
        <v>9.7836367288064423</v>
      </c>
      <c r="K16" s="67"/>
      <c r="L16" s="63"/>
      <c r="M16" s="68"/>
      <c r="N16" s="69"/>
      <c r="O16" s="66"/>
      <c r="P16" s="69"/>
      <c r="Q16" s="66"/>
      <c r="R16" s="56"/>
    </row>
    <row r="17" spans="1:18" ht="15.75">
      <c r="A17" s="51">
        <v>310</v>
      </c>
      <c r="B17" s="46" t="s">
        <v>296</v>
      </c>
      <c r="C17" s="52">
        <v>1938</v>
      </c>
      <c r="D17" s="53"/>
      <c r="E17" s="52">
        <v>12.01</v>
      </c>
      <c r="F17" s="53"/>
      <c r="G17" s="49">
        <f t="shared" si="0"/>
        <v>0.61971104231166152</v>
      </c>
      <c r="K17" s="77"/>
      <c r="L17" s="78"/>
      <c r="M17" s="79"/>
      <c r="N17" s="80"/>
      <c r="O17" s="80"/>
      <c r="P17" s="80"/>
      <c r="Q17" s="66"/>
      <c r="R17" s="56"/>
    </row>
    <row r="18" spans="1:18" ht="31.5">
      <c r="A18" s="51">
        <v>314</v>
      </c>
      <c r="B18" s="46" t="s">
        <v>297</v>
      </c>
      <c r="C18" s="52">
        <v>1232.6099999999999</v>
      </c>
      <c r="D18" s="53"/>
      <c r="E18" s="52">
        <v>183</v>
      </c>
      <c r="F18" s="53"/>
      <c r="G18" s="49">
        <f t="shared" si="0"/>
        <v>14.846545135931075</v>
      </c>
      <c r="K18" s="67"/>
      <c r="L18" s="63"/>
      <c r="M18" s="81"/>
      <c r="N18" s="69"/>
      <c r="O18" s="69"/>
      <c r="P18" s="69"/>
      <c r="Q18" s="66"/>
      <c r="R18" s="56"/>
    </row>
    <row r="19" spans="1:18" ht="15.75">
      <c r="A19" s="82">
        <v>400</v>
      </c>
      <c r="B19" s="40" t="s">
        <v>298</v>
      </c>
      <c r="C19" s="41">
        <f>SUM(C20:C25)</f>
        <v>104665.36</v>
      </c>
      <c r="D19" s="42"/>
      <c r="E19" s="41">
        <f>SUM(E20:E25)</f>
        <v>3767.91</v>
      </c>
      <c r="F19" s="42"/>
      <c r="G19" s="44">
        <f t="shared" si="0"/>
        <v>3.5999589549016027</v>
      </c>
      <c r="K19" s="67"/>
      <c r="L19" s="63"/>
      <c r="M19" s="81"/>
      <c r="N19" s="69"/>
      <c r="O19" s="69"/>
      <c r="P19" s="69"/>
      <c r="Q19" s="66"/>
      <c r="R19" s="56"/>
    </row>
    <row r="20" spans="1:18" ht="15.75">
      <c r="A20" s="51">
        <v>405</v>
      </c>
      <c r="B20" s="46" t="s">
        <v>299</v>
      </c>
      <c r="C20" s="52">
        <v>1029.7</v>
      </c>
      <c r="D20" s="53"/>
      <c r="E20" s="52">
        <v>0</v>
      </c>
      <c r="F20" s="53"/>
      <c r="G20" s="49">
        <f t="shared" si="0"/>
        <v>0</v>
      </c>
      <c r="K20" s="67"/>
      <c r="L20" s="63"/>
      <c r="M20" s="81"/>
      <c r="N20" s="69"/>
      <c r="O20" s="69"/>
      <c r="P20" s="69"/>
      <c r="Q20" s="66"/>
      <c r="R20" s="56"/>
    </row>
    <row r="21" spans="1:18" ht="15.75">
      <c r="A21" s="51">
        <v>406</v>
      </c>
      <c r="B21" s="46" t="s">
        <v>300</v>
      </c>
      <c r="C21" s="52">
        <v>1453.5</v>
      </c>
      <c r="D21" s="53"/>
      <c r="E21" s="52">
        <v>78</v>
      </c>
      <c r="F21" s="53"/>
      <c r="G21" s="49">
        <f t="shared" si="0"/>
        <v>5.3663570691434463</v>
      </c>
      <c r="K21" s="67"/>
      <c r="L21" s="63"/>
      <c r="M21" s="81"/>
      <c r="N21" s="69"/>
      <c r="O21" s="69"/>
      <c r="P21" s="69"/>
      <c r="Q21" s="66"/>
      <c r="R21" s="56"/>
    </row>
    <row r="22" spans="1:18" ht="15.75">
      <c r="A22" s="51">
        <v>408</v>
      </c>
      <c r="B22" s="83" t="s">
        <v>301</v>
      </c>
      <c r="C22" s="52">
        <v>365.3</v>
      </c>
      <c r="D22" s="53"/>
      <c r="E22" s="52">
        <v>230</v>
      </c>
      <c r="F22" s="53"/>
      <c r="G22" s="49">
        <f t="shared" si="0"/>
        <v>62.961949082945523</v>
      </c>
      <c r="K22" s="84"/>
      <c r="L22" s="58"/>
      <c r="M22" s="85"/>
      <c r="N22" s="60"/>
      <c r="O22" s="59"/>
      <c r="P22" s="60"/>
      <c r="Q22" s="66"/>
      <c r="R22" s="56"/>
    </row>
    <row r="23" spans="1:18" ht="15.75">
      <c r="A23" s="51">
        <v>409</v>
      </c>
      <c r="B23" s="86" t="s">
        <v>302</v>
      </c>
      <c r="C23" s="52">
        <v>93436.1</v>
      </c>
      <c r="D23" s="53"/>
      <c r="E23" s="52">
        <v>3052.2</v>
      </c>
      <c r="F23" s="53"/>
      <c r="G23" s="49">
        <f t="shared" si="0"/>
        <v>3.266617506509796</v>
      </c>
      <c r="K23" s="67"/>
      <c r="L23" s="63"/>
      <c r="M23" s="81"/>
      <c r="N23" s="69"/>
      <c r="O23" s="69"/>
      <c r="P23" s="69"/>
      <c r="Q23" s="66"/>
      <c r="R23" s="56"/>
    </row>
    <row r="24" spans="1:18" ht="15.75">
      <c r="A24" s="51">
        <v>410</v>
      </c>
      <c r="B24" s="86" t="s">
        <v>303</v>
      </c>
      <c r="C24" s="52">
        <v>64</v>
      </c>
      <c r="D24" s="53"/>
      <c r="E24" s="52">
        <v>39.82</v>
      </c>
      <c r="F24" s="53"/>
      <c r="G24" s="49">
        <f t="shared" si="0"/>
        <v>62.21875</v>
      </c>
      <c r="K24" s="67"/>
      <c r="L24" s="63"/>
      <c r="M24" s="81"/>
      <c r="N24" s="69"/>
      <c r="O24" s="69"/>
      <c r="P24" s="69"/>
      <c r="Q24" s="66"/>
      <c r="R24" s="56"/>
    </row>
    <row r="25" spans="1:18" ht="15.75">
      <c r="A25" s="51">
        <v>412</v>
      </c>
      <c r="B25" s="83" t="s">
        <v>304</v>
      </c>
      <c r="C25" s="52">
        <v>8316.76</v>
      </c>
      <c r="D25" s="53"/>
      <c r="E25" s="52">
        <v>367.89</v>
      </c>
      <c r="F25" s="53"/>
      <c r="G25" s="49">
        <f t="shared" si="0"/>
        <v>4.4234774118767399</v>
      </c>
      <c r="K25" s="67"/>
      <c r="L25" s="87"/>
      <c r="M25" s="81"/>
      <c r="N25" s="69"/>
      <c r="O25" s="69"/>
      <c r="P25" s="69"/>
      <c r="Q25" s="66"/>
      <c r="R25" s="56"/>
    </row>
    <row r="26" spans="1:18" s="88" customFormat="1" ht="15.75">
      <c r="A26" s="39">
        <v>500</v>
      </c>
      <c r="B26" s="40" t="s">
        <v>305</v>
      </c>
      <c r="C26" s="41">
        <f>SUM(C27:C30)</f>
        <v>189447.2</v>
      </c>
      <c r="D26" s="42"/>
      <c r="E26" s="41">
        <f>SUM(E27:E30)</f>
        <v>20465.37</v>
      </c>
      <c r="F26" s="42"/>
      <c r="G26" s="44">
        <f t="shared" si="0"/>
        <v>10.8026774742514</v>
      </c>
      <c r="K26" s="67"/>
      <c r="L26" s="89"/>
      <c r="M26" s="81"/>
      <c r="N26" s="69"/>
      <c r="O26" s="66"/>
      <c r="P26" s="69"/>
      <c r="Q26" s="66"/>
      <c r="R26" s="90"/>
    </row>
    <row r="27" spans="1:18" ht="15.75">
      <c r="A27" s="51">
        <v>501</v>
      </c>
      <c r="B27" s="83" t="s">
        <v>306</v>
      </c>
      <c r="C27" s="52">
        <v>61179.46</v>
      </c>
      <c r="D27" s="53"/>
      <c r="E27" s="52">
        <v>1677</v>
      </c>
      <c r="F27" s="53"/>
      <c r="G27" s="49">
        <f t="shared" si="0"/>
        <v>2.7411160543097308</v>
      </c>
      <c r="K27" s="67"/>
      <c r="L27" s="89"/>
      <c r="M27" s="81"/>
      <c r="N27" s="69"/>
      <c r="O27" s="69"/>
      <c r="P27" s="69"/>
      <c r="Q27" s="66"/>
      <c r="R27" s="56"/>
    </row>
    <row r="28" spans="1:18" ht="15.75">
      <c r="A28" s="51">
        <v>502</v>
      </c>
      <c r="B28" s="83" t="s">
        <v>307</v>
      </c>
      <c r="C28" s="52">
        <v>91820.89</v>
      </c>
      <c r="D28" s="53"/>
      <c r="E28" s="52">
        <v>7036.75</v>
      </c>
      <c r="F28" s="53"/>
      <c r="G28" s="49">
        <f t="shared" si="0"/>
        <v>7.6635610915990897</v>
      </c>
      <c r="K28" s="67"/>
      <c r="L28" s="87"/>
      <c r="M28" s="81"/>
      <c r="N28" s="69"/>
      <c r="O28" s="66"/>
      <c r="P28" s="69"/>
      <c r="Q28" s="66"/>
      <c r="R28" s="56"/>
    </row>
    <row r="29" spans="1:18" ht="15.75">
      <c r="A29" s="51">
        <v>503</v>
      </c>
      <c r="B29" s="83" t="s">
        <v>308</v>
      </c>
      <c r="C29" s="52">
        <v>28388.22</v>
      </c>
      <c r="D29" s="53"/>
      <c r="E29" s="52">
        <v>7400</v>
      </c>
      <c r="F29" s="53"/>
      <c r="G29" s="49">
        <f t="shared" si="0"/>
        <v>26.067150388435767</v>
      </c>
      <c r="K29" s="57"/>
      <c r="L29" s="58"/>
      <c r="M29" s="59"/>
      <c r="N29" s="60"/>
      <c r="O29" s="61"/>
      <c r="P29" s="60"/>
      <c r="Q29" s="66"/>
      <c r="R29" s="56"/>
    </row>
    <row r="30" spans="1:18" ht="31.5">
      <c r="A30" s="51">
        <v>505</v>
      </c>
      <c r="B30" s="83" t="s">
        <v>309</v>
      </c>
      <c r="C30" s="52">
        <v>8058.63</v>
      </c>
      <c r="D30" s="53"/>
      <c r="E30" s="52">
        <v>4351.62</v>
      </c>
      <c r="F30" s="53"/>
      <c r="G30" s="49">
        <f t="shared" si="0"/>
        <v>53.999501155903673</v>
      </c>
      <c r="K30" s="67"/>
      <c r="L30" s="87"/>
      <c r="M30" s="68"/>
      <c r="N30" s="69"/>
      <c r="O30" s="69"/>
      <c r="P30" s="69"/>
      <c r="Q30" s="66"/>
      <c r="R30" s="56"/>
    </row>
    <row r="31" spans="1:18" s="88" customFormat="1" ht="15.75">
      <c r="A31" s="39">
        <v>600</v>
      </c>
      <c r="B31" s="40" t="s">
        <v>310</v>
      </c>
      <c r="C31" s="41">
        <f>SUM(C32:C34)</f>
        <v>1154.45</v>
      </c>
      <c r="D31" s="43">
        <f>SUM(D34)</f>
        <v>0</v>
      </c>
      <c r="E31" s="41">
        <f>SUM(E32:E34)</f>
        <v>155</v>
      </c>
      <c r="F31" s="42"/>
      <c r="G31" s="44">
        <f t="shared" si="0"/>
        <v>13.426306899389321</v>
      </c>
      <c r="K31" s="67"/>
      <c r="L31" s="87"/>
      <c r="M31" s="68"/>
      <c r="N31" s="69"/>
      <c r="O31" s="66"/>
      <c r="P31" s="69"/>
      <c r="Q31" s="66"/>
      <c r="R31" s="90"/>
    </row>
    <row r="32" spans="1:18" s="88" customFormat="1" ht="15.75">
      <c r="A32" s="91">
        <v>602</v>
      </c>
      <c r="B32" s="83" t="s">
        <v>311</v>
      </c>
      <c r="C32" s="52">
        <v>344.4</v>
      </c>
      <c r="D32" s="53"/>
      <c r="E32" s="52">
        <v>0</v>
      </c>
      <c r="F32" s="53"/>
      <c r="G32" s="49">
        <f>E32/C32*100</f>
        <v>0</v>
      </c>
      <c r="K32" s="67"/>
      <c r="L32" s="87"/>
      <c r="M32" s="68"/>
      <c r="N32" s="69"/>
      <c r="O32" s="66"/>
      <c r="P32" s="69"/>
      <c r="Q32" s="66"/>
      <c r="R32" s="90"/>
    </row>
    <row r="33" spans="1:18" s="88" customFormat="1" ht="31.5">
      <c r="A33" s="91">
        <v>603</v>
      </c>
      <c r="B33" s="83" t="s">
        <v>312</v>
      </c>
      <c r="C33" s="52">
        <v>485.5</v>
      </c>
      <c r="D33" s="53"/>
      <c r="E33" s="52">
        <v>0</v>
      </c>
      <c r="F33" s="53"/>
      <c r="G33" s="49">
        <f>E33/C33*100</f>
        <v>0</v>
      </c>
      <c r="K33" s="67"/>
      <c r="L33" s="87"/>
      <c r="M33" s="68"/>
      <c r="N33" s="69"/>
      <c r="O33" s="66"/>
      <c r="P33" s="69"/>
      <c r="Q33" s="66"/>
      <c r="R33" s="90"/>
    </row>
    <row r="34" spans="1:18" s="88" customFormat="1" ht="15.75">
      <c r="A34" s="91">
        <v>605</v>
      </c>
      <c r="B34" s="83" t="s">
        <v>313</v>
      </c>
      <c r="C34" s="52">
        <v>324.55</v>
      </c>
      <c r="D34" s="53"/>
      <c r="E34" s="52">
        <v>155</v>
      </c>
      <c r="F34" s="53"/>
      <c r="G34" s="49">
        <f t="shared" si="0"/>
        <v>47.758434755815742</v>
      </c>
      <c r="K34" s="67"/>
      <c r="L34" s="87"/>
      <c r="M34" s="81"/>
      <c r="N34" s="69"/>
      <c r="O34" s="69"/>
      <c r="P34" s="69"/>
      <c r="Q34" s="66"/>
      <c r="R34" s="90"/>
    </row>
    <row r="35" spans="1:18" s="88" customFormat="1" ht="15.75">
      <c r="A35" s="39">
        <v>700</v>
      </c>
      <c r="B35" s="40" t="s">
        <v>314</v>
      </c>
      <c r="C35" s="41">
        <f>SUM(C36:C39)</f>
        <v>751029.06</v>
      </c>
      <c r="D35" s="42"/>
      <c r="E35" s="41">
        <f>SUM(E36:E39)</f>
        <v>171719.9</v>
      </c>
      <c r="F35" s="42"/>
      <c r="G35" s="44">
        <f t="shared" si="0"/>
        <v>22.864614586285114</v>
      </c>
      <c r="K35" s="67"/>
      <c r="L35" s="87"/>
      <c r="M35" s="68"/>
      <c r="N35" s="69"/>
      <c r="O35" s="66"/>
      <c r="P35" s="69"/>
      <c r="Q35" s="66"/>
      <c r="R35" s="90"/>
    </row>
    <row r="36" spans="1:18" s="88" customFormat="1" ht="15.75">
      <c r="A36" s="92">
        <v>701</v>
      </c>
      <c r="B36" s="83" t="s">
        <v>315</v>
      </c>
      <c r="C36" s="52">
        <v>273321.90000000002</v>
      </c>
      <c r="D36" s="53"/>
      <c r="E36" s="52">
        <v>64509.67</v>
      </c>
      <c r="F36" s="53"/>
      <c r="G36" s="49">
        <f t="shared" si="0"/>
        <v>23.602086038476973</v>
      </c>
      <c r="K36" s="57"/>
      <c r="L36" s="58"/>
      <c r="M36" s="59"/>
      <c r="N36" s="59"/>
      <c r="O36" s="59"/>
      <c r="P36" s="60"/>
      <c r="Q36" s="66"/>
      <c r="R36" s="90"/>
    </row>
    <row r="37" spans="1:18" s="88" customFormat="1" ht="15.75">
      <c r="A37" s="92">
        <v>702</v>
      </c>
      <c r="B37" s="83" t="s">
        <v>316</v>
      </c>
      <c r="C37" s="52">
        <v>434279.94</v>
      </c>
      <c r="D37" s="53"/>
      <c r="E37" s="52">
        <v>102275.59</v>
      </c>
      <c r="F37" s="53"/>
      <c r="G37" s="49">
        <f t="shared" si="0"/>
        <v>23.550613459143428</v>
      </c>
      <c r="K37" s="93"/>
      <c r="L37" s="87"/>
      <c r="M37" s="68"/>
      <c r="N37" s="69"/>
      <c r="O37" s="66"/>
      <c r="P37" s="69"/>
      <c r="Q37" s="66"/>
      <c r="R37" s="90"/>
    </row>
    <row r="38" spans="1:18" s="88" customFormat="1" ht="15.75">
      <c r="A38" s="92">
        <v>707</v>
      </c>
      <c r="B38" s="83" t="s">
        <v>317</v>
      </c>
      <c r="C38" s="52">
        <v>18954.650000000001</v>
      </c>
      <c r="D38" s="53"/>
      <c r="E38" s="52">
        <v>596.84</v>
      </c>
      <c r="F38" s="53"/>
      <c r="G38" s="49">
        <f t="shared" si="0"/>
        <v>3.1487787957044842</v>
      </c>
      <c r="K38" s="57"/>
      <c r="L38" s="58"/>
      <c r="M38" s="85"/>
      <c r="N38" s="60"/>
      <c r="O38" s="60"/>
      <c r="P38" s="60"/>
      <c r="Q38" s="66"/>
      <c r="R38" s="90"/>
    </row>
    <row r="39" spans="1:18" s="88" customFormat="1" ht="15.75">
      <c r="A39" s="92">
        <v>709</v>
      </c>
      <c r="B39" s="83" t="s">
        <v>318</v>
      </c>
      <c r="C39" s="52">
        <v>24472.57</v>
      </c>
      <c r="D39" s="53"/>
      <c r="E39" s="52">
        <v>4337.8</v>
      </c>
      <c r="F39" s="53"/>
      <c r="G39" s="49">
        <f t="shared" si="0"/>
        <v>17.725151056877149</v>
      </c>
      <c r="K39" s="94"/>
      <c r="L39" s="87"/>
      <c r="M39" s="81"/>
      <c r="N39" s="69"/>
      <c r="O39" s="66"/>
      <c r="P39" s="69"/>
      <c r="Q39" s="66"/>
      <c r="R39" s="90"/>
    </row>
    <row r="40" spans="1:18" s="88" customFormat="1" ht="15.75">
      <c r="A40" s="82">
        <v>800</v>
      </c>
      <c r="B40" s="40" t="s">
        <v>319</v>
      </c>
      <c r="C40" s="41">
        <f>SUM(C41:C42)</f>
        <v>65682.930000000008</v>
      </c>
      <c r="D40" s="42"/>
      <c r="E40" s="41">
        <f>SUM(E41:E42)</f>
        <v>12579.56</v>
      </c>
      <c r="F40" s="42"/>
      <c r="G40" s="44">
        <f t="shared" si="0"/>
        <v>19.151947088840281</v>
      </c>
      <c r="K40" s="94"/>
      <c r="L40" s="87"/>
      <c r="M40" s="81"/>
      <c r="N40" s="69"/>
      <c r="O40" s="69"/>
      <c r="P40" s="69"/>
      <c r="Q40" s="66"/>
      <c r="R40" s="90"/>
    </row>
    <row r="41" spans="1:18" s="88" customFormat="1" ht="15.75">
      <c r="A41" s="92">
        <v>801</v>
      </c>
      <c r="B41" s="83" t="s">
        <v>320</v>
      </c>
      <c r="C41" s="52">
        <v>53033.37</v>
      </c>
      <c r="D41" s="53"/>
      <c r="E41" s="52">
        <v>10217.42</v>
      </c>
      <c r="F41" s="53"/>
      <c r="G41" s="49">
        <f t="shared" si="0"/>
        <v>19.266020620601708</v>
      </c>
      <c r="K41" s="94"/>
      <c r="L41" s="87"/>
      <c r="M41" s="81"/>
      <c r="N41" s="69"/>
      <c r="O41" s="69"/>
      <c r="P41" s="69"/>
      <c r="Q41" s="66"/>
      <c r="R41" s="90"/>
    </row>
    <row r="42" spans="1:18" s="88" customFormat="1" ht="15.75">
      <c r="A42" s="92">
        <v>804</v>
      </c>
      <c r="B42" s="83" t="s">
        <v>321</v>
      </c>
      <c r="C42" s="52">
        <v>12649.56</v>
      </c>
      <c r="D42" s="53"/>
      <c r="E42" s="52">
        <v>2362.14</v>
      </c>
      <c r="F42" s="53"/>
      <c r="G42" s="49">
        <f t="shared" si="0"/>
        <v>18.673692998017323</v>
      </c>
      <c r="K42" s="94"/>
      <c r="L42" s="87"/>
      <c r="M42" s="81"/>
      <c r="N42" s="69"/>
      <c r="O42" s="66"/>
      <c r="P42" s="69"/>
      <c r="Q42" s="66"/>
      <c r="R42" s="90"/>
    </row>
    <row r="43" spans="1:18" s="88" customFormat="1" ht="15.75">
      <c r="A43" s="95">
        <v>900</v>
      </c>
      <c r="B43" s="40" t="s">
        <v>322</v>
      </c>
      <c r="C43" s="41">
        <f>SUM(C44:C44)</f>
        <v>325.39999999999998</v>
      </c>
      <c r="D43" s="42"/>
      <c r="E43" s="41">
        <f>SUM(E44:E44)</f>
        <v>0</v>
      </c>
      <c r="F43" s="42"/>
      <c r="G43" s="44">
        <f t="shared" si="0"/>
        <v>0</v>
      </c>
      <c r="K43" s="84"/>
      <c r="L43" s="58"/>
      <c r="M43" s="85"/>
      <c r="N43" s="60"/>
      <c r="O43" s="60"/>
      <c r="P43" s="60"/>
      <c r="Q43" s="66"/>
      <c r="R43" s="90"/>
    </row>
    <row r="44" spans="1:18" s="88" customFormat="1" ht="15.75">
      <c r="A44" s="92">
        <v>909</v>
      </c>
      <c r="B44" s="83" t="s">
        <v>323</v>
      </c>
      <c r="C44" s="52">
        <v>325.39999999999998</v>
      </c>
      <c r="D44" s="53"/>
      <c r="E44" s="52">
        <v>0</v>
      </c>
      <c r="F44" s="53"/>
      <c r="G44" s="49">
        <f t="shared" si="0"/>
        <v>0</v>
      </c>
      <c r="K44" s="94"/>
      <c r="L44" s="87"/>
      <c r="M44" s="81"/>
      <c r="N44" s="69"/>
      <c r="O44" s="69"/>
      <c r="P44" s="69"/>
      <c r="Q44" s="66"/>
      <c r="R44" s="90"/>
    </row>
    <row r="45" spans="1:18" s="88" customFormat="1" ht="15.75">
      <c r="A45" s="96">
        <v>1000</v>
      </c>
      <c r="B45" s="40" t="s">
        <v>324</v>
      </c>
      <c r="C45" s="41">
        <f>SUM(C46:C49)</f>
        <v>106957.65000000001</v>
      </c>
      <c r="D45" s="42"/>
      <c r="E45" s="41">
        <f>SUM(E46:E49)</f>
        <v>30730.34</v>
      </c>
      <c r="F45" s="42"/>
      <c r="G45" s="44">
        <f t="shared" si="0"/>
        <v>28.7313156188454</v>
      </c>
      <c r="K45" s="94"/>
      <c r="L45" s="87"/>
      <c r="M45" s="81"/>
      <c r="N45" s="69"/>
      <c r="O45" s="69"/>
      <c r="P45" s="69"/>
      <c r="Q45" s="66"/>
      <c r="R45" s="90"/>
    </row>
    <row r="46" spans="1:18" s="88" customFormat="1" ht="15.75">
      <c r="A46" s="97">
        <v>1001</v>
      </c>
      <c r="B46" s="83" t="s">
        <v>325</v>
      </c>
      <c r="C46" s="52">
        <v>7050.15</v>
      </c>
      <c r="D46" s="53"/>
      <c r="E46" s="52">
        <v>1079.44</v>
      </c>
      <c r="F46" s="53"/>
      <c r="G46" s="49">
        <f t="shared" si="0"/>
        <v>15.310879910356521</v>
      </c>
      <c r="K46" s="98"/>
      <c r="L46" s="58"/>
      <c r="M46" s="85"/>
      <c r="N46" s="60"/>
      <c r="O46" s="61"/>
      <c r="P46" s="60"/>
      <c r="Q46" s="66"/>
      <c r="R46" s="90"/>
    </row>
    <row r="47" spans="1:18" s="88" customFormat="1" ht="15.75">
      <c r="A47" s="97">
        <v>1002</v>
      </c>
      <c r="B47" s="83" t="s">
        <v>326</v>
      </c>
      <c r="C47" s="52">
        <v>2272.8000000000002</v>
      </c>
      <c r="D47" s="53"/>
      <c r="E47" s="52">
        <v>410</v>
      </c>
      <c r="F47" s="53"/>
      <c r="G47" s="49">
        <f t="shared" si="0"/>
        <v>18.039422738472368</v>
      </c>
      <c r="K47" s="94"/>
      <c r="L47" s="87"/>
      <c r="M47" s="81"/>
      <c r="N47" s="69"/>
      <c r="O47" s="69"/>
      <c r="P47" s="69"/>
      <c r="Q47" s="66"/>
      <c r="R47" s="90"/>
    </row>
    <row r="48" spans="1:18" s="99" customFormat="1" ht="15.75">
      <c r="A48" s="97">
        <v>1003</v>
      </c>
      <c r="B48" s="83" t="s">
        <v>327</v>
      </c>
      <c r="C48" s="52">
        <v>90129.600000000006</v>
      </c>
      <c r="D48" s="53"/>
      <c r="E48" s="52">
        <v>28503.11</v>
      </c>
      <c r="F48" s="53"/>
      <c r="G48" s="49">
        <f t="shared" si="0"/>
        <v>31.624582822957166</v>
      </c>
      <c r="K48" s="100"/>
      <c r="L48" s="58"/>
      <c r="M48" s="85"/>
      <c r="N48" s="60"/>
      <c r="O48" s="61"/>
      <c r="P48" s="60"/>
      <c r="Q48" s="66"/>
      <c r="R48" s="101"/>
    </row>
    <row r="49" spans="1:18" s="88" customFormat="1" ht="15.75">
      <c r="A49" s="97">
        <v>1006</v>
      </c>
      <c r="B49" s="83" t="s">
        <v>328</v>
      </c>
      <c r="C49" s="52">
        <v>7505.1</v>
      </c>
      <c r="D49" s="53"/>
      <c r="E49" s="52">
        <v>737.79</v>
      </c>
      <c r="F49" s="53"/>
      <c r="G49" s="49">
        <f t="shared" si="0"/>
        <v>9.8305152496302508</v>
      </c>
      <c r="K49" s="102"/>
      <c r="L49" s="87"/>
      <c r="M49" s="81"/>
      <c r="N49" s="69"/>
      <c r="O49" s="66"/>
      <c r="P49" s="69"/>
      <c r="Q49" s="66"/>
      <c r="R49" s="90"/>
    </row>
    <row r="50" spans="1:18" s="88" customFormat="1" ht="15.75">
      <c r="A50" s="96">
        <v>1100</v>
      </c>
      <c r="B50" s="40" t="s">
        <v>329</v>
      </c>
      <c r="C50" s="41">
        <f>SUM(C51:C51)</f>
        <v>14176.32</v>
      </c>
      <c r="D50" s="42"/>
      <c r="E50" s="41">
        <f>SUM(E51:E51)</f>
        <v>4868.26</v>
      </c>
      <c r="F50" s="42"/>
      <c r="G50" s="44">
        <f t="shared" si="0"/>
        <v>34.340788018329164</v>
      </c>
      <c r="K50" s="102"/>
      <c r="L50" s="87"/>
      <c r="M50" s="81"/>
      <c r="N50" s="69"/>
      <c r="O50" s="69"/>
      <c r="P50" s="69"/>
      <c r="Q50" s="66"/>
      <c r="R50" s="90"/>
    </row>
    <row r="51" spans="1:18" s="88" customFormat="1" ht="15.75">
      <c r="A51" s="97">
        <v>1101</v>
      </c>
      <c r="B51" s="83" t="s">
        <v>330</v>
      </c>
      <c r="C51" s="52">
        <v>14176.32</v>
      </c>
      <c r="D51" s="53"/>
      <c r="E51" s="52">
        <v>4868.26</v>
      </c>
      <c r="F51" s="53"/>
      <c r="G51" s="49">
        <f t="shared" si="0"/>
        <v>34.340788018329164</v>
      </c>
      <c r="K51" s="102"/>
      <c r="L51" s="87"/>
      <c r="M51" s="81"/>
      <c r="N51" s="69"/>
      <c r="O51" s="66"/>
      <c r="P51" s="69"/>
      <c r="Q51" s="66"/>
      <c r="R51" s="90"/>
    </row>
    <row r="52" spans="1:18" s="88" customFormat="1" ht="15.75">
      <c r="A52" s="96">
        <v>1200</v>
      </c>
      <c r="B52" s="40" t="s">
        <v>331</v>
      </c>
      <c r="C52" s="41">
        <f>SUM(C53+C54)</f>
        <v>3938.19</v>
      </c>
      <c r="D52" s="44"/>
      <c r="E52" s="41">
        <f>SUM(E53+E54)</f>
        <v>980</v>
      </c>
      <c r="F52" s="42"/>
      <c r="G52" s="44">
        <f t="shared" si="0"/>
        <v>24.884528171571205</v>
      </c>
      <c r="K52" s="102"/>
      <c r="L52" s="87"/>
      <c r="M52" s="81"/>
      <c r="N52" s="69"/>
      <c r="O52" s="69"/>
      <c r="P52" s="69"/>
      <c r="Q52" s="66"/>
      <c r="R52" s="90"/>
    </row>
    <row r="53" spans="1:18" s="88" customFormat="1" ht="15.75">
      <c r="A53" s="97">
        <v>1201</v>
      </c>
      <c r="B53" s="83" t="s">
        <v>332</v>
      </c>
      <c r="C53" s="52">
        <v>1938.19</v>
      </c>
      <c r="D53" s="53"/>
      <c r="E53" s="52">
        <v>480</v>
      </c>
      <c r="F53" s="53"/>
      <c r="G53" s="49">
        <f t="shared" si="0"/>
        <v>24.765373879753792</v>
      </c>
      <c r="K53" s="100"/>
      <c r="L53" s="58"/>
      <c r="M53" s="85"/>
      <c r="N53" s="60"/>
      <c r="O53" s="60"/>
      <c r="P53" s="60"/>
      <c r="Q53" s="66"/>
      <c r="R53" s="90"/>
    </row>
    <row r="54" spans="1:18" s="88" customFormat="1" ht="15.75">
      <c r="A54" s="97">
        <v>1202</v>
      </c>
      <c r="B54" s="83" t="s">
        <v>333</v>
      </c>
      <c r="C54" s="52">
        <v>2000</v>
      </c>
      <c r="D54" s="53"/>
      <c r="E54" s="52">
        <v>500</v>
      </c>
      <c r="F54" s="53"/>
      <c r="G54" s="49">
        <f t="shared" si="0"/>
        <v>25</v>
      </c>
      <c r="K54" s="102"/>
      <c r="L54" s="87"/>
      <c r="M54" s="81"/>
      <c r="N54" s="69"/>
      <c r="O54" s="66"/>
      <c r="P54" s="69"/>
      <c r="Q54" s="66"/>
      <c r="R54" s="90"/>
    </row>
    <row r="55" spans="1:18" s="88" customFormat="1" ht="31.5">
      <c r="A55" s="96">
        <v>1300</v>
      </c>
      <c r="B55" s="40" t="s">
        <v>334</v>
      </c>
      <c r="C55" s="41">
        <f>SUM(C56)</f>
        <v>211.45</v>
      </c>
      <c r="D55" s="42"/>
      <c r="E55" s="41">
        <f>SUM(E56)</f>
        <v>2.39</v>
      </c>
      <c r="F55" s="42"/>
      <c r="G55" s="44">
        <f t="shared" si="0"/>
        <v>1.1302908489004493</v>
      </c>
      <c r="K55" s="100"/>
      <c r="L55" s="58"/>
      <c r="M55" s="85"/>
      <c r="N55" s="60"/>
      <c r="O55" s="60"/>
      <c r="P55" s="60"/>
      <c r="Q55" s="66"/>
      <c r="R55" s="90"/>
    </row>
    <row r="56" spans="1:18" s="88" customFormat="1" ht="31.5">
      <c r="A56" s="97">
        <v>1301</v>
      </c>
      <c r="B56" s="83" t="s">
        <v>335</v>
      </c>
      <c r="C56" s="52">
        <v>211.45</v>
      </c>
      <c r="D56" s="53"/>
      <c r="E56" s="52">
        <v>2.39</v>
      </c>
      <c r="F56" s="42"/>
      <c r="G56" s="49">
        <f t="shared" si="0"/>
        <v>1.1302908489004493</v>
      </c>
      <c r="K56" s="102"/>
      <c r="L56" s="87"/>
      <c r="M56" s="81"/>
      <c r="N56" s="69"/>
      <c r="O56" s="66"/>
      <c r="P56" s="69"/>
      <c r="Q56" s="66"/>
      <c r="R56" s="90"/>
    </row>
    <row r="57" spans="1:18" ht="15.75">
      <c r="A57" s="103"/>
      <c r="B57" s="104" t="s">
        <v>336</v>
      </c>
      <c r="C57" s="41">
        <f>SUM(C5+C14+C19+C26+C31+C35+C40+C43+C45+C50+C52+C55)</f>
        <v>1324560.5299999998</v>
      </c>
      <c r="D57" s="43">
        <f>SUM(D5+D14+D19+D26+D31+D35+D40+D43+D45+D50+D52+D55)</f>
        <v>0</v>
      </c>
      <c r="E57" s="41">
        <f>SUM(E5+E14+E19+E26+E31+E35+E40+E43+E45+E50+E52+E55)</f>
        <v>261301.52</v>
      </c>
      <c r="F57" s="105"/>
      <c r="G57" s="44">
        <f t="shared" si="0"/>
        <v>19.727412532819471</v>
      </c>
      <c r="K57" s="102"/>
      <c r="L57" s="87"/>
      <c r="M57" s="68"/>
      <c r="N57" s="69"/>
      <c r="O57" s="66"/>
      <c r="P57" s="69"/>
      <c r="Q57" s="66"/>
      <c r="R57" s="56"/>
    </row>
    <row r="58" spans="1:18" ht="15.75">
      <c r="A58" s="37"/>
      <c r="B58" s="37"/>
      <c r="C58" s="37"/>
      <c r="D58" s="37"/>
      <c r="E58" s="106"/>
      <c r="F58" s="37"/>
      <c r="G58" s="37"/>
      <c r="K58" s="100"/>
      <c r="L58" s="58"/>
      <c r="M58" s="85"/>
      <c r="N58" s="60"/>
      <c r="O58" s="60"/>
      <c r="P58" s="60"/>
      <c r="Q58" s="66"/>
      <c r="R58" s="56"/>
    </row>
    <row r="59" spans="1:18">
      <c r="K59" s="108"/>
      <c r="L59" s="108"/>
      <c r="M59" s="108"/>
      <c r="N59" s="108"/>
      <c r="O59" s="108"/>
      <c r="P59" s="108"/>
      <c r="Q59" s="108"/>
      <c r="R59" s="56"/>
    </row>
    <row r="60" spans="1:18" ht="15" customHeight="1">
      <c r="A60" s="182" t="s">
        <v>408</v>
      </c>
      <c r="B60" s="182"/>
      <c r="C60" s="182"/>
      <c r="D60" s="182"/>
      <c r="E60" s="182"/>
      <c r="F60" s="182"/>
      <c r="G60" s="182"/>
      <c r="K60" s="108"/>
      <c r="L60" s="108"/>
      <c r="M60" s="108"/>
      <c r="N60" s="108"/>
      <c r="O60" s="108"/>
      <c r="P60" s="108"/>
      <c r="Q60" s="108"/>
      <c r="R60" s="56"/>
    </row>
    <row r="61" spans="1:18" ht="15.75">
      <c r="A61" s="182"/>
      <c r="B61" s="182"/>
      <c r="C61" s="182"/>
      <c r="D61" s="182"/>
      <c r="E61" s="182"/>
      <c r="F61" s="182"/>
      <c r="G61" s="182"/>
      <c r="K61" s="109"/>
      <c r="L61" s="109"/>
      <c r="M61" s="109"/>
      <c r="N61" s="109"/>
      <c r="O61" s="109"/>
      <c r="P61" s="109"/>
      <c r="Q61" s="109"/>
      <c r="R61" s="56"/>
    </row>
    <row r="62" spans="1:18" ht="12.75" customHeight="1">
      <c r="A62" s="182"/>
      <c r="B62" s="182"/>
      <c r="C62" s="182"/>
      <c r="D62" s="182"/>
      <c r="E62" s="182"/>
      <c r="F62" s="182"/>
      <c r="G62" s="182"/>
      <c r="K62" s="56"/>
      <c r="L62" s="56"/>
      <c r="M62" s="56"/>
      <c r="N62" s="56"/>
      <c r="O62" s="56"/>
      <c r="P62" s="56"/>
      <c r="Q62" s="56"/>
      <c r="R62" s="56"/>
    </row>
    <row r="63" spans="1:18" ht="44.25" customHeight="1">
      <c r="A63" s="182"/>
      <c r="B63" s="182"/>
      <c r="C63" s="182"/>
      <c r="D63" s="182"/>
      <c r="E63" s="182"/>
      <c r="F63" s="182"/>
      <c r="G63" s="182"/>
      <c r="K63" s="110"/>
      <c r="L63" s="110"/>
      <c r="M63" s="110"/>
      <c r="N63" s="110"/>
      <c r="O63" s="110"/>
      <c r="P63" s="110"/>
      <c r="Q63" s="110"/>
      <c r="R63" s="56"/>
    </row>
    <row r="64" spans="1:18" ht="12.75" hidden="1" customHeight="1">
      <c r="A64" s="182"/>
      <c r="B64" s="182"/>
      <c r="C64" s="182"/>
      <c r="D64" s="182"/>
      <c r="E64" s="182"/>
      <c r="F64" s="182"/>
      <c r="G64" s="182"/>
      <c r="K64" s="110"/>
      <c r="L64" s="110"/>
      <c r="M64" s="110"/>
      <c r="N64" s="110"/>
      <c r="O64" s="110"/>
      <c r="P64" s="110"/>
      <c r="Q64" s="110"/>
      <c r="R64" s="56"/>
    </row>
    <row r="65" spans="11:18" ht="12.75" customHeight="1">
      <c r="K65" s="110"/>
      <c r="L65" s="110"/>
      <c r="M65" s="110"/>
      <c r="N65" s="110"/>
      <c r="O65" s="110"/>
      <c r="P65" s="110"/>
      <c r="Q65" s="110"/>
      <c r="R65" s="56"/>
    </row>
    <row r="66" spans="11:18" ht="12.75" customHeight="1">
      <c r="K66" s="110"/>
      <c r="L66" s="110"/>
      <c r="M66" s="110"/>
      <c r="N66" s="110"/>
      <c r="O66" s="110"/>
      <c r="P66" s="110"/>
      <c r="Q66" s="110"/>
      <c r="R66" s="56"/>
    </row>
    <row r="67" spans="11:18" ht="12.75" customHeight="1">
      <c r="K67" s="110"/>
      <c r="L67" s="110"/>
      <c r="M67" s="110"/>
      <c r="N67" s="110"/>
      <c r="O67" s="110"/>
      <c r="P67" s="110"/>
      <c r="Q67" s="110"/>
      <c r="R67" s="56"/>
    </row>
    <row r="68" spans="11:18">
      <c r="K68" s="56"/>
      <c r="L68" s="56"/>
      <c r="M68" s="56"/>
      <c r="N68" s="56"/>
      <c r="O68" s="56"/>
      <c r="P68" s="56"/>
      <c r="Q68" s="56"/>
      <c r="R68" s="56"/>
    </row>
  </sheetData>
  <mergeCells count="4">
    <mergeCell ref="A1:G1"/>
    <mergeCell ref="A2:G2"/>
    <mergeCell ref="E3:G3"/>
    <mergeCell ref="A60:G64"/>
  </mergeCells>
  <pageMargins left="0.70866141732283472" right="0.70866141732283472" top="0.74803149606299213" bottom="0.74803149606299213" header="0.31496062992125984" footer="0.31496062992125984"/>
  <pageSetup paperSize="9" scale="76" fitToHeight="2" orientation="portrait" copies="0"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topLeftCell="A4" workbookViewId="0">
      <selection activeCell="D12" sqref="D12"/>
    </sheetView>
  </sheetViews>
  <sheetFormatPr defaultRowHeight="15"/>
  <cols>
    <col min="2" max="2" width="43.42578125" customWidth="1"/>
    <col min="3" max="3" width="31.28515625" customWidth="1"/>
    <col min="4" max="4" width="13.140625" customWidth="1"/>
    <col min="5" max="5" width="10.85546875" customWidth="1"/>
    <col min="6" max="6" width="14" customWidth="1"/>
  </cols>
  <sheetData>
    <row r="2" spans="1:9" ht="15.75" customHeight="1">
      <c r="A2" s="183" t="s">
        <v>348</v>
      </c>
      <c r="B2" s="183"/>
      <c r="C2" s="183"/>
      <c r="D2" s="183"/>
      <c r="E2" s="183"/>
      <c r="F2" s="183"/>
      <c r="G2" s="119"/>
      <c r="H2" s="119"/>
      <c r="I2" s="119"/>
    </row>
    <row r="3" spans="1:9" ht="15.75">
      <c r="A3" s="183"/>
      <c r="B3" s="183"/>
      <c r="C3" s="183"/>
      <c r="D3" s="183"/>
      <c r="E3" s="183"/>
      <c r="F3" s="183"/>
      <c r="G3" s="119"/>
      <c r="H3" s="119"/>
      <c r="I3" s="119"/>
    </row>
    <row r="4" spans="1:9" ht="15.75">
      <c r="A4" s="184" t="s">
        <v>347</v>
      </c>
      <c r="B4" s="184"/>
      <c r="C4" s="184"/>
      <c r="D4" s="184"/>
      <c r="E4" s="184"/>
      <c r="F4" s="184"/>
    </row>
    <row r="5" spans="1:9" ht="76.5">
      <c r="A5" s="122" t="s">
        <v>349</v>
      </c>
      <c r="B5" s="122" t="s">
        <v>350</v>
      </c>
      <c r="C5" s="122" t="s">
        <v>351</v>
      </c>
      <c r="D5" s="122" t="s">
        <v>403</v>
      </c>
      <c r="E5" s="120" t="s">
        <v>404</v>
      </c>
      <c r="F5" s="120" t="s">
        <v>405</v>
      </c>
    </row>
    <row r="6" spans="1:9">
      <c r="A6" s="123">
        <v>1</v>
      </c>
      <c r="B6" s="124">
        <v>2</v>
      </c>
      <c r="C6" s="124">
        <v>3</v>
      </c>
      <c r="D6" s="123">
        <v>4</v>
      </c>
      <c r="E6" s="121"/>
      <c r="F6" s="121"/>
    </row>
    <row r="7" spans="1:9" ht="31.5">
      <c r="A7" s="125" t="s">
        <v>352</v>
      </c>
      <c r="B7" s="126" t="s">
        <v>353</v>
      </c>
      <c r="C7" s="127" t="s">
        <v>354</v>
      </c>
      <c r="D7" s="133">
        <f>SUM(D8)</f>
        <v>78124.3</v>
      </c>
      <c r="E7" s="133">
        <f>SUM(E8)</f>
        <v>-17761.439999999999</v>
      </c>
      <c r="F7" s="139" t="s">
        <v>406</v>
      </c>
    </row>
    <row r="8" spans="1:9" ht="47.25">
      <c r="A8" s="125" t="s">
        <v>355</v>
      </c>
      <c r="B8" s="126" t="s">
        <v>356</v>
      </c>
      <c r="C8" s="127" t="s">
        <v>357</v>
      </c>
      <c r="D8" s="133">
        <f>SUM(D9+D14+D23)</f>
        <v>78124.3</v>
      </c>
      <c r="E8" s="133">
        <f>SUM(E9+E14+E23)</f>
        <v>-17761.439999999999</v>
      </c>
      <c r="F8" s="139" t="s">
        <v>406</v>
      </c>
    </row>
    <row r="9" spans="1:9" ht="31.5">
      <c r="A9" s="128" t="s">
        <v>358</v>
      </c>
      <c r="B9" s="129" t="s">
        <v>359</v>
      </c>
      <c r="C9" s="130" t="s">
        <v>360</v>
      </c>
      <c r="D9" s="134">
        <f>SUM(D10-D12)</f>
        <v>0</v>
      </c>
      <c r="E9" s="134">
        <f>SUM(E10-E12)</f>
        <v>0</v>
      </c>
      <c r="F9" s="139" t="s">
        <v>406</v>
      </c>
    </row>
    <row r="10" spans="1:9" ht="49.5" customHeight="1">
      <c r="A10" s="128" t="s">
        <v>361</v>
      </c>
      <c r="B10" s="129" t="s">
        <v>362</v>
      </c>
      <c r="C10" s="130" t="s">
        <v>363</v>
      </c>
      <c r="D10" s="134">
        <f>SUM(D11)</f>
        <v>10000</v>
      </c>
      <c r="E10" s="134">
        <f>SUM(E11)</f>
        <v>0</v>
      </c>
      <c r="F10" s="137" t="s">
        <v>406</v>
      </c>
    </row>
    <row r="11" spans="1:9" ht="47.25">
      <c r="A11" s="128" t="s">
        <v>364</v>
      </c>
      <c r="B11" s="129" t="s">
        <v>365</v>
      </c>
      <c r="C11" s="130" t="s">
        <v>366</v>
      </c>
      <c r="D11" s="134">
        <v>10000</v>
      </c>
      <c r="E11" s="136">
        <v>0</v>
      </c>
      <c r="F11" s="137" t="s">
        <v>406</v>
      </c>
    </row>
    <row r="12" spans="1:9" ht="47.25">
      <c r="A12" s="128" t="s">
        <v>367</v>
      </c>
      <c r="B12" s="129" t="s">
        <v>368</v>
      </c>
      <c r="C12" s="130" t="s">
        <v>369</v>
      </c>
      <c r="D12" s="134">
        <f>SUM(D13)</f>
        <v>10000</v>
      </c>
      <c r="E12" s="134">
        <f>SUM(E13)</f>
        <v>0</v>
      </c>
      <c r="F12" s="137" t="s">
        <v>406</v>
      </c>
    </row>
    <row r="13" spans="1:9" ht="47.25">
      <c r="A13" s="128" t="s">
        <v>370</v>
      </c>
      <c r="B13" s="129" t="s">
        <v>371</v>
      </c>
      <c r="C13" s="131" t="s">
        <v>372</v>
      </c>
      <c r="D13" s="134">
        <v>10000</v>
      </c>
      <c r="E13" s="136">
        <v>0</v>
      </c>
      <c r="F13" s="137" t="s">
        <v>406</v>
      </c>
    </row>
    <row r="14" spans="1:9" ht="47.25">
      <c r="A14" s="128" t="s">
        <v>373</v>
      </c>
      <c r="B14" s="129" t="s">
        <v>374</v>
      </c>
      <c r="C14" s="130" t="s">
        <v>375</v>
      </c>
      <c r="D14" s="134">
        <f>SUM(D15-D17)</f>
        <v>-4676.8999999999996</v>
      </c>
      <c r="E14" s="134">
        <f>SUM(E15-E17)</f>
        <v>-1720.98</v>
      </c>
      <c r="F14" s="137">
        <f>E14/D14</f>
        <v>0.36797451303213669</v>
      </c>
    </row>
    <row r="15" spans="1:9" ht="63">
      <c r="A15" s="128" t="s">
        <v>376</v>
      </c>
      <c r="B15" s="129" t="s">
        <v>377</v>
      </c>
      <c r="C15" s="130" t="s">
        <v>378</v>
      </c>
      <c r="D15" s="134">
        <f>SUM(D16)</f>
        <v>10000</v>
      </c>
      <c r="E15" s="134">
        <f>SUM(E16)</f>
        <v>0</v>
      </c>
      <c r="F15" s="137" t="s">
        <v>406</v>
      </c>
    </row>
    <row r="16" spans="1:9" ht="63">
      <c r="A16" s="128" t="s">
        <v>379</v>
      </c>
      <c r="B16" s="129" t="s">
        <v>380</v>
      </c>
      <c r="C16" s="130" t="s">
        <v>381</v>
      </c>
      <c r="D16" s="134">
        <v>10000</v>
      </c>
      <c r="E16" s="136">
        <v>0</v>
      </c>
      <c r="F16" s="137" t="s">
        <v>406</v>
      </c>
    </row>
    <row r="17" spans="1:6" ht="78.75">
      <c r="A17" s="128" t="s">
        <v>382</v>
      </c>
      <c r="B17" s="129" t="s">
        <v>383</v>
      </c>
      <c r="C17" s="130" t="s">
        <v>384</v>
      </c>
      <c r="D17" s="134">
        <f>SUM(D18)</f>
        <v>14676.9</v>
      </c>
      <c r="E17" s="134">
        <f>SUM(E18)</f>
        <v>1720.98</v>
      </c>
      <c r="F17" s="137">
        <f>E18/D18</f>
        <v>0.11725773153731374</v>
      </c>
    </row>
    <row r="18" spans="1:6" ht="78.75">
      <c r="A18" s="128" t="s">
        <v>385</v>
      </c>
      <c r="B18" s="132" t="s">
        <v>386</v>
      </c>
      <c r="C18" s="130" t="s">
        <v>387</v>
      </c>
      <c r="D18" s="134">
        <v>14676.9</v>
      </c>
      <c r="E18" s="136">
        <v>1720.98</v>
      </c>
      <c r="F18" s="137">
        <f>E18/D18</f>
        <v>0.11725773153731374</v>
      </c>
    </row>
    <row r="19" spans="1:6" ht="47.25">
      <c r="A19" s="128" t="s">
        <v>388</v>
      </c>
      <c r="B19" s="129" t="s">
        <v>389</v>
      </c>
      <c r="C19" s="130" t="s">
        <v>390</v>
      </c>
      <c r="D19" s="134">
        <f>SUM(D20)</f>
        <v>0</v>
      </c>
      <c r="E19" s="134">
        <f>SUM(E20)</f>
        <v>0</v>
      </c>
      <c r="F19" s="137" t="s">
        <v>406</v>
      </c>
    </row>
    <row r="20" spans="1:6" ht="127.5" customHeight="1">
      <c r="A20" s="128" t="s">
        <v>391</v>
      </c>
      <c r="B20" s="132" t="s">
        <v>392</v>
      </c>
      <c r="C20" s="130" t="s">
        <v>393</v>
      </c>
      <c r="D20" s="134">
        <v>0</v>
      </c>
      <c r="E20" s="136">
        <v>0</v>
      </c>
      <c r="F20" s="137" t="s">
        <v>406</v>
      </c>
    </row>
    <row r="21" spans="1:6" ht="51" customHeight="1">
      <c r="A21" s="128" t="s">
        <v>394</v>
      </c>
      <c r="B21" s="129" t="s">
        <v>395</v>
      </c>
      <c r="C21" s="130" t="s">
        <v>396</v>
      </c>
      <c r="D21" s="134">
        <f>SUM(D22)</f>
        <v>0</v>
      </c>
      <c r="E21" s="134">
        <f>SUM(E22)</f>
        <v>0</v>
      </c>
      <c r="F21" s="137" t="s">
        <v>406</v>
      </c>
    </row>
    <row r="22" spans="1:6" ht="67.5" customHeight="1">
      <c r="A22" s="128" t="s">
        <v>397</v>
      </c>
      <c r="B22" s="129" t="s">
        <v>398</v>
      </c>
      <c r="C22" s="130" t="s">
        <v>399</v>
      </c>
      <c r="D22" s="134">
        <v>0</v>
      </c>
      <c r="E22" s="138">
        <v>0</v>
      </c>
      <c r="F22" s="137" t="s">
        <v>406</v>
      </c>
    </row>
    <row r="23" spans="1:6" ht="34.5" customHeight="1">
      <c r="A23" s="128" t="s">
        <v>400</v>
      </c>
      <c r="B23" s="129" t="s">
        <v>401</v>
      </c>
      <c r="C23" s="130" t="s">
        <v>402</v>
      </c>
      <c r="D23" s="135">
        <v>82801.2</v>
      </c>
      <c r="E23" s="136">
        <v>-16040.46</v>
      </c>
      <c r="F23" s="139" t="s">
        <v>406</v>
      </c>
    </row>
  </sheetData>
  <mergeCells count="2">
    <mergeCell ref="A2:F3"/>
    <mergeCell ref="A4:F4"/>
  </mergeCells>
  <pageMargins left="0.70866141732283472" right="0.70866141732283472" top="0.74803149606299213" bottom="0.74803149606299213" header="0.31496062992125984" footer="0.31496062992125984"/>
  <pageSetup paperSize="9" scale="68" orientation="portrait" copies="0" r:id="rId1"/>
</worksheet>
</file>

<file path=xl/worksheets/sheet4.xml><?xml version="1.0" encoding="utf-8"?>
<worksheet xmlns="http://schemas.openxmlformats.org/spreadsheetml/2006/main" xmlns:r="http://schemas.openxmlformats.org/officeDocument/2006/relationships">
  <sheetPr>
    <pageSetUpPr fitToPage="1"/>
  </sheetPr>
  <dimension ref="B2:C6"/>
  <sheetViews>
    <sheetView workbookViewId="0">
      <selection activeCell="C7" sqref="C7"/>
    </sheetView>
  </sheetViews>
  <sheetFormatPr defaultRowHeight="15"/>
  <cols>
    <col min="2" max="2" width="49.42578125" customWidth="1"/>
    <col min="3" max="3" width="34.85546875" customWidth="1"/>
  </cols>
  <sheetData>
    <row r="2" spans="2:3" ht="18" customHeight="1">
      <c r="B2" s="185" t="s">
        <v>341</v>
      </c>
      <c r="C2" s="185"/>
    </row>
    <row r="3" spans="2:3" s="11" customFormat="1" ht="19.5" customHeight="1">
      <c r="B3" s="185" t="s">
        <v>342</v>
      </c>
      <c r="C3" s="185"/>
    </row>
    <row r="4" spans="2:3" ht="15.75">
      <c r="B4" s="186" t="s">
        <v>343</v>
      </c>
      <c r="C4" s="186"/>
    </row>
    <row r="5" spans="2:3" ht="42.75">
      <c r="B5" s="111" t="s">
        <v>339</v>
      </c>
      <c r="C5" s="112" t="s">
        <v>340</v>
      </c>
    </row>
    <row r="6" spans="2:3">
      <c r="B6" s="113" t="s">
        <v>344</v>
      </c>
      <c r="C6" s="114">
        <v>12437.7</v>
      </c>
    </row>
  </sheetData>
  <mergeCells count="3">
    <mergeCell ref="B2:C2"/>
    <mergeCell ref="B3:C3"/>
    <mergeCell ref="B4:C4"/>
  </mergeCells>
  <pageMargins left="0.70866141732283472" right="0.70866141732283472" top="0.74803149606299213" bottom="0.74803149606299213" header="0.31496062992125984" footer="0.31496062992125984"/>
  <pageSetup paperSize="9" scale="93" orientation="portrait" copies="0" r:id="rId1"/>
</worksheet>
</file>

<file path=xl/worksheets/sheet5.xml><?xml version="1.0" encoding="utf-8"?>
<worksheet xmlns="http://schemas.openxmlformats.org/spreadsheetml/2006/main" xmlns:r="http://schemas.openxmlformats.org/officeDocument/2006/relationships">
  <dimension ref="B2:C5"/>
  <sheetViews>
    <sheetView workbookViewId="0">
      <selection activeCell="D13" sqref="D13"/>
    </sheetView>
  </sheetViews>
  <sheetFormatPr defaultRowHeight="15"/>
  <cols>
    <col min="2" max="2" width="54" customWidth="1"/>
    <col min="3" max="3" width="17.85546875" customWidth="1"/>
  </cols>
  <sheetData>
    <row r="2" spans="2:3" ht="61.5" customHeight="1">
      <c r="B2" s="187" t="s">
        <v>346</v>
      </c>
      <c r="C2" s="187"/>
    </row>
    <row r="3" spans="2:3" ht="15.75">
      <c r="B3" s="186" t="s">
        <v>347</v>
      </c>
      <c r="C3" s="186"/>
    </row>
    <row r="4" spans="2:3" ht="38.25">
      <c r="B4" s="117" t="s">
        <v>339</v>
      </c>
      <c r="C4" s="118" t="s">
        <v>340</v>
      </c>
    </row>
    <row r="5" spans="2:3" ht="29.25" customHeight="1">
      <c r="B5" s="115" t="s">
        <v>345</v>
      </c>
      <c r="C5" s="116">
        <v>0</v>
      </c>
    </row>
  </sheetData>
  <mergeCells count="2">
    <mergeCell ref="B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Доходы</vt:lpstr>
      <vt:lpstr>Расходы</vt:lpstr>
      <vt:lpstr>Источники</vt:lpstr>
      <vt:lpstr>Муниципальный долг</vt:lpstr>
      <vt:lpstr>Кредиторская задолженность</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IsmagilovaLS</cp:lastModifiedBy>
  <cp:lastPrinted>2016-04-12T09:56:54Z</cp:lastPrinted>
  <dcterms:created xsi:type="dcterms:W3CDTF">2015-01-16T05:02:30Z</dcterms:created>
  <dcterms:modified xsi:type="dcterms:W3CDTF">2016-04-12T10:55:32Z</dcterms:modified>
</cp:coreProperties>
</file>