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1010" activeTab="3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calcPr calcId="144525"/>
</workbook>
</file>

<file path=xl/calcChain.xml><?xml version="1.0" encoding="utf-8"?>
<calcChain xmlns="http://schemas.openxmlformats.org/spreadsheetml/2006/main">
  <c r="D7" i="15" l="1"/>
  <c r="D8" i="15"/>
  <c r="C20" i="14"/>
  <c r="C14" i="4"/>
  <c r="C13" i="4" s="1"/>
  <c r="D14" i="4"/>
  <c r="D13" i="4" s="1"/>
  <c r="F237" i="4"/>
  <c r="F236" i="4"/>
  <c r="F235" i="4"/>
  <c r="D234" i="4"/>
  <c r="C234" i="4"/>
  <c r="F233" i="4"/>
  <c r="F232" i="4"/>
  <c r="D231" i="4"/>
  <c r="C231" i="4"/>
  <c r="F230" i="4"/>
  <c r="F229" i="4"/>
  <c r="D228" i="4"/>
  <c r="C228" i="4"/>
  <c r="F226" i="4"/>
  <c r="D225" i="4"/>
  <c r="C225" i="4"/>
  <c r="F224" i="4"/>
  <c r="E224" i="4"/>
  <c r="F223" i="4"/>
  <c r="E223" i="4"/>
  <c r="F222" i="4"/>
  <c r="F221" i="4"/>
  <c r="F220" i="4"/>
  <c r="E220" i="4"/>
  <c r="F219" i="4"/>
  <c r="E219" i="4"/>
  <c r="F218" i="4"/>
  <c r="E218" i="4"/>
  <c r="F217" i="4"/>
  <c r="E217" i="4"/>
  <c r="C216" i="4"/>
  <c r="C214" i="4" s="1"/>
  <c r="F215" i="4"/>
  <c r="E215" i="4"/>
  <c r="D214" i="4"/>
  <c r="D211" i="4" s="1"/>
  <c r="F213" i="4"/>
  <c r="E213" i="4"/>
  <c r="F212" i="4"/>
  <c r="E212" i="4"/>
  <c r="F210" i="4"/>
  <c r="E210" i="4"/>
  <c r="F209" i="4"/>
  <c r="E209" i="4"/>
  <c r="D208" i="4"/>
  <c r="C208" i="4"/>
  <c r="F207" i="4"/>
  <c r="E207" i="4"/>
  <c r="F206" i="4"/>
  <c r="E206" i="4"/>
  <c r="F205" i="4"/>
  <c r="E205" i="4"/>
  <c r="F204" i="4"/>
  <c r="E204" i="4"/>
  <c r="F203" i="4"/>
  <c r="E203" i="4"/>
  <c r="F202" i="4"/>
  <c r="E202" i="4"/>
  <c r="F201" i="4"/>
  <c r="E201" i="4"/>
  <c r="F200" i="4"/>
  <c r="E200" i="4"/>
  <c r="F199" i="4"/>
  <c r="E199" i="4"/>
  <c r="F198" i="4"/>
  <c r="E198" i="4"/>
  <c r="F197" i="4"/>
  <c r="E197" i="4"/>
  <c r="D196" i="4"/>
  <c r="D194" i="4" s="1"/>
  <c r="C196" i="4"/>
  <c r="C194" i="4" s="1"/>
  <c r="F195" i="4"/>
  <c r="E195" i="4"/>
  <c r="F193" i="4"/>
  <c r="F192" i="4"/>
  <c r="E192" i="4"/>
  <c r="F191" i="4"/>
  <c r="E191" i="4"/>
  <c r="F190" i="4"/>
  <c r="E190" i="4"/>
  <c r="F189" i="4"/>
  <c r="E189" i="4"/>
  <c r="F188" i="4"/>
  <c r="E188" i="4"/>
  <c r="F187" i="4"/>
  <c r="E187" i="4"/>
  <c r="F186" i="4"/>
  <c r="E186" i="4"/>
  <c r="F185" i="4"/>
  <c r="E185" i="4"/>
  <c r="D184" i="4"/>
  <c r="C184" i="4"/>
  <c r="F183" i="4"/>
  <c r="E183" i="4"/>
  <c r="F182" i="4"/>
  <c r="E182" i="4"/>
  <c r="F181" i="4"/>
  <c r="E181" i="4"/>
  <c r="F180" i="4"/>
  <c r="E180" i="4"/>
  <c r="F179" i="4"/>
  <c r="E179" i="4"/>
  <c r="F178" i="4"/>
  <c r="E178" i="4"/>
  <c r="F177" i="4"/>
  <c r="E177" i="4"/>
  <c r="F176" i="4"/>
  <c r="E176" i="4"/>
  <c r="F175" i="4"/>
  <c r="E175" i="4"/>
  <c r="F174" i="4"/>
  <c r="E174" i="4"/>
  <c r="D173" i="4"/>
  <c r="C173" i="4"/>
  <c r="C171" i="4"/>
  <c r="F171" i="4" s="1"/>
  <c r="F170" i="4"/>
  <c r="E170" i="4"/>
  <c r="F169" i="4"/>
  <c r="E169" i="4"/>
  <c r="D168" i="4"/>
  <c r="F165" i="4"/>
  <c r="D164" i="4"/>
  <c r="F164" i="4" s="1"/>
  <c r="F163" i="4"/>
  <c r="F162" i="4"/>
  <c r="F161" i="4"/>
  <c r="F160" i="4"/>
  <c r="D159" i="4"/>
  <c r="C159" i="4"/>
  <c r="C158" i="4" s="1"/>
  <c r="F157" i="4"/>
  <c r="F156" i="4"/>
  <c r="E156" i="4"/>
  <c r="F155" i="4"/>
  <c r="E155" i="4"/>
  <c r="D154" i="4"/>
  <c r="C154" i="4"/>
  <c r="F153" i="4"/>
  <c r="E153" i="4"/>
  <c r="F152" i="4"/>
  <c r="E152" i="4"/>
  <c r="F151" i="4"/>
  <c r="E151" i="4"/>
  <c r="F150" i="4"/>
  <c r="F149" i="4"/>
  <c r="F148" i="4"/>
  <c r="E148" i="4"/>
  <c r="F147" i="4"/>
  <c r="D146" i="4"/>
  <c r="C146" i="4"/>
  <c r="F145" i="4"/>
  <c r="F144" i="4"/>
  <c r="D143" i="4"/>
  <c r="C143" i="4"/>
  <c r="F142" i="4"/>
  <c r="F141" i="4"/>
  <c r="E141" i="4"/>
  <c r="D140" i="4"/>
  <c r="C140" i="4"/>
  <c r="F138" i="4"/>
  <c r="F137" i="4"/>
  <c r="E137" i="4"/>
  <c r="D136" i="4"/>
  <c r="C136" i="4"/>
  <c r="C134" i="4" s="1"/>
  <c r="F135" i="4"/>
  <c r="F133" i="4"/>
  <c r="E133" i="4"/>
  <c r="D132" i="4"/>
  <c r="C132" i="4"/>
  <c r="F131" i="4"/>
  <c r="E131" i="4"/>
  <c r="F130" i="4"/>
  <c r="E130" i="4"/>
  <c r="F129" i="4"/>
  <c r="D128" i="4"/>
  <c r="C128" i="4"/>
  <c r="F127" i="4"/>
  <c r="F126" i="4"/>
  <c r="E126" i="4"/>
  <c r="F125" i="4"/>
  <c r="E125" i="4"/>
  <c r="F124" i="4"/>
  <c r="D123" i="4"/>
  <c r="C123" i="4"/>
  <c r="F122" i="4"/>
  <c r="F121" i="4"/>
  <c r="E121" i="4"/>
  <c r="F120" i="4"/>
  <c r="F119" i="4"/>
  <c r="E119" i="4"/>
  <c r="F118" i="4"/>
  <c r="E118" i="4"/>
  <c r="F117" i="4"/>
  <c r="F116" i="4"/>
  <c r="E116" i="4"/>
  <c r="F115" i="4"/>
  <c r="E115" i="4"/>
  <c r="F114" i="4"/>
  <c r="E114" i="4"/>
  <c r="F113" i="4"/>
  <c r="E113" i="4"/>
  <c r="F112" i="4"/>
  <c r="E112" i="4"/>
  <c r="D111" i="4"/>
  <c r="E111" i="4" s="1"/>
  <c r="C111" i="4"/>
  <c r="F110" i="4"/>
  <c r="E110" i="4"/>
  <c r="F109" i="4"/>
  <c r="E109" i="4"/>
  <c r="D108" i="4"/>
  <c r="C108" i="4"/>
  <c r="F107" i="4"/>
  <c r="E107" i="4"/>
  <c r="F106" i="4"/>
  <c r="E106" i="4"/>
  <c r="D105" i="4"/>
  <c r="C105" i="4"/>
  <c r="F102" i="4"/>
  <c r="F101" i="4"/>
  <c r="E101" i="4"/>
  <c r="D100" i="4"/>
  <c r="C100" i="4"/>
  <c r="F99" i="4"/>
  <c r="F98" i="4"/>
  <c r="E98" i="4"/>
  <c r="F97" i="4"/>
  <c r="D96" i="4"/>
  <c r="C96" i="4"/>
  <c r="F95" i="4"/>
  <c r="D94" i="4"/>
  <c r="C94" i="4"/>
  <c r="F92" i="4"/>
  <c r="E92" i="4"/>
  <c r="F91" i="4"/>
  <c r="F90" i="4"/>
  <c r="D89" i="4"/>
  <c r="C89" i="4"/>
  <c r="F88" i="4"/>
  <c r="F87" i="4"/>
  <c r="F86" i="4"/>
  <c r="F85" i="4"/>
  <c r="F84" i="4"/>
  <c r="D83" i="4"/>
  <c r="C83" i="4"/>
  <c r="F81" i="4"/>
  <c r="E81" i="4"/>
  <c r="D80" i="4"/>
  <c r="C80" i="4"/>
  <c r="F77" i="4"/>
  <c r="F76" i="4"/>
  <c r="E76" i="4"/>
  <c r="F75" i="4"/>
  <c r="E75" i="4"/>
  <c r="F74" i="4"/>
  <c r="F73" i="4"/>
  <c r="E73" i="4"/>
  <c r="D72" i="4"/>
  <c r="C72" i="4"/>
  <c r="C71" i="4" s="1"/>
  <c r="C70" i="4"/>
  <c r="F70" i="4" s="1"/>
  <c r="F69" i="4"/>
  <c r="E69" i="4"/>
  <c r="F68" i="4"/>
  <c r="E68" i="4"/>
  <c r="D67" i="4"/>
  <c r="D64" i="4" s="1"/>
  <c r="F66" i="4"/>
  <c r="F65" i="4"/>
  <c r="E65" i="4"/>
  <c r="F63" i="4"/>
  <c r="F62" i="4"/>
  <c r="E62" i="4"/>
  <c r="F61" i="4"/>
  <c r="E61" i="4"/>
  <c r="D60" i="4"/>
  <c r="C60" i="4"/>
  <c r="F59" i="4"/>
  <c r="E59" i="4"/>
  <c r="F58" i="4"/>
  <c r="E58" i="4"/>
  <c r="D57" i="4"/>
  <c r="C57" i="4"/>
  <c r="F56" i="4"/>
  <c r="E56" i="4"/>
  <c r="F55" i="4"/>
  <c r="F54" i="4"/>
  <c r="E54" i="4"/>
  <c r="D53" i="4"/>
  <c r="C53" i="4"/>
  <c r="F52" i="4"/>
  <c r="D51" i="4"/>
  <c r="C51" i="4"/>
  <c r="F50" i="4"/>
  <c r="E50" i="4"/>
  <c r="D49" i="4"/>
  <c r="C49" i="4"/>
  <c r="F48" i="4"/>
  <c r="E48" i="4"/>
  <c r="D47" i="4"/>
  <c r="C47" i="4"/>
  <c r="F45" i="4"/>
  <c r="C44" i="4"/>
  <c r="C43" i="4" s="1"/>
  <c r="F43" i="4" s="1"/>
  <c r="F42" i="4"/>
  <c r="F41" i="4"/>
  <c r="E41" i="4"/>
  <c r="D40" i="4"/>
  <c r="C40" i="4"/>
  <c r="F39" i="4"/>
  <c r="E39" i="4"/>
  <c r="F38" i="4"/>
  <c r="E38" i="4"/>
  <c r="D37" i="4"/>
  <c r="C37" i="4"/>
  <c r="F36" i="4"/>
  <c r="E36" i="4"/>
  <c r="D35" i="4"/>
  <c r="C35" i="4"/>
  <c r="F33" i="4"/>
  <c r="E33" i="4"/>
  <c r="D32" i="4"/>
  <c r="C32" i="4"/>
  <c r="F31" i="4"/>
  <c r="E31" i="4"/>
  <c r="D30" i="4"/>
  <c r="C30" i="4"/>
  <c r="F29" i="4"/>
  <c r="F28" i="4"/>
  <c r="E28" i="4"/>
  <c r="D27" i="4"/>
  <c r="C27" i="4"/>
  <c r="F26" i="4"/>
  <c r="F25" i="4"/>
  <c r="F24" i="4"/>
  <c r="E24" i="4"/>
  <c r="F23" i="4"/>
  <c r="F22" i="4"/>
  <c r="E22" i="4"/>
  <c r="D21" i="4"/>
  <c r="F21" i="4" s="1"/>
  <c r="C21" i="4"/>
  <c r="F19" i="4"/>
  <c r="E19" i="4"/>
  <c r="F18" i="4"/>
  <c r="E18" i="4"/>
  <c r="F17" i="4"/>
  <c r="E17" i="4"/>
  <c r="F16" i="4"/>
  <c r="E16" i="4"/>
  <c r="F15" i="4"/>
  <c r="E15" i="4"/>
  <c r="F12" i="4"/>
  <c r="F11" i="4"/>
  <c r="E11" i="4"/>
  <c r="F10" i="4"/>
  <c r="E10" i="4"/>
  <c r="F9" i="4"/>
  <c r="E9" i="4"/>
  <c r="F8" i="4"/>
  <c r="E8" i="4"/>
  <c r="D7" i="4"/>
  <c r="C7" i="4"/>
  <c r="C6" i="4" s="1"/>
  <c r="H14" i="14"/>
  <c r="F53" i="4" l="1"/>
  <c r="E37" i="4"/>
  <c r="E30" i="4"/>
  <c r="F83" i="4"/>
  <c r="F146" i="4"/>
  <c r="F143" i="4"/>
  <c r="F51" i="4"/>
  <c r="F140" i="4"/>
  <c r="E154" i="4"/>
  <c r="F100" i="4"/>
  <c r="E40" i="4"/>
  <c r="F32" i="4"/>
  <c r="E49" i="4"/>
  <c r="E70" i="4"/>
  <c r="E80" i="4"/>
  <c r="E108" i="4"/>
  <c r="E57" i="4"/>
  <c r="F80" i="4"/>
  <c r="E208" i="4"/>
  <c r="E96" i="4"/>
  <c r="C20" i="4"/>
  <c r="E53" i="4"/>
  <c r="E123" i="4"/>
  <c r="C139" i="4"/>
  <c r="E47" i="4"/>
  <c r="F37" i="4"/>
  <c r="F44" i="4"/>
  <c r="E100" i="4"/>
  <c r="F108" i="4"/>
  <c r="E128" i="4"/>
  <c r="E136" i="4"/>
  <c r="F173" i="4"/>
  <c r="F225" i="4"/>
  <c r="D158" i="4"/>
  <c r="E184" i="4"/>
  <c r="F89" i="4"/>
  <c r="D34" i="4"/>
  <c r="D227" i="4"/>
  <c r="F30" i="4"/>
  <c r="D82" i="4"/>
  <c r="D79" i="4" s="1"/>
  <c r="D78" i="4" s="1"/>
  <c r="C93" i="4"/>
  <c r="D46" i="4"/>
  <c r="C82" i="4"/>
  <c r="F228" i="4"/>
  <c r="F111" i="4"/>
  <c r="F7" i="4"/>
  <c r="E35" i="4"/>
  <c r="F40" i="4"/>
  <c r="E132" i="4"/>
  <c r="E140" i="4"/>
  <c r="F35" i="4"/>
  <c r="E21" i="4"/>
  <c r="F47" i="4"/>
  <c r="D104" i="4"/>
  <c r="F234" i="4"/>
  <c r="E72" i="4"/>
  <c r="C104" i="4"/>
  <c r="F123" i="4"/>
  <c r="E173" i="4"/>
  <c r="E27" i="4"/>
  <c r="F57" i="4"/>
  <c r="F72" i="4"/>
  <c r="E146" i="4"/>
  <c r="E171" i="4"/>
  <c r="F184" i="4"/>
  <c r="F94" i="4"/>
  <c r="F216" i="4"/>
  <c r="F231" i="4"/>
  <c r="F158" i="4"/>
  <c r="E32" i="4"/>
  <c r="E214" i="4"/>
  <c r="F214" i="4"/>
  <c r="C211" i="4"/>
  <c r="F211" i="4" s="1"/>
  <c r="F194" i="4"/>
  <c r="E194" i="4"/>
  <c r="D6" i="4"/>
  <c r="C34" i="4"/>
  <c r="C67" i="4"/>
  <c r="D71" i="4"/>
  <c r="D134" i="4"/>
  <c r="D139" i="4"/>
  <c r="C168" i="4"/>
  <c r="D172" i="4"/>
  <c r="C227" i="4"/>
  <c r="D93" i="4"/>
  <c r="F60" i="4"/>
  <c r="F96" i="4"/>
  <c r="F128" i="4"/>
  <c r="C172" i="4"/>
  <c r="F208" i="4"/>
  <c r="D20" i="4"/>
  <c r="E60" i="4"/>
  <c r="F105" i="4"/>
  <c r="F27" i="4"/>
  <c r="E105" i="4"/>
  <c r="F154" i="4"/>
  <c r="F196" i="4"/>
  <c r="F49" i="4"/>
  <c r="F132" i="4"/>
  <c r="F159" i="4"/>
  <c r="E196" i="4"/>
  <c r="F136" i="4"/>
  <c r="E7" i="4"/>
  <c r="F15" i="14"/>
  <c r="E17" i="15"/>
  <c r="D103" i="4" l="1"/>
  <c r="F227" i="4"/>
  <c r="F104" i="4"/>
  <c r="F82" i="4"/>
  <c r="E34" i="4"/>
  <c r="C103" i="4"/>
  <c r="F103" i="4" s="1"/>
  <c r="E211" i="4"/>
  <c r="E82" i="4"/>
  <c r="C79" i="4"/>
  <c r="C5" i="4"/>
  <c r="E104" i="4"/>
  <c r="E13" i="4"/>
  <c r="F13" i="4"/>
  <c r="F93" i="4"/>
  <c r="E93" i="4"/>
  <c r="E14" i="4"/>
  <c r="F14" i="4"/>
  <c r="E139" i="4"/>
  <c r="F139" i="4"/>
  <c r="F34" i="4"/>
  <c r="E172" i="4"/>
  <c r="D167" i="4"/>
  <c r="F172" i="4"/>
  <c r="E6" i="4"/>
  <c r="D4" i="4"/>
  <c r="F6" i="4"/>
  <c r="F67" i="4"/>
  <c r="E67" i="4"/>
  <c r="C64" i="4"/>
  <c r="F20" i="4"/>
  <c r="E20" i="4"/>
  <c r="E71" i="4"/>
  <c r="F71" i="4"/>
  <c r="E134" i="4"/>
  <c r="F134" i="4"/>
  <c r="C167" i="4"/>
  <c r="C166" i="4" s="1"/>
  <c r="E168" i="4"/>
  <c r="F168" i="4"/>
  <c r="D5" i="4"/>
  <c r="C56" i="14"/>
  <c r="E47" i="14"/>
  <c r="F56" i="14"/>
  <c r="E56" i="14"/>
  <c r="H58" i="14"/>
  <c r="H51" i="14"/>
  <c r="F53" i="14"/>
  <c r="E53" i="14"/>
  <c r="C53" i="14"/>
  <c r="H55" i="14"/>
  <c r="E103" i="4" l="1"/>
  <c r="E79" i="4"/>
  <c r="F79" i="4"/>
  <c r="C78" i="4"/>
  <c r="E5" i="4"/>
  <c r="F5" i="4"/>
  <c r="C46" i="4"/>
  <c r="E64" i="4"/>
  <c r="F64" i="4"/>
  <c r="D166" i="4"/>
  <c r="D238" i="4" s="1"/>
  <c r="E167" i="4"/>
  <c r="F167" i="4"/>
  <c r="D12" i="15"/>
  <c r="E78" i="4" l="1"/>
  <c r="F78" i="4"/>
  <c r="E46" i="4"/>
  <c r="F46" i="4"/>
  <c r="C4" i="4"/>
  <c r="E166" i="4"/>
  <c r="F166" i="4"/>
  <c r="E6" i="14"/>
  <c r="C238" i="4" l="1"/>
  <c r="F4" i="4"/>
  <c r="E4" i="4"/>
  <c r="E15" i="15"/>
  <c r="H10" i="14"/>
  <c r="F238" i="4" l="1"/>
  <c r="E238" i="4"/>
  <c r="E20" i="14"/>
  <c r="D10" i="15" l="1"/>
  <c r="D9" i="15" l="1"/>
  <c r="H39" i="14"/>
  <c r="F32" i="14"/>
  <c r="F60" i="14"/>
  <c r="D15" i="15" l="1"/>
  <c r="H61" i="14" l="1"/>
  <c r="H59" i="14"/>
  <c r="H57" i="14"/>
  <c r="H54" i="14"/>
  <c r="H52" i="14"/>
  <c r="H50" i="14"/>
  <c r="H49" i="14"/>
  <c r="H48" i="14"/>
  <c r="H46" i="14"/>
  <c r="H44" i="14"/>
  <c r="H43" i="14"/>
  <c r="H41" i="14"/>
  <c r="H40" i="14"/>
  <c r="H38" i="14"/>
  <c r="H37" i="14"/>
  <c r="H35" i="14"/>
  <c r="H34" i="14"/>
  <c r="H33" i="14"/>
  <c r="H31" i="14"/>
  <c r="H30" i="14"/>
  <c r="H29" i="14"/>
  <c r="H28" i="14"/>
  <c r="H26" i="14"/>
  <c r="H25" i="14"/>
  <c r="H24" i="14"/>
  <c r="H23" i="14"/>
  <c r="H22" i="14"/>
  <c r="H21" i="14"/>
  <c r="H19" i="14"/>
  <c r="H18" i="14"/>
  <c r="H17" i="14"/>
  <c r="H8" i="14"/>
  <c r="H11" i="14"/>
  <c r="H9" i="14"/>
  <c r="H7" i="14"/>
  <c r="E60" i="14"/>
  <c r="H60" i="14" s="1"/>
  <c r="E45" i="14"/>
  <c r="E42" i="14"/>
  <c r="E36" i="14"/>
  <c r="E32" i="14"/>
  <c r="E27" i="14"/>
  <c r="E15" i="14"/>
  <c r="F17" i="15"/>
  <c r="F18" i="15"/>
  <c r="E19" i="15"/>
  <c r="E21" i="15"/>
  <c r="E14" i="15"/>
  <c r="E12" i="15"/>
  <c r="E10" i="15"/>
  <c r="D21" i="15"/>
  <c r="D19" i="15"/>
  <c r="D17" i="15"/>
  <c r="D14" i="15" s="1"/>
  <c r="C60" i="14"/>
  <c r="F47" i="14"/>
  <c r="C47" i="14"/>
  <c r="F45" i="14"/>
  <c r="C45" i="14"/>
  <c r="F42" i="14"/>
  <c r="C42" i="14"/>
  <c r="F36" i="14"/>
  <c r="C36" i="14"/>
  <c r="D32" i="14"/>
  <c r="D62" i="14" s="1"/>
  <c r="C32" i="14"/>
  <c r="F27" i="14"/>
  <c r="C27" i="14"/>
  <c r="F20" i="14"/>
  <c r="C15" i="14"/>
  <c r="F6" i="14"/>
  <c r="C6" i="14"/>
  <c r="E62" i="14" l="1"/>
  <c r="C62" i="14"/>
  <c r="E9" i="15"/>
  <c r="E8" i="15" s="1"/>
  <c r="E7" i="15" s="1"/>
  <c r="H56" i="14"/>
  <c r="H45" i="14"/>
  <c r="H32" i="14"/>
  <c r="H53" i="14"/>
  <c r="H42" i="14"/>
  <c r="H47" i="14"/>
  <c r="H36" i="14"/>
  <c r="H27" i="14"/>
  <c r="H20" i="14"/>
  <c r="H15" i="14"/>
  <c r="H6" i="14"/>
  <c r="F62" i="14"/>
  <c r="H62" i="14" l="1"/>
  <c r="F14" i="15"/>
</calcChain>
</file>

<file path=xl/sharedStrings.xml><?xml version="1.0" encoding="utf-8"?>
<sst xmlns="http://schemas.openxmlformats.org/spreadsheetml/2006/main" count="630" uniqueCount="550">
  <si>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</si>
  <si>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</si>
  <si>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</si>
  <si>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</si>
  <si>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</si>
  <si>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</si>
  <si>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</si>
  <si>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Налог на доходы физических лиц</t>
  </si>
  <si>
    <t>182  1  01  02010  01  0000  110</t>
  </si>
  <si>
    <t>182  1  01  02020  01  0000  110</t>
  </si>
  <si>
    <t>182  1  01  02030  01  0000  110</t>
  </si>
  <si>
    <t>182  1  01  02040  01  0000  110</t>
  </si>
  <si>
    <t>000  1  03  00000  00  0000 000</t>
  </si>
  <si>
    <t>НАЛОГИ НА ТОВАРЫ (РАБОТЫ, УСЛУГИ), РЕАЛИЗУЕМЫЕ НА ТЕРРИТОРИИ РОССИЙСКОЙ ФЕДЕРАЦИИ</t>
  </si>
  <si>
    <t>182  1  05  02010  02  0000  110</t>
  </si>
  <si>
    <t>Единый налог на вмененный доход для отдельных видов деятельности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</si>
  <si>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</si>
  <si>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</si>
  <si>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</si>
  <si>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</si>
  <si>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</si>
  <si>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</si>
  <si>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</si>
  <si>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Налог на имущество физических лиц</t>
  </si>
  <si>
    <t>182  1  06  01020  04  0000  110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</si>
  <si>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</si>
  <si>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</si>
  <si>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</si>
  <si>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</si>
  <si>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</si>
  <si>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</si>
  <si>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</si>
  <si>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902  1  11  05074  04  0003  120</t>
  </si>
  <si>
    <t>902  1  11  05074  04  0010  120</t>
  </si>
  <si>
    <t>000  1  12  00000  00  0000  000</t>
  </si>
  <si>
    <t>ПЛАТЕЖИ ПРИ ПОЛЬЗОВАНИИ ПРИРОДНЫМИ РЕСУРСАМИ</t>
  </si>
  <si>
    <t>Плата за негативное воздействие на окружающую среду</t>
  </si>
  <si>
    <t>048  1  12  01010  01  6000  120</t>
  </si>
  <si>
    <t>048  1  12  01030  01  6000  120</t>
  </si>
  <si>
    <t>000  1  13  00000  00  0000  000</t>
  </si>
  <si>
    <t>ДОХОДЫ ОТ ОКАЗАНИЯ ПЛАТНЫХ УСЛУГ И КОМПЕНСАЦИИ ЗАТРАТ ГОСУДАРСТВА</t>
  </si>
  <si>
    <t>901  1  13  02064  04  0000  130</t>
  </si>
  <si>
    <t>000  1  14  00000  00  0000  000</t>
  </si>
  <si>
    <t>ДОХОДЫ ОТ ПРОДАЖИ МАТЕРИАЛЬНЫХ И НЕМАТЕРИАЛЬНЫХ АКТИВОВ</t>
  </si>
  <si>
    <t>902  1  14  02043  04  0001  410</t>
  </si>
  <si>
    <t>902  1  14  06012  04  0000  430</t>
  </si>
  <si>
    <t>000  1  16  00000  00  0000  000</t>
  </si>
  <si>
    <t>ШТРАФЫ, САНКЦИИ, ВОЗМЕЩЕНИЕ УЩЕРБА</t>
  </si>
  <si>
    <t>ПРОЧИЕ НЕНАЛОГОВЫЕ ДОХОДЫ</t>
  </si>
  <si>
    <t>000  1  17  01040  04  0000  180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</si>
  <si>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</si>
  <si>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</si>
  <si>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</si>
  <si>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</si>
  <si>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</si>
  <si>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Прочие субвенции бюджетам городских округов</t>
  </si>
  <si>
    <t>ИТОГО ДОХОДОВ</t>
  </si>
  <si>
    <t>902  1  11  05012  04  0001  120</t>
  </si>
  <si>
    <t xml:space="preserve"> </t>
  </si>
  <si>
    <t>182  1  06  06032  04  0000  110</t>
  </si>
  <si>
    <t>182  1  06  06042  04  0000  110</t>
  </si>
  <si>
    <t>000  1  05  00000  00  0000  000</t>
  </si>
  <si>
    <t>НАЛОГИ НА СОВОКУПНЫЙ ДОХОД</t>
  </si>
  <si>
    <t>Доходы, поступающие в порядке возмещения расходов, понесенных в связи с эксплуатацией имущества городских округов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</si>
  <si>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</si>
  <si>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</si>
  <si>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</si>
  <si>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</si>
  <si>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</si>
  <si>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</si>
  <si>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</si>
  <si>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</si>
  <si>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</si>
  <si>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</si>
  <si>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</si>
  <si>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</si>
  <si>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</si>
  <si>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</si>
  <si>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</si>
  <si>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</si>
  <si>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</si>
  <si>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</si>
  <si>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</si>
  <si>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</si>
  <si>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</si>
  <si>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</si>
  <si>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</si>
  <si>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</si>
  <si>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</si>
  <si>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</si>
  <si>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</si>
  <si>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</si>
  <si>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</si>
  <si>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</si>
  <si>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</si>
  <si>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</si>
  <si>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</si>
  <si>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</si>
  <si>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</si>
  <si>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</si>
  <si>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</si>
  <si>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</si>
  <si>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</si>
  <si>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</si>
  <si>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</si>
  <si>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</si>
  <si>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</si>
  <si>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</si>
  <si>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</si>
  <si>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</si>
  <si>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</si>
  <si>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</si>
  <si>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</si>
  <si>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</si>
  <si>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</si>
  <si>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</si>
  <si>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</si>
  <si>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</si>
  <si>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</si>
  <si>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</si>
  <si>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</si>
  <si>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</si>
  <si>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</si>
  <si>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</si>
  <si>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</si>
  <si>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</si>
  <si>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</si>
  <si>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</si>
  <si>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</si>
  <si>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</si>
  <si>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</si>
  <si>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</si>
  <si>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t>Источники финансирования дефицита бюджетов – всего</t>
  </si>
  <si>
    <t>000 01  00  00  00  00  0000  000</t>
  </si>
  <si>
    <t>ИСТОЧНИКИ ВНУТРЕННЕГО ФИНАНСИРОВАНИЯ ДЕФИЦИТОВ  БЮДЖЕТОВ</t>
  </si>
  <si>
    <t>919 01  00  00  00  00  0000  000</t>
  </si>
  <si>
    <t>Кредиты кредитных организаций в валюте  Российской Федерации</t>
  </si>
  <si>
    <t>919 01  02  00  00  00  0000  000</t>
  </si>
  <si>
    <t xml:space="preserve">Получение кредитов от кредитных организаций в валюте Российской Федерации  </t>
  </si>
  <si>
    <t>919  01 02  00  00  00 0000  700</t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</si>
  <si>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</si>
  <si>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</si>
  <si>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</si>
  <si>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</si>
  <si>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</si>
  <si>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</si>
  <si>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t>Бюджетные кредиты от других бюджетов бюджетной  системы Российской Федерации</t>
  </si>
  <si>
    <t>919 01  03  00  00  00  0000  000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</si>
  <si>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</si>
  <si>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</si>
  <si>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</si>
  <si>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</si>
  <si>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</si>
  <si>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</si>
  <si>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</si>
  <si>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</si>
  <si>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</si>
  <si>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</si>
  <si>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</si>
  <si>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</si>
  <si>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t>Возврат бюджетных кредитов, предоставленных внутри страны в валюте Российской Федерации</t>
  </si>
  <si>
    <t>919 01  06  05  00  00  0000  600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</si>
  <si>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</si>
  <si>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</si>
  <si>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</si>
  <si>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</si>
  <si>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</si>
  <si>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</si>
  <si>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</si>
  <si>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</si>
  <si>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 xml:space="preserve"> Дополнительное образование детей</t>
  </si>
  <si>
    <t xml:space="preserve">902  1  11  05024 04 0001  120 </t>
  </si>
  <si>
    <t>182  1  03  02100  01  0000  110</t>
  </si>
  <si>
    <t>182  1  05  01  011  01  0000  110</t>
  </si>
  <si>
    <t>182  1  05  01  021  01  0000  110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</si>
  <si>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</si>
  <si>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</si>
  <si>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</si>
  <si>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048  1  12  01041  01  6000  120</t>
  </si>
  <si>
    <t xml:space="preserve">Доходы от компенсации затрат государства </t>
  </si>
  <si>
    <t>000  2  02  10000  00  0000  150</t>
  </si>
  <si>
    <t>919  2  02  15001  04  0000  150</t>
  </si>
  <si>
    <t xml:space="preserve"> 000  2  02  20000  00  0000  150</t>
  </si>
  <si>
    <t>000  2  02  30000  00  0000  150</t>
  </si>
  <si>
    <t>901 2  02  30022  04  0000  150</t>
  </si>
  <si>
    <t>901  2  02  30024  04  0000  150</t>
  </si>
  <si>
    <t>906  2  02  30024  04  0000  150</t>
  </si>
  <si>
    <t>901  2  02  35120  04  0000  150</t>
  </si>
  <si>
    <t>901  2  02  35250  04  0000  150</t>
  </si>
  <si>
    <t>000  2  02  39999  04  0000  150</t>
  </si>
  <si>
    <t>906  2  02  39999  04  0000  150</t>
  </si>
  <si>
    <t>000  1  01  02000  01  0000  110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</si>
  <si>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</si>
  <si>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</si>
  <si>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000  1  05  01 000  00  0000  110</t>
  </si>
  <si>
    <t xml:space="preserve">Налог, взимаемый в связи с применением упрощенной системы налогообложения
</t>
  </si>
  <si>
    <t xml:space="preserve">Налог, взимаемый с налогоплательщиков, выбравших в качестве объекта налогообложения доходы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</si>
  <si>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</si>
  <si>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000  1  05  02000  02  0000  110</t>
  </si>
  <si>
    <t>000  1  05  03000  01  0000  110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</si>
  <si>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</si>
  <si>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</si>
  <si>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000  1  06  06000  00  0000  110</t>
  </si>
  <si>
    <t>000  1  11  05020  00  0000  120</t>
  </si>
  <si>
    <t xml:space="preserve">902  1 11 05312 04 0000 120
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</si>
  <si>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</si>
  <si>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</si>
  <si>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000  1  11  09000  00  0000  120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</si>
  <si>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</si>
  <si>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902  1  11  09044  04  0004  120</t>
  </si>
  <si>
    <t>000  1  12  01000  01  0000  120</t>
  </si>
  <si>
    <t>048  1  12  01042  01  6000  120</t>
  </si>
  <si>
    <t>000  1  13  02000  00  0000  130</t>
  </si>
  <si>
    <t>000  1  13  02060  00  0000  130</t>
  </si>
  <si>
    <t>Доходы, поступающие в порядке возмещения расходов, понесенных в связи с эксплуатацией имущества</t>
  </si>
  <si>
    <t>000  1  13  02994  04  0000  130</t>
  </si>
  <si>
    <t>Прочие доходы от компенсации затрат бюджетов городских округов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</si>
  <si>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</si>
  <si>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</si>
  <si>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000  1  14  06000  00  0000  430</t>
  </si>
  <si>
    <t xml:space="preserve">Доходы от продажи земельных участков, находящихся в государственной и муниципальной собственности
</t>
  </si>
  <si>
    <t>037  1 16   01053  01  0000 140</t>
  </si>
  <si>
    <t>901  1  16  02020  02  0000  140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</si>
  <si>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</si>
  <si>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000 1  16  07090  04  0000  140</t>
  </si>
  <si>
    <t>901 1  16  07090  04  0000  140</t>
  </si>
  <si>
    <t xml:space="preserve"> 045  1 16 11050 01 0000 140</t>
  </si>
  <si>
    <t>000  1 16  10123  01 0000 140</t>
  </si>
  <si>
    <t>182  1 16  10129  01 0000 140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</si>
  <si>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</si>
  <si>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</si>
  <si>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</si>
  <si>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000  2  19  00000  04  0000  150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</si>
  <si>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</si>
  <si>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901  2  19  60010  04  0000  150</t>
  </si>
  <si>
    <t>906  2  19  60010  04  0000  150</t>
  </si>
  <si>
    <t>100  1  03  02231  01  0000  110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</si>
  <si>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</si>
  <si>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100  1  03  02241 01  0000  110</t>
  </si>
  <si>
    <t>100  1  03  02251  01  0000  110</t>
  </si>
  <si>
    <t>100  1  03  02261  01  0000  110</t>
  </si>
  <si>
    <t xml:space="preserve">902  1 11 05324 04 0000 120
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</si>
  <si>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</si>
  <si>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902 1 11 05410 04 0000 120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</si>
  <si>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</si>
  <si>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902 1 11 05420 04 0000 120</t>
  </si>
  <si>
    <t>902  1  11  09080  04  0001  120</t>
  </si>
  <si>
    <t>902  1  11  09080  04  0002  120</t>
  </si>
  <si>
    <t>902  1  11  09080  04  0004  120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</si>
  <si>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</si>
  <si>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</si>
  <si>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901  1  13  02994  04  0001  130</t>
  </si>
  <si>
    <t>901  1  13  02994  04  0007  130</t>
  </si>
  <si>
    <t>000  1 16   01053  01  0000 140</t>
  </si>
  <si>
    <t>019  1 16   01053  01  0000 140</t>
  </si>
  <si>
    <t>000  1 16   01063  01  0000 140</t>
  </si>
  <si>
    <t>019  1 16   01063  01  0000 140</t>
  </si>
  <si>
    <t>037  1 16   01063  01  0000 140</t>
  </si>
  <si>
    <t>000  1 16   01073  01  0000 140</t>
  </si>
  <si>
    <t>019  1 16   01073  01  0000 140</t>
  </si>
  <si>
    <t>037  1 16   01073  01  0000 140</t>
  </si>
  <si>
    <t>901  1 16   01084  01  0000 140</t>
  </si>
  <si>
    <t>019  1 16   01153  01  0000 140</t>
  </si>
  <si>
    <t>000  1 16  01193 01 0000 140</t>
  </si>
  <si>
    <t>019  1 16  01193 01 0000 140</t>
  </si>
  <si>
    <t>037  1 16   01193  01  0000 140</t>
  </si>
  <si>
    <t>000  1 16   01203  01  0000 140</t>
  </si>
  <si>
    <t>019  1 16   01203  01  0000 140</t>
  </si>
  <si>
    <t>037 1 16   01203  01  0000 140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</si>
  <si>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</si>
  <si>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188  116 10123 01 0041 140</t>
  </si>
  <si>
    <t xml:space="preserve"> 000  1 16 11050 01 0000 140</t>
  </si>
  <si>
    <t xml:space="preserve"> 017  1 16 11050 01 0000 140</t>
  </si>
  <si>
    <t xml:space="preserve">919  2 02 15002 04 0000 150
</t>
  </si>
  <si>
    <t>901  2 02  20299  04  0000  150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</si>
  <si>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</si>
  <si>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901  2 02  20302   04  0000  150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</si>
  <si>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</si>
  <si>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000  2  02  29999  04  0000  150</t>
  </si>
  <si>
    <t>906  2  02  29999  04  0000  150</t>
  </si>
  <si>
    <t xml:space="preserve"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</t>
  </si>
  <si>
    <t>000  2  02  40000  00  0000  150</t>
  </si>
  <si>
    <t>ИНЫЕ МЕЖБЮДЖЕТНЫЕ ТРАНСФЕРТЫ</t>
  </si>
  <si>
    <t>906  2  02  45303  04  0000  150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</si>
  <si>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</si>
  <si>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000  2  02  49999  04  0000  150</t>
  </si>
  <si>
    <t>906  2  02  49999  04  0000  150</t>
  </si>
  <si>
    <t>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</si>
  <si>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901  2  18  04010  04  0000  150</t>
  </si>
  <si>
    <t>Доходы бюджетов городских округов от возврата бюджетными учреждениями остатков субсидий прошлых лет</t>
  </si>
  <si>
    <t>Охрана семьи и детства</t>
  </si>
  <si>
    <t>182  1  01  02080  01  0000  110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</si>
  <si>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</si>
  <si>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000 1  03  02000  01  0000  110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</si>
  <si>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</si>
  <si>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</si>
  <si>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</si>
  <si>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</si>
  <si>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182  1  05  01  012  01  0000  110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</si>
  <si>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</si>
  <si>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</si>
  <si>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902  1  08  07150  01  1000  110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</si>
  <si>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</si>
  <si>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</si>
  <si>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(доходы, получаемые в виде арендной платы за  земельные участки)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</si>
  <si>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</si>
  <si>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
</t>
  </si>
  <si>
    <t>Доходы от сдачи в аренду имущества, составляющего казну городских округов (за исключением земельных участков)   (доходы от сдачи в аренду объектов нежилого фонда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</si>
  <si>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</si>
  <si>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</si>
  <si>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</si>
  <si>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(плата за пользование жилыми помещениями (плата за наём) муниципального жилищного фонда)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</si>
  <si>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(плата по договорам на установку и эксплуатацию рекламной конструкции на землях или земельных участках, находящихся в собственности городских округов 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</si>
  <si>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установку и эксплуатацию рекламной конструкции на землях или земельных участках, государственная собственность на которые не разграничена)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</si>
  <si>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</si>
  <si>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</si>
  <si>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</si>
  <si>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Прочие доходы от компенсации затрат бюджетов городских округов (возврат дебиторской задолженности прошлых лет)</t>
  </si>
  <si>
    <t>906  1  13  02994  04  0006  130</t>
  </si>
  <si>
    <t>Прочие доходы от компенсации затрат бюджетов городских округов (возврат бюджетных средств в связи с невыполнением муниципального задания бюджетными и автономными учреждениями)</t>
  </si>
  <si>
    <t xml:space="preserve">Прочие доходы от компенсации затрат бюджетов городских округов (прочие доходы)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</si>
  <si>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</si>
  <si>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</si>
  <si>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</si>
  <si>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</si>
  <si>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</si>
  <si>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</si>
  <si>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901  1 16   01074  01  0000 140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</si>
  <si>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</si>
  <si>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>019  1 16   01083  01  0000 140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</si>
  <si>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</si>
  <si>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</si>
  <si>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019  1 16   01143  01  0000 140</t>
  </si>
  <si>
    <t>019  1 16   01173  01  0000 140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</si>
  <si>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</si>
  <si>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</si>
  <si>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</si>
  <si>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</si>
  <si>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</si>
  <si>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</si>
  <si>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</si>
  <si>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901 1 16  10032  04  0000 140</t>
  </si>
  <si>
    <t xml:space="preserve"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</si>
  <si>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</si>
  <si>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037  116 10123 01 0000 140</t>
  </si>
  <si>
    <t>901  116 10123 01 0000 140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</si>
  <si>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</si>
  <si>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</si>
  <si>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>901  1 16  11064  01 0000 140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</si>
  <si>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</si>
  <si>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городских округов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</si>
  <si>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</si>
  <si>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901  2 02  20077  04  0000  150</t>
  </si>
  <si>
    <t>908  2 02  25519  04  0000  150</t>
  </si>
  <si>
    <t xml:space="preserve">Субсидии бюджетам городских округов на поддержку отрасли культуры
</t>
  </si>
  <si>
    <t>901  2 02  25555  04  0000  150</t>
  </si>
  <si>
    <t xml:space="preserve">Субсидии бюджетам городских округов на реализацию программ формирования современной городской среды
</t>
  </si>
  <si>
    <t>Прочие субсидии бюджетам городских округов</t>
  </si>
  <si>
    <t>901  2  02  29999  04  0000  150</t>
  </si>
  <si>
    <t>Субсидии на организацию военно-патриотического воспитания и допризывной подготовки молодых граждан</t>
  </si>
  <si>
    <t>Субсидии на создание и обеспечение деятельности молодежных "коворкинг-центров"</t>
  </si>
  <si>
    <t>Субсидии на реализацию  мероприятий по поэтапному внедрению Всероссийского физкультурно-спортивного комплекса "Готов к труду и обороне" (ГТО)</t>
  </si>
  <si>
    <t xml:space="preserve">Субсидии на осуществление мероприятий по обеспечению питанием обучающихся в муниципальных общеобразовательных организациях  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</si>
  <si>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</si>
  <si>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создание в муниципальных общеобразовательных организациях условий для организации горячего питания обучающихся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</si>
  <si>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</si>
  <si>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</si>
  <si>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Субвенции местным бюджетам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 </t>
  </si>
  <si>
    <t xml:space="preserve"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 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</si>
  <si>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</si>
  <si>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 xml:space="preserve">Субвенции местным бюджетам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</t>
  </si>
  <si>
    <t xml:space="preserve"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 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</si>
  <si>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</si>
  <si>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 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</si>
  <si>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</si>
  <si>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оплату жилищно-коммунальных услуг отдельным категориям граждан
</t>
  </si>
  <si>
    <t>901  2  02  35462  04  0000  150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</si>
  <si>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</si>
  <si>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</si>
  <si>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</t>
  </si>
  <si>
    <t>901  2  02  45424  04  0000  150</t>
  </si>
  <si>
    <t xml:space="preserve"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</si>
  <si>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>Прочие межбюджетные трансферты, передаваемые бюджетам городских округов</t>
  </si>
  <si>
    <t>908  2  02  49999  04  0000  150</t>
  </si>
  <si>
    <t xml:space="preserve">Межбюджетные трансферты на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</si>
  <si>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000  2  18  04000  04  0000  150</t>
  </si>
  <si>
    <t xml:space="preserve">Доходы бюджетов городских округов от возврата организациями остатков субсидий прошлых лет
</t>
  </si>
  <si>
    <t>901  2  18  04020  04  0000  150</t>
  </si>
  <si>
    <t>Доходы бюджетов городских округов от возврата автономными учреждениями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</si>
  <si>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</si>
  <si>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>Объем средств по решению о бюджете на 2022 год  в тысячах рублей</t>
  </si>
  <si>
    <t>Объем средств по решению о бюджете на 2022 год, тыс. руб.</t>
  </si>
  <si>
    <t xml:space="preserve">Дотации бюджетам городских округов на поддержку мер по обеспечению сбалансированности бюджетов
</t>
  </si>
  <si>
    <t xml:space="preserve"> 000  1 16  01000  01 0000 140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</si>
  <si>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</si>
  <si>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000  1 16  02000  02  0000 140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</si>
  <si>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</si>
  <si>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000  1 16  07000  00  0000 140
</t>
  </si>
  <si>
    <t>901 1  16  07010  04  0000  140</t>
  </si>
  <si>
    <t xml:space="preserve">000  1 16  10000  00  0000  140
</t>
  </si>
  <si>
    <t>Платежи в целях возмещения причиненного ущерба (убытков)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</si>
  <si>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</si>
  <si>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 реализацию проектов капитального строительства муниципального значения по развитию газификации</t>
  </si>
  <si>
    <t>901  2 02  25497   04  0000  150</t>
  </si>
  <si>
    <t xml:space="preserve">Субсидии бюджетам городских округов на реализацию мероприятий по обеспечению жильем молодых семей
</t>
  </si>
  <si>
    <t>901  2 02  25576  04  0000  150</t>
  </si>
  <si>
    <t xml:space="preserve">Субсидии бюджетам городских округов на обеспечение комплексного развития сельских территорий
</t>
  </si>
  <si>
    <t>906  2 02  25750  04  0000  150</t>
  </si>
  <si>
    <t xml:space="preserve">Субсидии бюджетам городских округов на реализацию мероприятий по модернизации школьных систем образования
</t>
  </si>
  <si>
    <t>Субсидии  на предоставление региональных социальных выплат молодым семьям на улучшение жилищных условий</t>
  </si>
  <si>
    <t>901  2  02  49999  04  0000  150</t>
  </si>
  <si>
    <t xml:space="preserve">Межбюджетные трансферты на на оказание финансовой и материальной помощи гражданам, пострадавшим в результате чрезвычайной ситуации муниципального характера </t>
  </si>
  <si>
    <t xml:space="preserve">Межбюджетные трансферты на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
</t>
  </si>
  <si>
    <t>906  2  18  04010   04 0000 150</t>
  </si>
  <si>
    <t>906  2 18  04020  04  0000 150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</si>
  <si>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являющихся памятниками истории, культуры и градостроительства)</t>
  </si>
  <si>
    <t>017 1 11 05430 04 0000 120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</si>
  <si>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городских округов,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</si>
  <si>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902  1  14  06024  04  0000  430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</si>
  <si>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</si>
  <si>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 xml:space="preserve">Межбюджетные трансферты для детального инструментального обследования, выполнения инженерных изысканий с последующей разработкой архитектурно-строительных решений и прохождения государственной экспертизы проектной документации по объекту: жилой дом, расположенный по адресу: Невьянский район, пос. Цементный, ул. Ленина, д. 70 </t>
  </si>
  <si>
    <t xml:space="preserve">Межбюджетные трансферты  на организацию электро-, тепло-, газо- и водоснабжения, водоотведения, снабжения населения топливом </t>
  </si>
  <si>
    <t>000  1  11  05030  00  0000  120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</si>
  <si>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</si>
  <si>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902  1  11  05034 04 0001  120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</si>
  <si>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 и не являющихся памятниками истории, культуры и градостроительства)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</si>
  <si>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</si>
  <si>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</si>
  <si>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Акцизы на пиво, напитки, изготавливаемые на основе пива, производимые на территории Российской Федерации
</t>
  </si>
  <si>
    <t>182  1  05  01  022  01 0000  110</t>
  </si>
  <si>
    <t>000  1  11  05010  00  0000  120</t>
  </si>
  <si>
    <t>902  1  11  05074  04  0007  120</t>
  </si>
  <si>
    <t xml:space="preserve">000  1 11 05300 00 0000 120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</si>
  <si>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</si>
  <si>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>000 1 11 05400 00 0000 120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</si>
  <si>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
</t>
  </si>
  <si>
    <t>908  1  13  02994  04  0006  130</t>
  </si>
  <si>
    <t>019  1 16   01093  01  0000 140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</si>
  <si>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</si>
  <si>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</si>
  <si>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</si>
  <si>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019  1 16  01183 01 0000 140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</si>
  <si>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</si>
  <si>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>017  1 16   01203  01  0000 140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</si>
  <si>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</si>
  <si>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919 1 16 10100 04 0000 140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</si>
  <si>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</si>
  <si>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000  2 02  20077  04  0000  150</t>
  </si>
  <si>
    <t xml:space="preserve">Субсидии  на строительство и реконструкцию объектов спортивной инфраструктуры муниципальной собственности для занятий физической культурой и спортом </t>
  </si>
  <si>
    <t xml:space="preserve">Субсидии  на  улучшение жилищных условий граждан, проживающих на сельских территориях  </t>
  </si>
  <si>
    <t>000  2  02  30024  04  0000  150</t>
  </si>
  <si>
    <t>000  2  18  04010  04  0000  150</t>
  </si>
  <si>
    <t>000  2  18  04020  04  0000  150</t>
  </si>
  <si>
    <t>182  1  05  01  050  01  0000  110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</si>
  <si>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</si>
  <si>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048 1 12 01010 01 2100 120</t>
  </si>
  <si>
    <t>Плата за выбросы загрязняющих веществ в атмосферный воздух стационарными объектами (пени по соответствующему платежу)</t>
  </si>
  <si>
    <t>919 1 13 02994 04 0005 130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</si>
  <si>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</si>
  <si>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017 1 16 01193 01 0000 140</t>
  </si>
  <si>
    <t>913 1  16  07090  04  0000  140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</si>
  <si>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</si>
  <si>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913 1 16 10100 04 0000 140</t>
  </si>
  <si>
    <t>000  2  07  04000  04  0000  150</t>
  </si>
  <si>
    <t>Прочие безвозмездные поступления в бюджеты городских округов</t>
  </si>
  <si>
    <t>901  2  07  04050  04  0000  150</t>
  </si>
  <si>
    <t xml:space="preserve"> Спорт высших достижений</t>
  </si>
  <si>
    <t>000  1  11  09080  04  0000  120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</si>
  <si>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
 </t>
  </si>
  <si>
    <t>000  1  13  02994  04  0001  130</t>
  </si>
  <si>
    <t>913  1  13  02994  04  0001  130</t>
  </si>
  <si>
    <t>000  1  13  02994  04  0006  130</t>
  </si>
  <si>
    <t>000 1 16 10100 04 0000 140</t>
  </si>
  <si>
    <t xml:space="preserve">Межбюджетные трансферты, из резервного фонда Правительства Свердловской области на ремонт прачечной, путей эвакуации, санитарно-технических помещений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</si>
  <si>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000  1  17  05000  00  0000  180</t>
  </si>
  <si>
    <t>Прочие неналоговые доходы</t>
  </si>
  <si>
    <t>902  1  17  05040  04  0000  180</t>
  </si>
  <si>
    <t>Прочие неналоговые доходы бюджетов городских округов</t>
  </si>
  <si>
    <t>Межбюджетные трансферты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</si>
  <si>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 xml:space="preserve">Межбюджетные трансферты, из резервного фонда Правительства Свердловской области на приобретение интерактивного стола и ноутбука для  Муниципального автономного дошкольного образовательного учреждения Невьянского городского округа детский сад комбинированного вида № 39 "Родничок" </t>
  </si>
  <si>
    <t>Сумма бюджетных назначений на 2022 год                (в тыс.руб.)</t>
  </si>
  <si>
    <t xml:space="preserve">000  1  09  00000  00  0000  000
</t>
  </si>
  <si>
    <t xml:space="preserve">ЗАДОЛЖЕННОСТЬ И ПЕРЕРАСЧЕТЫ ПО ОТМЕНЕННЫМ НАЛОГАМ, СБОРАМ И ИНЫМ ОБЯЗАТЕЛЬНЫМ ПЛАТЕЖАМ
</t>
  </si>
  <si>
    <t xml:space="preserve">000  1  09  04000  00  0000  110
</t>
  </si>
  <si>
    <t xml:space="preserve">Налоги на имущество
</t>
  </si>
  <si>
    <t xml:space="preserve">182  1  09  04052  04  0000  110
</t>
  </si>
  <si>
    <t>Земельный налог (по обязательствам, возникшим до 1 января 2006 года), мобилизуемый на территориях городских округов</t>
  </si>
  <si>
    <t>042  1 16   01193  01  0000 140</t>
  </si>
  <si>
    <t>902 1 16  10032  04  0000 140</t>
  </si>
  <si>
    <t>901  202 16549 04 0000 150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</si>
  <si>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</si>
  <si>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Межбюджетные трансферты, из резервного фонда Правительства Свердловской области  на оказание финансовой помощи гражданам, пострадавшим в результате пожара</t>
  </si>
  <si>
    <t>Резервные фонды ¹*</t>
  </si>
  <si>
    <r>
      <t xml:space="preserve">           </t>
    </r>
    <r>
      <rPr>
        <b/>
        <sz val="11"/>
        <color theme="1"/>
        <rFont val="Liberation Serif"/>
        <family val="1"/>
        <charset val="204"/>
      </rPr>
      <t>1.</t>
    </r>
    <r>
      <rPr>
        <b/>
        <sz val="7"/>
        <color theme="1"/>
        <rFont val="Liberation Serif"/>
        <family val="1"/>
        <charset val="204"/>
      </rPr>
      <t xml:space="preserve">       </t>
    </r>
    <r>
      <rPr>
        <b/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</si>
  <si>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b/>
        <sz val="11"/>
        <color theme="1"/>
        <rFont val="Liberation Serif"/>
        <family val="1"/>
        <charset val="204"/>
      </rPr>
      <t>2.</t>
    </r>
    <r>
      <rPr>
        <b/>
        <sz val="7"/>
        <color theme="1"/>
        <rFont val="Liberation Serif"/>
        <family val="1"/>
        <charset val="204"/>
      </rPr>
      <t xml:space="preserve">       </t>
    </r>
    <r>
      <rPr>
        <b/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</si>
  <si>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3.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</si>
  <si>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4.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</si>
  <si>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5.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</si>
  <si>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6.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</si>
  <si>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7.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</si>
  <si>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8.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</si>
  <si>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     </t>
    </r>
    <r>
      <rPr>
        <sz val="11"/>
        <color theme="1"/>
        <rFont val="Liberation Serif"/>
        <family val="1"/>
        <charset val="204"/>
      </rPr>
      <t>9.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</si>
  <si>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10.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</si>
  <si>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11.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</si>
  <si>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12.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</si>
  <si>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13.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</si>
  <si>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14.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</si>
  <si>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15.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</si>
  <si>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2"/>
        <color theme="1"/>
        <rFont val="Liberation Serif"/>
        <family val="1"/>
        <charset val="204"/>
      </rPr>
      <t>16.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2"/>
        <color theme="1"/>
        <rFont val="Liberation Serif"/>
        <family val="1"/>
        <charset val="204"/>
      </rPr>
      <t> </t>
    </r>
  </si>
  <si>
    <r>
      <t xml:space="preserve">       </t>
    </r>
    <r>
      <rPr>
        <sz val="11"/>
        <color theme="1"/>
        <rFont val="Liberation Serif"/>
        <family val="1"/>
        <charset val="204"/>
      </rPr>
      <t>17.</t>
    </r>
    <r>
      <rPr>
        <sz val="7"/>
        <color theme="1"/>
        <rFont val="Liberation Serif"/>
        <family val="1"/>
        <charset val="204"/>
      </rPr>
      <t xml:space="preserve">       </t>
    </r>
    <r>
      <rPr>
        <sz val="11"/>
        <color theme="1"/>
        <rFont val="Liberation Serif"/>
        <family val="1"/>
        <charset val="204"/>
      </rPr>
      <t> </t>
    </r>
  </si>
  <si>
    <t>Другие вопросы в области средств массовой информации</t>
  </si>
  <si>
    <t>Исполнение бюджета Невьянского городского округа по состоянию на 01.11.2022 г.</t>
  </si>
  <si>
    <t>Сумма фактического поступления на 01.11.2022 г.              (в тыс.руб.)</t>
  </si>
  <si>
    <t>Рост, снижение                  (+, -) в тыс. руб.</t>
  </si>
  <si>
    <t>НАЛОГОВЫЕ ДОХОДЫ</t>
  </si>
  <si>
    <t>182  1  05  02020 02  0000  110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</si>
  <si>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</si>
  <si>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902  1  11  09044  04  0011  120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</si>
  <si>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</si>
  <si>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906  1  13  02994  04  0001  130</t>
  </si>
  <si>
    <t>919  1  13  02994  04  0001  130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</si>
  <si>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</si>
  <si>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</si>
  <si>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</si>
  <si>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</si>
  <si>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</si>
  <si>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</si>
  <si>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902  1  14  02043  04  0002  410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</si>
  <si>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(прочие доходы от реализации иного имущества,)</t>
  </si>
  <si>
    <t>913  1 16   01154  01  0000 140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</si>
  <si>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</si>
  <si>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027  116 10123 01 0000 140</t>
  </si>
  <si>
    <t>076  116 10123 01 0000 140</t>
  </si>
  <si>
    <t>182  116 10123 01 0041 140</t>
  </si>
  <si>
    <t>000  1  17  00000  00  0000  000</t>
  </si>
  <si>
    <t>902  1  17  01040  04  0000  180</t>
  </si>
  <si>
    <t>908  1  17  01040  04  0000  180</t>
  </si>
  <si>
    <t>919  1  17  01040  04  0000  180</t>
  </si>
  <si>
    <t>901  2 02  25269   04  0000  150</t>
  </si>
  <si>
    <t xml:space="preserve">Субсидии бюджетам городских округов на закупку контейнеров для раздельного накопления твердых коммунальных отходов
</t>
  </si>
  <si>
    <t>908  2  02  29999  04  0000  150</t>
  </si>
  <si>
    <t xml:space="preserve">Субсидии на информатизацию 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</t>
  </si>
  <si>
    <t>908  2  19  60010  04  0000  150</t>
  </si>
  <si>
    <t xml:space="preserve"> по состоянию на 01.11.2022 года</t>
  </si>
  <si>
    <t>Исполнено    на 01.11.2022г., в тыс. руб.</t>
  </si>
  <si>
    <r>
      <t xml:space="preserve">    </t>
    </r>
    <r>
      <rPr>
        <vertAlign val="superscript"/>
        <sz val="12"/>
        <rFont val="Liberation Serif"/>
        <family val="1"/>
        <charset val="204"/>
      </rPr>
      <t>1*</t>
    </r>
    <r>
      <rPr>
        <sz val="12"/>
        <rFont val="Liberation Serif"/>
        <family val="1"/>
        <charset val="204"/>
      </rPr>
      <t xml:space="preserve"> Примечание:  Общая сумма расходов, осуществленных за счет резервного фонда администрации Невьянского городского округа, составила  </t>
    </r>
    <r>
      <rPr>
        <b/>
        <sz val="12"/>
        <rFont val="Liberation Serif"/>
        <family val="1"/>
        <charset val="204"/>
      </rPr>
      <t xml:space="preserve"> 13 679,89  </t>
    </r>
    <r>
      <rPr>
        <sz val="12"/>
        <rFont val="Liberation Serif"/>
        <family val="1"/>
        <charset val="204"/>
      </rPr>
      <t>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</si>
  <si>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на 01.11.2022 г.</t>
  </si>
  <si>
    <t>Исполнение на 01.11.2022 г., в тысячах рублей</t>
  </si>
  <si>
    <t>на  01.11.2022 г.</t>
  </si>
  <si>
    <t>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</si>
</sst>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00"/>
    <numFmt numFmtId="166" formatCode="#,##0.0"/>
    <numFmt numFmtId="167" formatCode="0.0%"/>
    <numFmt numFmtId="168" formatCode="#,##0.0000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0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b/>
      <i/>
      <sz val="11"/>
      <name val="Liberation Serif"/>
      <family val="1"/>
      <charset val="204"/>
    </font>
    <font>
      <b/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9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i/>
      <sz val="10"/>
      <color rgb="FF000000"/>
      <name val="Liberation Serif"/>
      <family val="1"/>
      <charset val="204"/>
    </font>
    <font>
      <b/>
      <i/>
      <sz val="14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i/>
      <sz val="12"/>
      <name val="Liberation Serif"/>
      <family val="1"/>
      <charset val="204"/>
    </font>
    <font>
      <vertAlign val="superscript"/>
      <sz val="12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7"/>
      <color theme="1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7"/>
      <color theme="1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b/>
      <sz val="11"/>
      <color indexed="8"/>
      <name val="Liberation Serif"/>
      <family val="1"/>
      <charset val="204"/>
    </font>
    <font>
      <sz val="10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7.5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2" borderId="14"/>
    <xf numFmtId="4" fontId="4" fillId="0" borderId="15">
      <alignment horizontal="right" vertical="top" shrinkToFit="1"/>
    </xf>
    <xf numFmtId="0" fontId="6" fillId="0" borderId="0" applyNumberFormat="0" applyFill="0" applyBorder="0" applyAlignment="0" applyProtection="0"/>
    <xf numFmtId="49" fontId="4" fillId="0" borderId="17">
      <alignment horizontal="center"/>
    </xf>
  </cellStyleXfs>
  <cellXfs count="315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17" fillId="0" borderId="0" xfId="0" applyFont="1"/>
    <xf numFmtId="0" fontId="7" fillId="0" borderId="4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vertical="top" wrapText="1"/>
    </xf>
    <xf numFmtId="4" fontId="11" fillId="0" borderId="5" xfId="3" applyNumberFormat="1" applyFont="1" applyFill="1" applyBorder="1" applyAlignment="1">
      <alignment horizontal="center" vertical="center"/>
    </xf>
    <xf numFmtId="4" fontId="11" fillId="0" borderId="10" xfId="3" applyNumberFormat="1" applyFont="1" applyFill="1" applyBorder="1" applyAlignment="1">
      <alignment horizontal="center" vertical="center"/>
    </xf>
    <xf numFmtId="4" fontId="11" fillId="0" borderId="16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/>
    </xf>
    <xf numFmtId="0" fontId="5" fillId="0" borderId="7" xfId="3" applyFont="1" applyFill="1" applyBorder="1" applyAlignment="1">
      <alignment horizontal="justify" vertical="top" wrapText="1"/>
    </xf>
    <xf numFmtId="4" fontId="14" fillId="0" borderId="7" xfId="0" applyNumberFormat="1" applyFont="1" applyFill="1" applyBorder="1" applyAlignment="1">
      <alignment horizontal="center" vertical="center" shrinkToFit="1"/>
    </xf>
    <xf numFmtId="4" fontId="14" fillId="0" borderId="7" xfId="0" applyNumberFormat="1" applyFont="1" applyFill="1" applyBorder="1" applyAlignment="1">
      <alignment horizontal="center" vertical="center"/>
    </xf>
    <xf numFmtId="4" fontId="14" fillId="0" borderId="7" xfId="3" applyNumberFormat="1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left" vertical="center"/>
    </xf>
    <xf numFmtId="0" fontId="5" fillId="0" borderId="1" xfId="3" applyFont="1" applyFill="1" applyBorder="1" applyAlignment="1">
      <alignment horizontal="justify" vertical="top" wrapText="1"/>
    </xf>
    <xf numFmtId="4" fontId="14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1" xfId="3" applyNumberFormat="1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justify" vertical="top" wrapText="1"/>
    </xf>
    <xf numFmtId="4" fontId="14" fillId="0" borderId="2" xfId="0" applyNumberFormat="1" applyFont="1" applyFill="1" applyBorder="1" applyAlignment="1">
      <alignment horizontal="center" vertical="center" shrinkToFit="1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2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left" vertical="center"/>
    </xf>
    <xf numFmtId="4" fontId="11" fillId="0" borderId="24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top" wrapText="1"/>
    </xf>
    <xf numFmtId="4" fontId="11" fillId="0" borderId="5" xfId="3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justify" vertical="top"/>
    </xf>
    <xf numFmtId="0" fontId="5" fillId="0" borderId="8" xfId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justify" vertical="top" wrapText="1"/>
    </xf>
    <xf numFmtId="0" fontId="5" fillId="0" borderId="9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justify" vertical="top" wrapText="1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left" vertical="center" wrapText="1"/>
    </xf>
    <xf numFmtId="0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8" xfId="3" applyFont="1" applyFill="1" applyBorder="1" applyAlignment="1">
      <alignment horizontal="left" vertical="center"/>
    </xf>
    <xf numFmtId="0" fontId="5" fillId="0" borderId="16" xfId="3" applyFont="1" applyFill="1" applyBorder="1" applyAlignment="1">
      <alignment horizontal="justify" vertical="top" wrapText="1"/>
    </xf>
    <xf numFmtId="4" fontId="14" fillId="0" borderId="16" xfId="0" applyNumberFormat="1" applyFont="1" applyFill="1" applyBorder="1" applyAlignment="1">
      <alignment horizontal="center" vertical="center" shrinkToFit="1"/>
    </xf>
    <xf numFmtId="4" fontId="14" fillId="0" borderId="16" xfId="0" applyNumberFormat="1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shrinkToFit="1"/>
    </xf>
    <xf numFmtId="4" fontId="11" fillId="0" borderId="5" xfId="0" applyNumberFormat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vertical="top" wrapText="1"/>
    </xf>
    <xf numFmtId="0" fontId="7" fillId="0" borderId="5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5" fillId="0" borderId="7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vertical="top" wrapText="1"/>
    </xf>
    <xf numFmtId="0" fontId="10" fillId="0" borderId="4" xfId="3" applyFont="1" applyFill="1" applyBorder="1" applyAlignment="1">
      <alignment horizontal="left" vertical="center"/>
    </xf>
    <xf numFmtId="0" fontId="10" fillId="0" borderId="5" xfId="0" applyNumberFormat="1" applyFont="1" applyFill="1" applyBorder="1" applyAlignment="1">
      <alignment horizontal="left" vertical="top" wrapText="1"/>
    </xf>
    <xf numFmtId="4" fontId="12" fillId="0" borderId="5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vertical="top" wrapText="1"/>
    </xf>
    <xf numFmtId="2" fontId="5" fillId="0" borderId="8" xfId="3" applyNumberFormat="1" applyFont="1" applyFill="1" applyBorder="1" applyAlignment="1">
      <alignment horizontal="left" vertical="center"/>
    </xf>
    <xf numFmtId="0" fontId="15" fillId="0" borderId="1" xfId="11" applyNumberFormat="1" applyFont="1" applyFill="1" applyBorder="1" applyAlignment="1" applyProtection="1">
      <alignment vertical="top" wrapText="1"/>
    </xf>
    <xf numFmtId="49" fontId="10" fillId="0" borderId="5" xfId="0" applyNumberFormat="1" applyFont="1" applyFill="1" applyBorder="1" applyAlignment="1">
      <alignment vertical="top" wrapText="1"/>
    </xf>
    <xf numFmtId="4" fontId="12" fillId="0" borderId="5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top" wrapText="1"/>
    </xf>
    <xf numFmtId="1" fontId="10" fillId="0" borderId="4" xfId="3" applyNumberFormat="1" applyFont="1" applyFill="1" applyBorder="1" applyAlignment="1">
      <alignment horizontal="left" vertical="center"/>
    </xf>
    <xf numFmtId="0" fontId="19" fillId="0" borderId="5" xfId="11" applyNumberFormat="1" applyFont="1" applyFill="1" applyBorder="1" applyAlignment="1" applyProtection="1">
      <alignment vertical="top" wrapText="1"/>
    </xf>
    <xf numFmtId="0" fontId="10" fillId="0" borderId="4" xfId="3" applyFont="1" applyFill="1" applyBorder="1" applyAlignment="1">
      <alignment horizontal="left" vertical="center" wrapText="1"/>
    </xf>
    <xf numFmtId="0" fontId="10" fillId="0" borderId="5" xfId="3" applyFont="1" applyFill="1" applyBorder="1" applyAlignment="1">
      <alignment horizontal="justify" vertical="top" wrapText="1"/>
    </xf>
    <xf numFmtId="49" fontId="7" fillId="0" borderId="4" xfId="8" applyNumberFormat="1" applyFont="1" applyFill="1" applyBorder="1" applyAlignment="1" applyProtection="1">
      <alignment horizontal="left" vertical="center" shrinkToFit="1"/>
    </xf>
    <xf numFmtId="0" fontId="7" fillId="0" borderId="5" xfId="8" applyFont="1" applyFill="1" applyBorder="1" applyAlignment="1">
      <alignment horizontal="left" vertical="top" wrapText="1" shrinkToFit="1"/>
    </xf>
    <xf numFmtId="49" fontId="5" fillId="0" borderId="6" xfId="8" applyNumberFormat="1" applyFont="1" applyFill="1" applyBorder="1" applyAlignment="1" applyProtection="1">
      <alignment horizontal="left" vertical="center" shrinkToFit="1"/>
    </xf>
    <xf numFmtId="0" fontId="5" fillId="0" borderId="7" xfId="8" applyFont="1" applyFill="1" applyBorder="1" applyAlignment="1">
      <alignment horizontal="left" vertical="top" wrapText="1" shrinkToFit="1"/>
    </xf>
    <xf numFmtId="49" fontId="5" fillId="0" borderId="9" xfId="8" applyNumberFormat="1" applyFont="1" applyFill="1" applyBorder="1" applyAlignment="1" applyProtection="1">
      <alignment horizontal="left" vertical="center" shrinkToFit="1"/>
    </xf>
    <xf numFmtId="0" fontId="5" fillId="0" borderId="2" xfId="8" applyFont="1" applyFill="1" applyBorder="1" applyAlignment="1">
      <alignment horizontal="left" vertical="top" wrapText="1" shrinkToFit="1"/>
    </xf>
    <xf numFmtId="0" fontId="7" fillId="0" borderId="5" xfId="10" applyFont="1" applyFill="1" applyBorder="1" applyAlignment="1">
      <alignment horizontal="left" wrapText="1"/>
    </xf>
    <xf numFmtId="0" fontId="5" fillId="0" borderId="7" xfId="10" applyFont="1" applyFill="1" applyBorder="1" applyAlignment="1">
      <alignment horizontal="left" wrapText="1"/>
    </xf>
    <xf numFmtId="0" fontId="5" fillId="0" borderId="2" xfId="10" applyFont="1" applyFill="1" applyBorder="1" applyAlignment="1">
      <alignment horizontal="left" wrapText="1"/>
    </xf>
    <xf numFmtId="0" fontId="7" fillId="0" borderId="5" xfId="8" applyFont="1" applyFill="1" applyBorder="1" applyAlignment="1">
      <alignment horizontal="left" vertical="center" wrapText="1" shrinkToFit="1"/>
    </xf>
    <xf numFmtId="0" fontId="7" fillId="0" borderId="5" xfId="8" applyNumberFormat="1" applyFont="1" applyFill="1" applyBorder="1" applyAlignment="1">
      <alignment horizontal="left" vertical="center" wrapText="1" shrinkToFit="1"/>
    </xf>
    <xf numFmtId="0" fontId="15" fillId="0" borderId="7" xfId="11" applyNumberFormat="1" applyFont="1" applyFill="1" applyBorder="1" applyAlignment="1" applyProtection="1">
      <alignment vertical="top" wrapText="1"/>
    </xf>
    <xf numFmtId="49" fontId="5" fillId="0" borderId="8" xfId="8" applyNumberFormat="1" applyFont="1" applyFill="1" applyBorder="1" applyAlignment="1" applyProtection="1">
      <alignment horizontal="left" vertical="center" shrinkToFit="1"/>
    </xf>
    <xf numFmtId="0" fontId="5" fillId="0" borderId="1" xfId="8" applyNumberFormat="1" applyFont="1" applyFill="1" applyBorder="1" applyAlignment="1">
      <alignment horizontal="left" vertical="center" wrapText="1" shrinkToFit="1"/>
    </xf>
    <xf numFmtId="4" fontId="14" fillId="0" borderId="1" xfId="0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left" vertical="center" wrapText="1" shrinkToFi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top" wrapText="1" shrinkToFit="1"/>
    </xf>
    <xf numFmtId="49" fontId="10" fillId="0" borderId="4" xfId="8" applyNumberFormat="1" applyFont="1" applyFill="1" applyBorder="1" applyAlignment="1" applyProtection="1">
      <alignment horizontal="left" vertical="center" wrapText="1" shrinkToFit="1"/>
    </xf>
    <xf numFmtId="0" fontId="10" fillId="0" borderId="5" xfId="8" applyFont="1" applyFill="1" applyBorder="1" applyAlignment="1">
      <alignment horizontal="left" vertical="top" wrapText="1" shrinkToFit="1"/>
    </xf>
    <xf numFmtId="4" fontId="12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7" fillId="0" borderId="4" xfId="8" applyNumberFormat="1" applyFont="1" applyFill="1" applyBorder="1" applyAlignment="1" applyProtection="1">
      <alignment horizontal="left" vertical="center" wrapText="1" shrinkToFit="1"/>
    </xf>
    <xf numFmtId="0" fontId="7" fillId="0" borderId="5" xfId="3" applyFont="1" applyFill="1" applyBorder="1" applyAlignment="1">
      <alignment horizontal="left" vertical="top" wrapText="1"/>
    </xf>
    <xf numFmtId="49" fontId="5" fillId="0" borderId="6" xfId="8" applyNumberFormat="1" applyFont="1" applyFill="1" applyBorder="1" applyAlignment="1" applyProtection="1">
      <alignment horizontal="left" vertical="center" wrapText="1" shrinkToFit="1"/>
    </xf>
    <xf numFmtId="0" fontId="5" fillId="0" borderId="7" xfId="3" applyFont="1" applyFill="1" applyBorder="1" applyAlignment="1">
      <alignment horizontal="left" vertical="top" wrapText="1"/>
    </xf>
    <xf numFmtId="49" fontId="5" fillId="0" borderId="9" xfId="8" applyNumberFormat="1" applyFont="1" applyFill="1" applyBorder="1" applyAlignment="1" applyProtection="1">
      <alignment horizontal="left" vertical="center" wrapText="1" shrinkToFit="1"/>
    </xf>
    <xf numFmtId="0" fontId="5" fillId="0" borderId="2" xfId="3" applyFont="1" applyFill="1" applyBorder="1" applyAlignment="1">
      <alignment horizontal="left" vertical="top" wrapText="1"/>
    </xf>
    <xf numFmtId="1" fontId="5" fillId="0" borderId="9" xfId="0" applyNumberFormat="1" applyFont="1" applyFill="1" applyBorder="1" applyAlignment="1">
      <alignment horizontal="left" vertical="center" wrapText="1"/>
    </xf>
    <xf numFmtId="0" fontId="5" fillId="0" borderId="2" xfId="11" applyNumberFormat="1" applyFont="1" applyFill="1" applyBorder="1" applyAlignment="1" applyProtection="1">
      <alignment vertical="top" wrapText="1"/>
    </xf>
    <xf numFmtId="0" fontId="7" fillId="0" borderId="5" xfId="9" applyNumberFormat="1" applyFont="1" applyFill="1" applyBorder="1" applyAlignment="1" applyProtection="1">
      <alignment horizontal="left" vertical="top" wrapText="1"/>
    </xf>
    <xf numFmtId="0" fontId="5" fillId="0" borderId="1" xfId="11" applyNumberFormat="1" applyFont="1" applyFill="1" applyBorder="1" applyAlignment="1" applyProtection="1">
      <alignment horizontal="left" vertical="top" wrapText="1"/>
    </xf>
    <xf numFmtId="0" fontId="5" fillId="0" borderId="2" xfId="11" applyNumberFormat="1" applyFont="1" applyFill="1" applyBorder="1" applyAlignment="1" applyProtection="1">
      <alignment horizontal="left" vertical="top" wrapText="1"/>
    </xf>
    <xf numFmtId="0" fontId="5" fillId="0" borderId="18" xfId="3" applyFont="1" applyFill="1" applyBorder="1" applyAlignment="1">
      <alignment horizontal="left" vertical="center" wrapText="1"/>
    </xf>
    <xf numFmtId="4" fontId="11" fillId="0" borderId="24" xfId="0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top"/>
    </xf>
    <xf numFmtId="4" fontId="11" fillId="0" borderId="22" xfId="0" applyNumberFormat="1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justify" vertical="top"/>
    </xf>
    <xf numFmtId="0" fontId="5" fillId="0" borderId="1" xfId="3" applyFont="1" applyFill="1" applyBorder="1" applyAlignment="1">
      <alignment horizontal="justify" vertical="top"/>
    </xf>
    <xf numFmtId="0" fontId="14" fillId="0" borderId="1" xfId="3" applyFont="1" applyFill="1" applyBorder="1" applyAlignment="1">
      <alignment horizontal="justify" vertical="top" wrapText="1"/>
    </xf>
    <xf numFmtId="0" fontId="14" fillId="0" borderId="2" xfId="3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center"/>
    </xf>
    <xf numFmtId="0" fontId="5" fillId="0" borderId="7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6" xfId="3" applyFont="1" applyFill="1" applyBorder="1" applyAlignment="1">
      <alignment horizontal="justify" vertical="top"/>
    </xf>
    <xf numFmtId="0" fontId="5" fillId="0" borderId="7" xfId="0" applyFont="1" applyFill="1" applyBorder="1" applyAlignment="1">
      <alignment wrapText="1"/>
    </xf>
    <xf numFmtId="0" fontId="5" fillId="0" borderId="2" xfId="0" applyFont="1" applyFill="1" applyBorder="1" applyAlignment="1">
      <alignment horizontal="justify" vertical="center" wrapText="1"/>
    </xf>
    <xf numFmtId="0" fontId="10" fillId="0" borderId="5" xfId="3" applyFont="1" applyFill="1" applyBorder="1" applyAlignment="1">
      <alignment horizontal="left" vertical="top" wrapText="1"/>
    </xf>
    <xf numFmtId="0" fontId="5" fillId="0" borderId="7" xfId="3" applyFont="1" applyFill="1" applyBorder="1" applyAlignment="1">
      <alignment horizontal="justify" vertical="top"/>
    </xf>
    <xf numFmtId="0" fontId="15" fillId="0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3" fillId="0" borderId="4" xfId="3" applyFont="1" applyFill="1" applyBorder="1" applyAlignment="1">
      <alignment horizontal="left" vertical="center"/>
    </xf>
    <xf numFmtId="0" fontId="16" fillId="0" borderId="18" xfId="3" applyFont="1" applyFill="1" applyBorder="1" applyAlignment="1">
      <alignment horizontal="left" vertical="center"/>
    </xf>
    <xf numFmtId="4" fontId="14" fillId="0" borderId="16" xfId="3" applyNumberFormat="1" applyFont="1" applyFill="1" applyBorder="1" applyAlignment="1">
      <alignment horizontal="center" vertical="center" wrapText="1"/>
    </xf>
    <xf numFmtId="4" fontId="14" fillId="0" borderId="7" xfId="3" applyNumberFormat="1" applyFont="1" applyFill="1" applyBorder="1" applyAlignment="1">
      <alignment horizontal="center" vertical="center" wrapText="1"/>
    </xf>
    <xf numFmtId="0" fontId="5" fillId="0" borderId="9" xfId="3" applyNumberFormat="1" applyFont="1" applyFill="1" applyBorder="1" applyAlignment="1">
      <alignment horizontal="left" vertical="center"/>
    </xf>
    <xf numFmtId="4" fontId="14" fillId="0" borderId="2" xfId="3" applyNumberFormat="1" applyFont="1" applyFill="1" applyBorder="1" applyAlignment="1">
      <alignment horizontal="center" vertical="center" wrapText="1"/>
    </xf>
    <xf numFmtId="4" fontId="12" fillId="0" borderId="5" xfId="3" applyNumberFormat="1" applyFont="1" applyFill="1" applyBorder="1" applyAlignment="1">
      <alignment horizontal="center" vertical="center" wrapText="1"/>
    </xf>
    <xf numFmtId="1" fontId="5" fillId="0" borderId="9" xfId="3" applyNumberFormat="1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Fill="1"/>
    <xf numFmtId="0" fontId="2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2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justify"/>
    </xf>
    <xf numFmtId="4" fontId="22" fillId="0" borderId="1" xfId="0" applyNumberFormat="1" applyFont="1" applyFill="1" applyBorder="1"/>
    <xf numFmtId="0" fontId="22" fillId="0" borderId="1" xfId="0" applyFont="1" applyFill="1" applyBorder="1"/>
    <xf numFmtId="164" fontId="22" fillId="0" borderId="1" xfId="0" applyNumberFormat="1" applyFont="1" applyFill="1" applyBorder="1"/>
    <xf numFmtId="165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justify" wrapText="1"/>
    </xf>
    <xf numFmtId="4" fontId="23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/>
    <xf numFmtId="0" fontId="8" fillId="0" borderId="0" xfId="0" applyFont="1" applyAlignment="1">
      <alignment wrapText="1"/>
    </xf>
    <xf numFmtId="165" fontId="23" fillId="0" borderId="1" xfId="0" applyNumberFormat="1" applyFont="1" applyBorder="1" applyAlignment="1">
      <alignment horizontal="center"/>
    </xf>
    <xf numFmtId="4" fontId="23" fillId="0" borderId="1" xfId="0" applyNumberFormat="1" applyFont="1" applyFill="1" applyBorder="1"/>
    <xf numFmtId="0" fontId="23" fillId="0" borderId="1" xfId="0" applyFont="1" applyFill="1" applyBorder="1"/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165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justify"/>
    </xf>
    <xf numFmtId="164" fontId="22" fillId="0" borderId="0" xfId="0" applyNumberFormat="1" applyFont="1" applyFill="1" applyBorder="1"/>
    <xf numFmtId="0" fontId="22" fillId="0" borderId="0" xfId="0" applyFont="1" applyBorder="1"/>
    <xf numFmtId="164" fontId="22" fillId="0" borderId="0" xfId="0" applyNumberFormat="1" applyFont="1" applyBorder="1"/>
    <xf numFmtId="165" fontId="23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vertical="justify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164" fontId="23" fillId="0" borderId="0" xfId="0" applyNumberFormat="1" applyFont="1" applyBorder="1"/>
    <xf numFmtId="165" fontId="23" fillId="0" borderId="0" xfId="0" applyNumberFormat="1" applyFont="1" applyBorder="1" applyAlignment="1">
      <alignment horizontal="center"/>
    </xf>
    <xf numFmtId="164" fontId="23" fillId="0" borderId="0" xfId="0" applyNumberFormat="1" applyFont="1" applyFill="1" applyBorder="1"/>
    <xf numFmtId="0" fontId="23" fillId="0" borderId="0" xfId="0" applyFont="1" applyBorder="1"/>
    <xf numFmtId="4" fontId="23" fillId="0" borderId="20" xfId="0" applyNumberFormat="1" applyFont="1" applyFill="1" applyBorder="1"/>
    <xf numFmtId="4" fontId="8" fillId="0" borderId="0" xfId="0" applyNumberFormat="1" applyFont="1" applyBorder="1"/>
    <xf numFmtId="165" fontId="22" fillId="0" borderId="1" xfId="0" applyNumberFormat="1" applyFont="1" applyBorder="1" applyAlignment="1">
      <alignment horizontal="center" vertical="top"/>
    </xf>
    <xf numFmtId="0" fontId="22" fillId="0" borderId="1" xfId="0" applyFont="1" applyBorder="1" applyAlignment="1">
      <alignment vertical="justify" wrapText="1"/>
    </xf>
    <xf numFmtId="4" fontId="22" fillId="0" borderId="1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/>
    </xf>
    <xf numFmtId="164" fontId="22" fillId="0" borderId="1" xfId="0" applyNumberFormat="1" applyFont="1" applyFill="1" applyBorder="1" applyAlignment="1">
      <alignment vertical="top"/>
    </xf>
    <xf numFmtId="4" fontId="8" fillId="0" borderId="0" xfId="0" applyNumberFormat="1" applyFont="1"/>
    <xf numFmtId="165" fontId="22" fillId="0" borderId="0" xfId="0" applyNumberFormat="1" applyFont="1" applyBorder="1" applyAlignment="1">
      <alignment horizontal="center" vertical="top"/>
    </xf>
    <xf numFmtId="0" fontId="22" fillId="0" borderId="0" xfId="0" applyFont="1" applyBorder="1" applyAlignment="1">
      <alignment vertical="justify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 applyFill="1" applyBorder="1"/>
    <xf numFmtId="165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vertical="justify"/>
    </xf>
    <xf numFmtId="165" fontId="22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3" fillId="0" borderId="1" xfId="0" applyFont="1" applyFill="1" applyBorder="1" applyAlignment="1">
      <alignment vertical="justify" wrapText="1"/>
    </xf>
    <xf numFmtId="0" fontId="23" fillId="0" borderId="0" xfId="0" applyFont="1" applyBorder="1" applyAlignment="1">
      <alignment vertical="justify"/>
    </xf>
    <xf numFmtId="0" fontId="16" fillId="0" borderId="0" xfId="0" applyFont="1"/>
    <xf numFmtId="4" fontId="16" fillId="0" borderId="0" xfId="0" applyNumberFormat="1" applyFont="1"/>
    <xf numFmtId="0" fontId="23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23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/>
    </xf>
    <xf numFmtId="165" fontId="22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vertical="justify"/>
    </xf>
    <xf numFmtId="164" fontId="22" fillId="0" borderId="1" xfId="0" applyNumberFormat="1" applyFont="1" applyBorder="1"/>
    <xf numFmtId="0" fontId="5" fillId="0" borderId="0" xfId="0" applyFont="1"/>
    <xf numFmtId="0" fontId="8" fillId="0" borderId="0" xfId="0" applyFont="1" applyFill="1"/>
    <xf numFmtId="0" fontId="5" fillId="0" borderId="0" xfId="0" applyFont="1" applyBorder="1"/>
    <xf numFmtId="0" fontId="22" fillId="0" borderId="0" xfId="0" applyFont="1" applyFill="1" applyBorder="1" applyAlignment="1"/>
    <xf numFmtId="0" fontId="14" fillId="0" borderId="0" xfId="1" applyNumberFormat="1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27" fillId="0" borderId="1" xfId="0" applyFont="1" applyBorder="1" applyAlignment="1">
      <alignment horizontal="left" vertical="top" wrapText="1" indent="2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center" vertical="top"/>
    </xf>
    <xf numFmtId="4" fontId="28" fillId="0" borderId="1" xfId="0" applyNumberFormat="1" applyFont="1" applyBorder="1" applyAlignment="1">
      <alignment horizontal="right" vertical="top" wrapText="1"/>
    </xf>
    <xf numFmtId="167" fontId="29" fillId="0" borderId="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 indent="2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vertical="top"/>
    </xf>
    <xf numFmtId="4" fontId="29" fillId="0" borderId="1" xfId="0" applyNumberFormat="1" applyFont="1" applyFill="1" applyBorder="1" applyAlignment="1">
      <alignment horizontal="right" vertical="top" wrapText="1"/>
    </xf>
    <xf numFmtId="4" fontId="29" fillId="0" borderId="1" xfId="0" applyNumberFormat="1" applyFont="1" applyBorder="1" applyAlignment="1">
      <alignment horizontal="right" vertical="top" wrapText="1"/>
    </xf>
    <xf numFmtId="167" fontId="29" fillId="0" borderId="2" xfId="0" applyNumberFormat="1" applyFont="1" applyBorder="1" applyAlignment="1">
      <alignment horizontal="center" vertical="top"/>
    </xf>
    <xf numFmtId="4" fontId="29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0" borderId="1" xfId="0" applyFont="1" applyBorder="1" applyAlignment="1">
      <alignment vertical="top" wrapText="1"/>
    </xf>
    <xf numFmtId="4" fontId="29" fillId="0" borderId="2" xfId="0" applyNumberFormat="1" applyFont="1" applyBorder="1" applyAlignment="1">
      <alignment horizontal="right" vertical="top"/>
    </xf>
    <xf numFmtId="4" fontId="29" fillId="0" borderId="1" xfId="0" applyNumberFormat="1" applyFont="1" applyFill="1" applyBorder="1" applyAlignment="1">
      <alignment vertical="top"/>
    </xf>
    <xf numFmtId="0" fontId="32" fillId="0" borderId="1" xfId="0" applyFont="1" applyFill="1" applyBorder="1" applyAlignment="1">
      <alignment horizontal="center" vertical="top" wrapText="1"/>
    </xf>
    <xf numFmtId="3" fontId="32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 vertical="top" wrapText="1"/>
    </xf>
    <xf numFmtId="3" fontId="35" fillId="0" borderId="1" xfId="0" applyNumberFormat="1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horizontal="left" vertical="top" wrapText="1"/>
    </xf>
    <xf numFmtId="166" fontId="23" fillId="0" borderId="1" xfId="0" applyNumberFormat="1" applyFont="1" applyFill="1" applyBorder="1" applyAlignment="1">
      <alignment horizontal="right" vertical="top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 wrapText="1"/>
    </xf>
    <xf numFmtId="168" fontId="16" fillId="0" borderId="26" xfId="1" applyNumberFormat="1" applyFont="1" applyFill="1" applyBorder="1" applyAlignment="1">
      <alignment horizontal="center" vertical="center" wrapText="1"/>
    </xf>
    <xf numFmtId="0" fontId="38" fillId="0" borderId="27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top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0" xfId="1" applyNumberFormat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vertical="center" wrapText="1"/>
    </xf>
    <xf numFmtId="4" fontId="11" fillId="0" borderId="33" xfId="3" applyNumberFormat="1" applyFont="1" applyFill="1" applyBorder="1" applyAlignment="1">
      <alignment horizontal="center" vertical="center"/>
    </xf>
    <xf numFmtId="4" fontId="11" fillId="0" borderId="20" xfId="3" applyNumberFormat="1" applyFont="1" applyFill="1" applyBorder="1" applyAlignment="1">
      <alignment horizontal="center" vertical="center"/>
    </xf>
    <xf numFmtId="4" fontId="14" fillId="0" borderId="34" xfId="3" applyNumberFormat="1" applyFont="1" applyFill="1" applyBorder="1" applyAlignment="1">
      <alignment horizontal="center" vertical="center"/>
    </xf>
    <xf numFmtId="4" fontId="14" fillId="0" borderId="11" xfId="3" applyNumberFormat="1" applyFont="1" applyFill="1" applyBorder="1" applyAlignment="1">
      <alignment horizontal="center" vertical="center"/>
    </xf>
    <xf numFmtId="4" fontId="14" fillId="0" borderId="35" xfId="3" applyNumberFormat="1" applyFont="1" applyFill="1" applyBorder="1" applyAlignment="1">
      <alignment horizontal="center" vertical="center"/>
    </xf>
    <xf numFmtId="4" fontId="14" fillId="0" borderId="12" xfId="3" applyNumberFormat="1" applyFont="1" applyFill="1" applyBorder="1" applyAlignment="1">
      <alignment horizontal="center" vertical="center"/>
    </xf>
    <xf numFmtId="4" fontId="14" fillId="0" borderId="36" xfId="3" applyNumberFormat="1" applyFont="1" applyFill="1" applyBorder="1" applyAlignment="1">
      <alignment horizontal="center" vertical="center"/>
    </xf>
    <xf numFmtId="4" fontId="14" fillId="0" borderId="13" xfId="3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4" fontId="11" fillId="0" borderId="11" xfId="3" applyNumberFormat="1" applyFont="1" applyFill="1" applyBorder="1" applyAlignment="1">
      <alignment horizontal="center" vertical="center"/>
    </xf>
    <xf numFmtId="4" fontId="14" fillId="0" borderId="20" xfId="3" applyNumberFormat="1" applyFont="1" applyFill="1" applyBorder="1" applyAlignment="1">
      <alignment horizontal="center" vertical="center"/>
    </xf>
    <xf numFmtId="4" fontId="14" fillId="0" borderId="19" xfId="3" applyNumberFormat="1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justify" vertical="center" wrapText="1"/>
    </xf>
    <xf numFmtId="4" fontId="11" fillId="0" borderId="12" xfId="3" applyNumberFormat="1" applyFont="1" applyFill="1" applyBorder="1" applyAlignment="1">
      <alignment horizontal="center" vertical="center"/>
    </xf>
    <xf numFmtId="4" fontId="12" fillId="0" borderId="33" xfId="3" applyNumberFormat="1" applyFont="1" applyFill="1" applyBorder="1" applyAlignment="1">
      <alignment horizontal="center" vertical="center"/>
    </xf>
    <xf numFmtId="4" fontId="11" fillId="0" borderId="38" xfId="3" applyNumberFormat="1" applyFont="1" applyFill="1" applyBorder="1" applyAlignment="1">
      <alignment horizontal="center" vertical="center"/>
    </xf>
    <xf numFmtId="4" fontId="11" fillId="0" borderId="13" xfId="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0" fontId="5" fillId="0" borderId="7" xfId="3" applyNumberFormat="1" applyFont="1" applyFill="1" applyBorder="1" applyAlignment="1">
      <alignment horizontal="justify" vertical="top" wrapText="1"/>
    </xf>
    <xf numFmtId="4" fontId="14" fillId="0" borderId="10" xfId="3" applyNumberFormat="1" applyFont="1" applyFill="1" applyBorder="1" applyAlignment="1">
      <alignment horizontal="center" vertical="center"/>
    </xf>
    <xf numFmtId="49" fontId="7" fillId="0" borderId="21" xfId="8" applyNumberFormat="1" applyFont="1" applyFill="1" applyBorder="1" applyAlignment="1" applyProtection="1">
      <alignment horizontal="left" vertical="center" shrinkToFit="1"/>
    </xf>
    <xf numFmtId="0" fontId="7" fillId="0" borderId="22" xfId="8" applyFont="1" applyFill="1" applyBorder="1" applyAlignment="1">
      <alignment horizontal="left" vertical="center" wrapText="1" shrinkToFit="1"/>
    </xf>
    <xf numFmtId="4" fontId="11" fillId="0" borderId="37" xfId="3" applyNumberFormat="1" applyFont="1" applyFill="1" applyBorder="1" applyAlignment="1">
      <alignment horizontal="center" vertical="center"/>
    </xf>
    <xf numFmtId="49" fontId="7" fillId="0" borderId="23" xfId="8" applyNumberFormat="1" applyFont="1" applyFill="1" applyBorder="1" applyAlignment="1" applyProtection="1">
      <alignment horizontal="left" vertical="center" shrinkToFit="1"/>
    </xf>
    <xf numFmtId="0" fontId="7" fillId="0" borderId="24" xfId="8" applyFont="1" applyFill="1" applyBorder="1" applyAlignment="1">
      <alignment horizontal="left" vertical="center" wrapText="1" shrinkToFit="1"/>
    </xf>
    <xf numFmtId="0" fontId="7" fillId="0" borderId="39" xfId="0" applyFont="1" applyFill="1" applyBorder="1" applyAlignment="1">
      <alignment horizontal="left" vertical="center" wrapText="1"/>
    </xf>
    <xf numFmtId="4" fontId="11" fillId="0" borderId="36" xfId="3" applyNumberFormat="1" applyFont="1" applyFill="1" applyBorder="1" applyAlignment="1">
      <alignment horizontal="center" vertical="center"/>
    </xf>
    <xf numFmtId="0" fontId="5" fillId="0" borderId="7" xfId="11" applyNumberFormat="1" applyFont="1" applyFill="1" applyBorder="1" applyAlignment="1" applyProtection="1">
      <alignment horizontal="left" vertical="top" wrapText="1"/>
    </xf>
    <xf numFmtId="0" fontId="5" fillId="0" borderId="8" xfId="3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justify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justify" vertical="top"/>
    </xf>
    <xf numFmtId="0" fontId="7" fillId="0" borderId="5" xfId="3" applyFont="1" applyFill="1" applyBorder="1" applyAlignment="1">
      <alignment horizontal="justify" vertical="center"/>
    </xf>
    <xf numFmtId="4" fontId="14" fillId="0" borderId="1" xfId="3" applyNumberFormat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horizontal="center" wrapText="1"/>
    </xf>
    <xf numFmtId="0" fontId="7" fillId="0" borderId="18" xfId="3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</cellXfs>
  <cellStyles count="12">
    <cellStyle name="xl27" xfId="11"/>
    <cellStyle name="xl43" xfId="9"/>
    <cellStyle name="xl44" xfId="8"/>
    <cellStyle name="Гиперссылка" xfId="10" builtinId="8"/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opLeftCell="A235" workbookViewId="0">
      <selection activeCell="B30" sqref="B30"/>
    </sheetView>
  </sheetViews>
  <sheetFormatPr defaultColWidth="8.85546875" defaultRowHeight="15" x14ac:dyDescent="0.25"/>
  <cols>
    <col min="1" max="1" width="29.28515625" style="2" customWidth="1"/>
    <col min="2" max="2" width="34.28515625" style="3" customWidth="1"/>
    <col min="3" max="3" width="14.140625" style="2" customWidth="1"/>
    <col min="4" max="4" width="13.42578125" style="2" customWidth="1"/>
    <col min="5" max="5" width="12.28515625" style="2" customWidth="1"/>
    <col min="6" max="6" width="16.140625" style="2" customWidth="1"/>
    <col min="7" max="16384" width="8.85546875" style="1"/>
  </cols>
  <sheetData>
    <row r="1" spans="1:6" ht="18" customHeight="1" thickBot="1" x14ac:dyDescent="0.3">
      <c r="A1" s="304" t="s">
        <v>511</v>
      </c>
      <c r="B1" s="304"/>
      <c r="C1" s="304"/>
      <c r="D1" s="304"/>
      <c r="E1" s="304"/>
      <c r="F1" s="304"/>
    </row>
    <row r="2" spans="1:6" ht="60" x14ac:dyDescent="0.25">
      <c r="A2" s="255" t="s">
        <v>0</v>
      </c>
      <c r="B2" s="256" t="s">
        <v>1</v>
      </c>
      <c r="C2" s="257" t="s">
        <v>480</v>
      </c>
      <c r="D2" s="258" t="s">
        <v>512</v>
      </c>
      <c r="E2" s="259" t="s">
        <v>2</v>
      </c>
      <c r="F2" s="260" t="s">
        <v>513</v>
      </c>
    </row>
    <row r="3" spans="1:6" ht="15.75" thickBot="1" x14ac:dyDescent="0.3">
      <c r="A3" s="261">
        <v>1</v>
      </c>
      <c r="B3" s="262">
        <v>2</v>
      </c>
      <c r="C3" s="263">
        <v>3</v>
      </c>
      <c r="D3" s="264">
        <v>4</v>
      </c>
      <c r="E3" s="265">
        <v>5</v>
      </c>
      <c r="F3" s="266">
        <v>6</v>
      </c>
    </row>
    <row r="4" spans="1:6" ht="26.25" thickBot="1" x14ac:dyDescent="0.3">
      <c r="A4" s="5" t="s">
        <v>3</v>
      </c>
      <c r="B4" s="267" t="s">
        <v>4</v>
      </c>
      <c r="C4" s="7">
        <f>SUM(C6+C13+C20+C34+C40+C46+C71+C78+C93+C103+C158+C43)</f>
        <v>627021</v>
      </c>
      <c r="D4" s="7">
        <f>SUM(D6+D13+D20+D34+D40+D46+D71+D78+D93+D103+D158+D43)</f>
        <v>552565.42000000004</v>
      </c>
      <c r="E4" s="268">
        <f t="shared" ref="E4:E78" si="0">D4/C4*100</f>
        <v>88.125504568427544</v>
      </c>
      <c r="F4" s="8">
        <f>D4-C4</f>
        <v>-74455.579999999958</v>
      </c>
    </row>
    <row r="5" spans="1:6" ht="15.75" thickBot="1" x14ac:dyDescent="0.3">
      <c r="A5" s="305" t="s">
        <v>514</v>
      </c>
      <c r="B5" s="306"/>
      <c r="C5" s="9">
        <f>SUM(C7+C13+C20+C34+C40+C43)</f>
        <v>576501</v>
      </c>
      <c r="D5" s="9">
        <f>SUM(D7+D13+D20+D34+D40+D43)</f>
        <v>468266.48000000004</v>
      </c>
      <c r="E5" s="269">
        <f t="shared" si="0"/>
        <v>81.225614526254091</v>
      </c>
      <c r="F5" s="10">
        <f t="shared" ref="F5:F67" si="1">D5-C5</f>
        <v>-108234.51999999996</v>
      </c>
    </row>
    <row r="6" spans="1:6" ht="15.75" thickBot="1" x14ac:dyDescent="0.3">
      <c r="A6" s="5" t="s">
        <v>5</v>
      </c>
      <c r="B6" s="6" t="s">
        <v>6</v>
      </c>
      <c r="C6" s="7">
        <f>SUM(C7)</f>
        <v>423610</v>
      </c>
      <c r="D6" s="7">
        <f>SUM(D7)</f>
        <v>328150.27</v>
      </c>
      <c r="E6" s="268">
        <f t="shared" si="0"/>
        <v>77.465184957862192</v>
      </c>
      <c r="F6" s="8">
        <f t="shared" si="1"/>
        <v>-95459.729999999981</v>
      </c>
    </row>
    <row r="7" spans="1:6" ht="15.75" thickBot="1" x14ac:dyDescent="0.3">
      <c r="A7" s="5" t="s">
        <v>191</v>
      </c>
      <c r="B7" s="6" t="s">
        <v>7</v>
      </c>
      <c r="C7" s="7">
        <f>SUM(C8:C11)</f>
        <v>423610</v>
      </c>
      <c r="D7" s="7">
        <f>SUM(D8:D12)</f>
        <v>328150.27</v>
      </c>
      <c r="E7" s="268">
        <f t="shared" si="0"/>
        <v>77.465184957862192</v>
      </c>
      <c r="F7" s="8">
        <f t="shared" si="1"/>
        <v>-95459.729999999981</v>
      </c>
    </row>
    <row r="8" spans="1:6" ht="112.15" customHeight="1" x14ac:dyDescent="0.25">
      <c r="A8" s="11" t="s">
        <v>8</v>
      </c>
      <c r="B8" s="12" t="s">
        <v>192</v>
      </c>
      <c r="C8" s="13">
        <v>417418</v>
      </c>
      <c r="D8" s="14">
        <v>319939.34000000003</v>
      </c>
      <c r="E8" s="270">
        <f t="shared" si="0"/>
        <v>76.647231312497311</v>
      </c>
      <c r="F8" s="271">
        <f t="shared" si="1"/>
        <v>-97478.659999999974</v>
      </c>
    </row>
    <row r="9" spans="1:6" ht="140.25" x14ac:dyDescent="0.25">
      <c r="A9" s="16" t="s">
        <v>9</v>
      </c>
      <c r="B9" s="17" t="s">
        <v>426</v>
      </c>
      <c r="C9" s="18">
        <v>998</v>
      </c>
      <c r="D9" s="19">
        <v>1254.93</v>
      </c>
      <c r="E9" s="272">
        <f t="shared" si="0"/>
        <v>125.74448897795591</v>
      </c>
      <c r="F9" s="273">
        <f t="shared" si="1"/>
        <v>256.93000000000006</v>
      </c>
    </row>
    <row r="10" spans="1:6" ht="68.45" customHeight="1" x14ac:dyDescent="0.25">
      <c r="A10" s="16" t="s">
        <v>10</v>
      </c>
      <c r="B10" s="17" t="s">
        <v>193</v>
      </c>
      <c r="C10" s="18">
        <v>2926</v>
      </c>
      <c r="D10" s="19">
        <v>2553.27</v>
      </c>
      <c r="E10" s="272">
        <f t="shared" si="0"/>
        <v>87.261449077238552</v>
      </c>
      <c r="F10" s="273">
        <f t="shared" si="1"/>
        <v>-372.73</v>
      </c>
    </row>
    <row r="11" spans="1:6" ht="114.75" x14ac:dyDescent="0.25">
      <c r="A11" s="16" t="s">
        <v>11</v>
      </c>
      <c r="B11" s="17" t="s">
        <v>427</v>
      </c>
      <c r="C11" s="18">
        <v>2268</v>
      </c>
      <c r="D11" s="19">
        <v>3578.57</v>
      </c>
      <c r="E11" s="272">
        <f t="shared" si="0"/>
        <v>157.78527336860671</v>
      </c>
      <c r="F11" s="273">
        <f t="shared" si="1"/>
        <v>1310.5700000000002</v>
      </c>
    </row>
    <row r="12" spans="1:6" ht="123" customHeight="1" thickBot="1" x14ac:dyDescent="0.3">
      <c r="A12" s="21" t="s">
        <v>291</v>
      </c>
      <c r="B12" s="22" t="s">
        <v>292</v>
      </c>
      <c r="C12" s="23">
        <v>0</v>
      </c>
      <c r="D12" s="24">
        <v>824.16</v>
      </c>
      <c r="E12" s="274"/>
      <c r="F12" s="275">
        <f t="shared" si="1"/>
        <v>824.16</v>
      </c>
    </row>
    <row r="13" spans="1:6" ht="51.75" thickBot="1" x14ac:dyDescent="0.3">
      <c r="A13" s="5" t="s">
        <v>12</v>
      </c>
      <c r="B13" s="28" t="s">
        <v>13</v>
      </c>
      <c r="C13" s="7">
        <f>C14</f>
        <v>49326</v>
      </c>
      <c r="D13" s="7">
        <f>D14</f>
        <v>47298.39</v>
      </c>
      <c r="E13" s="268">
        <f t="shared" si="0"/>
        <v>95.889368689940397</v>
      </c>
      <c r="F13" s="8">
        <f t="shared" si="1"/>
        <v>-2027.6100000000006</v>
      </c>
    </row>
    <row r="14" spans="1:6" ht="39" thickBot="1" x14ac:dyDescent="0.3">
      <c r="A14" s="5" t="s">
        <v>293</v>
      </c>
      <c r="B14" s="28" t="s">
        <v>294</v>
      </c>
      <c r="C14" s="29">
        <f>C15+C16+C17+C18+C19</f>
        <v>49326</v>
      </c>
      <c r="D14" s="29">
        <f>D15+D16+D17+D18+D19</f>
        <v>47298.39</v>
      </c>
      <c r="E14" s="268">
        <f t="shared" si="0"/>
        <v>95.889368689940397</v>
      </c>
      <c r="F14" s="8">
        <f t="shared" si="1"/>
        <v>-2027.6100000000006</v>
      </c>
    </row>
    <row r="15" spans="1:6" ht="55.9" customHeight="1" thickBot="1" x14ac:dyDescent="0.3">
      <c r="A15" s="276" t="s">
        <v>172</v>
      </c>
      <c r="B15" s="28" t="s">
        <v>428</v>
      </c>
      <c r="C15" s="7">
        <v>1713</v>
      </c>
      <c r="D15" s="7">
        <v>1405.4</v>
      </c>
      <c r="E15" s="268">
        <f t="shared" si="0"/>
        <v>82.043199065966149</v>
      </c>
      <c r="F15" s="8">
        <f t="shared" si="1"/>
        <v>-307.59999999999991</v>
      </c>
    </row>
    <row r="16" spans="1:6" ht="148.15" customHeight="1" x14ac:dyDescent="0.25">
      <c r="A16" s="30" t="s">
        <v>236</v>
      </c>
      <c r="B16" s="31" t="s">
        <v>237</v>
      </c>
      <c r="C16" s="13">
        <v>21527</v>
      </c>
      <c r="D16" s="13">
        <v>22650.58</v>
      </c>
      <c r="E16" s="270">
        <f t="shared" si="0"/>
        <v>105.21939889441168</v>
      </c>
      <c r="F16" s="273">
        <f t="shared" si="1"/>
        <v>1123.5800000000017</v>
      </c>
    </row>
    <row r="17" spans="1:6" ht="171.6" customHeight="1" x14ac:dyDescent="0.25">
      <c r="A17" s="32" t="s">
        <v>238</v>
      </c>
      <c r="B17" s="33" t="s">
        <v>295</v>
      </c>
      <c r="C17" s="18">
        <v>119</v>
      </c>
      <c r="D17" s="18">
        <v>127.07</v>
      </c>
      <c r="E17" s="272">
        <f t="shared" si="0"/>
        <v>106.78151260504201</v>
      </c>
      <c r="F17" s="273">
        <f t="shared" si="1"/>
        <v>8.0699999999999932</v>
      </c>
    </row>
    <row r="18" spans="1:6" ht="165.75" x14ac:dyDescent="0.25">
      <c r="A18" s="34" t="s">
        <v>239</v>
      </c>
      <c r="B18" s="35" t="s">
        <v>296</v>
      </c>
      <c r="C18" s="18">
        <v>28666</v>
      </c>
      <c r="D18" s="18">
        <v>25734.71</v>
      </c>
      <c r="E18" s="272">
        <f t="shared" si="0"/>
        <v>89.774331961208404</v>
      </c>
      <c r="F18" s="273">
        <f t="shared" si="1"/>
        <v>-2931.2900000000009</v>
      </c>
    </row>
    <row r="19" spans="1:6" ht="163.15" customHeight="1" thickBot="1" x14ac:dyDescent="0.3">
      <c r="A19" s="36" t="s">
        <v>240</v>
      </c>
      <c r="B19" s="37" t="s">
        <v>297</v>
      </c>
      <c r="C19" s="23">
        <v>-2699</v>
      </c>
      <c r="D19" s="23">
        <v>-2619.37</v>
      </c>
      <c r="E19" s="274">
        <f t="shared" si="0"/>
        <v>97.049648017784364</v>
      </c>
      <c r="F19" s="275">
        <f t="shared" si="1"/>
        <v>79.630000000000109</v>
      </c>
    </row>
    <row r="20" spans="1:6" ht="15.75" thickBot="1" x14ac:dyDescent="0.3">
      <c r="A20" s="38" t="s">
        <v>61</v>
      </c>
      <c r="B20" s="39" t="s">
        <v>62</v>
      </c>
      <c r="C20" s="7">
        <f>SUM(C27+C30+C32+C21)</f>
        <v>61704</v>
      </c>
      <c r="D20" s="7">
        <f>SUM(D27+D30+D32+D21)</f>
        <v>60728.070000000007</v>
      </c>
      <c r="E20" s="268">
        <f t="shared" si="0"/>
        <v>98.418368339167657</v>
      </c>
      <c r="F20" s="8">
        <f t="shared" si="1"/>
        <v>-975.92999999999302</v>
      </c>
    </row>
    <row r="21" spans="1:6" ht="43.9" customHeight="1" thickBot="1" x14ac:dyDescent="0.3">
      <c r="A21" s="5" t="s">
        <v>194</v>
      </c>
      <c r="B21" s="28" t="s">
        <v>195</v>
      </c>
      <c r="C21" s="7">
        <f>SUM(C22:C26)</f>
        <v>48673</v>
      </c>
      <c r="D21" s="7">
        <f>SUM(D22:D26)</f>
        <v>54171.380000000005</v>
      </c>
      <c r="E21" s="268">
        <f t="shared" si="0"/>
        <v>111.2965709941857</v>
      </c>
      <c r="F21" s="8">
        <f t="shared" si="1"/>
        <v>5498.3800000000047</v>
      </c>
    </row>
    <row r="22" spans="1:6" ht="43.9" customHeight="1" x14ac:dyDescent="0.25">
      <c r="A22" s="11" t="s">
        <v>173</v>
      </c>
      <c r="B22" s="12" t="s">
        <v>196</v>
      </c>
      <c r="C22" s="13">
        <v>18890</v>
      </c>
      <c r="D22" s="14">
        <v>25573.79</v>
      </c>
      <c r="E22" s="270">
        <f t="shared" si="0"/>
        <v>135.38268925357332</v>
      </c>
      <c r="F22" s="271">
        <f t="shared" si="1"/>
        <v>6683.7900000000009</v>
      </c>
    </row>
    <row r="23" spans="1:6" ht="63.75" x14ac:dyDescent="0.25">
      <c r="A23" s="16" t="s">
        <v>298</v>
      </c>
      <c r="B23" s="17" t="s">
        <v>299</v>
      </c>
      <c r="C23" s="18">
        <v>0</v>
      </c>
      <c r="D23" s="19">
        <v>-3.12</v>
      </c>
      <c r="E23" s="272"/>
      <c r="F23" s="273">
        <f t="shared" si="1"/>
        <v>-3.12</v>
      </c>
    </row>
    <row r="24" spans="1:6" ht="89.25" x14ac:dyDescent="0.25">
      <c r="A24" s="16" t="s">
        <v>174</v>
      </c>
      <c r="B24" s="17" t="s">
        <v>197</v>
      </c>
      <c r="C24" s="18">
        <v>29783</v>
      </c>
      <c r="D24" s="19">
        <v>28651.57</v>
      </c>
      <c r="E24" s="272">
        <f t="shared" si="0"/>
        <v>96.201087868918506</v>
      </c>
      <c r="F24" s="273">
        <f t="shared" si="1"/>
        <v>-1131.4300000000003</v>
      </c>
    </row>
    <row r="25" spans="1:6" ht="76.5" x14ac:dyDescent="0.25">
      <c r="A25" s="40" t="s">
        <v>429</v>
      </c>
      <c r="B25" s="17" t="s">
        <v>300</v>
      </c>
      <c r="C25" s="18">
        <v>0</v>
      </c>
      <c r="D25" s="19">
        <v>-23.88</v>
      </c>
      <c r="E25" s="272"/>
      <c r="F25" s="273">
        <f t="shared" si="1"/>
        <v>-23.88</v>
      </c>
    </row>
    <row r="26" spans="1:6" ht="51.75" thickBot="1" x14ac:dyDescent="0.3">
      <c r="A26" s="21" t="s">
        <v>453</v>
      </c>
      <c r="B26" s="22" t="s">
        <v>454</v>
      </c>
      <c r="C26" s="23">
        <v>0</v>
      </c>
      <c r="D26" s="24">
        <v>-26.98</v>
      </c>
      <c r="E26" s="274"/>
      <c r="F26" s="275">
        <f t="shared" si="1"/>
        <v>-26.98</v>
      </c>
    </row>
    <row r="27" spans="1:6" ht="26.25" thickBot="1" x14ac:dyDescent="0.3">
      <c r="A27" s="5" t="s">
        <v>198</v>
      </c>
      <c r="B27" s="28" t="s">
        <v>15</v>
      </c>
      <c r="C27" s="29">
        <f>SUM(C28:C28)</f>
        <v>390</v>
      </c>
      <c r="D27" s="29">
        <f>SUM(D28+D29)</f>
        <v>-397.97</v>
      </c>
      <c r="E27" s="268">
        <f t="shared" si="0"/>
        <v>-102.04358974358976</v>
      </c>
      <c r="F27" s="8">
        <f t="shared" si="1"/>
        <v>-787.97</v>
      </c>
    </row>
    <row r="28" spans="1:6" ht="25.5" x14ac:dyDescent="0.25">
      <c r="A28" s="11" t="s">
        <v>14</v>
      </c>
      <c r="B28" s="12" t="s">
        <v>15</v>
      </c>
      <c r="C28" s="13">
        <v>390</v>
      </c>
      <c r="D28" s="14">
        <v>-397.97</v>
      </c>
      <c r="E28" s="270">
        <f t="shared" si="0"/>
        <v>-102.04358974358976</v>
      </c>
      <c r="F28" s="271">
        <f t="shared" si="1"/>
        <v>-787.97</v>
      </c>
    </row>
    <row r="29" spans="1:6" ht="51.75" thickBot="1" x14ac:dyDescent="0.3">
      <c r="A29" s="21" t="s">
        <v>515</v>
      </c>
      <c r="B29" s="22" t="s">
        <v>516</v>
      </c>
      <c r="C29" s="23">
        <v>0</v>
      </c>
      <c r="D29" s="24">
        <v>0</v>
      </c>
      <c r="E29" s="274"/>
      <c r="F29" s="275">
        <f t="shared" si="1"/>
        <v>0</v>
      </c>
    </row>
    <row r="30" spans="1:6" ht="15.75" thickBot="1" x14ac:dyDescent="0.3">
      <c r="A30" s="5" t="s">
        <v>199</v>
      </c>
      <c r="B30" s="280" t="s">
        <v>16</v>
      </c>
      <c r="C30" s="29">
        <f t="shared" ref="C30:D30" si="2">SUM(C31:C31)</f>
        <v>346</v>
      </c>
      <c r="D30" s="29">
        <f t="shared" si="2"/>
        <v>430.51</v>
      </c>
      <c r="E30" s="268">
        <f t="shared" si="0"/>
        <v>124.42485549132947</v>
      </c>
      <c r="F30" s="8">
        <f t="shared" si="1"/>
        <v>84.509999999999991</v>
      </c>
    </row>
    <row r="31" spans="1:6" ht="15.75" thickBot="1" x14ac:dyDescent="0.3">
      <c r="A31" s="41" t="s">
        <v>17</v>
      </c>
      <c r="B31" s="42" t="s">
        <v>16</v>
      </c>
      <c r="C31" s="43">
        <v>346</v>
      </c>
      <c r="D31" s="44">
        <v>430.51</v>
      </c>
      <c r="E31" s="278">
        <f t="shared" si="0"/>
        <v>124.42485549132947</v>
      </c>
      <c r="F31" s="279">
        <f t="shared" si="1"/>
        <v>84.509999999999991</v>
      </c>
    </row>
    <row r="32" spans="1:6" ht="39" thickBot="1" x14ac:dyDescent="0.3">
      <c r="A32" s="5" t="s">
        <v>18</v>
      </c>
      <c r="B32" s="28" t="s">
        <v>19</v>
      </c>
      <c r="C32" s="7">
        <f t="shared" ref="C32:D32" si="3">SUM(C33)</f>
        <v>12295</v>
      </c>
      <c r="D32" s="7">
        <f t="shared" si="3"/>
        <v>6524.15</v>
      </c>
      <c r="E32" s="268">
        <f t="shared" si="0"/>
        <v>53.063440422936146</v>
      </c>
      <c r="F32" s="8">
        <f t="shared" si="1"/>
        <v>-5770.85</v>
      </c>
    </row>
    <row r="33" spans="1:6" ht="51.75" thickBot="1" x14ac:dyDescent="0.3">
      <c r="A33" s="41" t="s">
        <v>20</v>
      </c>
      <c r="B33" s="42" t="s">
        <v>175</v>
      </c>
      <c r="C33" s="43">
        <v>12295</v>
      </c>
      <c r="D33" s="44">
        <v>6524.15</v>
      </c>
      <c r="E33" s="278">
        <f t="shared" si="0"/>
        <v>53.063440422936146</v>
      </c>
      <c r="F33" s="279">
        <f t="shared" si="1"/>
        <v>-5770.85</v>
      </c>
    </row>
    <row r="34" spans="1:6" ht="15.75" thickBot="1" x14ac:dyDescent="0.3">
      <c r="A34" s="5" t="s">
        <v>21</v>
      </c>
      <c r="B34" s="28" t="s">
        <v>22</v>
      </c>
      <c r="C34" s="7">
        <f t="shared" ref="C34:D34" si="4">SUM(C35+C37)</f>
        <v>32978</v>
      </c>
      <c r="D34" s="7">
        <f t="shared" si="4"/>
        <v>24907.43</v>
      </c>
      <c r="E34" s="268">
        <f t="shared" si="0"/>
        <v>75.527412214203409</v>
      </c>
      <c r="F34" s="8">
        <f t="shared" si="1"/>
        <v>-8070.57</v>
      </c>
    </row>
    <row r="35" spans="1:6" ht="15.75" thickBot="1" x14ac:dyDescent="0.3">
      <c r="A35" s="5" t="s">
        <v>200</v>
      </c>
      <c r="B35" s="28" t="s">
        <v>23</v>
      </c>
      <c r="C35" s="7">
        <f>SUM(C36)</f>
        <v>9018</v>
      </c>
      <c r="D35" s="7">
        <f>SUM(D36)</f>
        <v>4147.18</v>
      </c>
      <c r="E35" s="268">
        <f t="shared" si="0"/>
        <v>45.987802173430921</v>
      </c>
      <c r="F35" s="8">
        <f t="shared" si="1"/>
        <v>-4870.82</v>
      </c>
    </row>
    <row r="36" spans="1:6" ht="64.5" thickBot="1" x14ac:dyDescent="0.3">
      <c r="A36" s="41" t="s">
        <v>24</v>
      </c>
      <c r="B36" s="42" t="s">
        <v>201</v>
      </c>
      <c r="C36" s="43">
        <v>9018</v>
      </c>
      <c r="D36" s="44">
        <v>4147.18</v>
      </c>
      <c r="E36" s="278">
        <f t="shared" si="0"/>
        <v>45.987802173430921</v>
      </c>
      <c r="F36" s="279">
        <f t="shared" si="1"/>
        <v>-4870.82</v>
      </c>
    </row>
    <row r="37" spans="1:6" ht="15.75" thickBot="1" x14ac:dyDescent="0.3">
      <c r="A37" s="5" t="s">
        <v>202</v>
      </c>
      <c r="B37" s="28" t="s">
        <v>25</v>
      </c>
      <c r="C37" s="29">
        <f>SUM(C38:C39)</f>
        <v>23960</v>
      </c>
      <c r="D37" s="29">
        <f>SUM(D38:D39)</f>
        <v>20760.25</v>
      </c>
      <c r="E37" s="268">
        <f t="shared" si="0"/>
        <v>86.645450751252085</v>
      </c>
      <c r="F37" s="8">
        <f t="shared" si="1"/>
        <v>-3199.75</v>
      </c>
    </row>
    <row r="38" spans="1:6" ht="51" x14ac:dyDescent="0.25">
      <c r="A38" s="11" t="s">
        <v>59</v>
      </c>
      <c r="B38" s="12" t="s">
        <v>176</v>
      </c>
      <c r="C38" s="13">
        <v>15987</v>
      </c>
      <c r="D38" s="13">
        <v>18140.009999999998</v>
      </c>
      <c r="E38" s="270">
        <f t="shared" si="0"/>
        <v>113.46725464439858</v>
      </c>
      <c r="F38" s="271">
        <f t="shared" si="1"/>
        <v>2153.0099999999984</v>
      </c>
    </row>
    <row r="39" spans="1:6" ht="51.75" thickBot="1" x14ac:dyDescent="0.3">
      <c r="A39" s="21" t="s">
        <v>60</v>
      </c>
      <c r="B39" s="22" t="s">
        <v>177</v>
      </c>
      <c r="C39" s="23">
        <v>7973</v>
      </c>
      <c r="D39" s="23">
        <v>2620.2399999999998</v>
      </c>
      <c r="E39" s="274">
        <f t="shared" si="0"/>
        <v>32.863915715539946</v>
      </c>
      <c r="F39" s="275">
        <f t="shared" si="1"/>
        <v>-5352.76</v>
      </c>
    </row>
    <row r="40" spans="1:6" ht="26.25" thickBot="1" x14ac:dyDescent="0.3">
      <c r="A40" s="5" t="s">
        <v>26</v>
      </c>
      <c r="B40" s="280" t="s">
        <v>27</v>
      </c>
      <c r="C40" s="7">
        <f>SUM(C41:C42)</f>
        <v>8883</v>
      </c>
      <c r="D40" s="7">
        <f>SUM(D41:D42)</f>
        <v>7182.32</v>
      </c>
      <c r="E40" s="268">
        <f t="shared" si="0"/>
        <v>80.854666216368344</v>
      </c>
      <c r="F40" s="8">
        <f t="shared" si="1"/>
        <v>-1700.6800000000003</v>
      </c>
    </row>
    <row r="41" spans="1:6" ht="63.75" x14ac:dyDescent="0.25">
      <c r="A41" s="11" t="s">
        <v>28</v>
      </c>
      <c r="B41" s="12" t="s">
        <v>29</v>
      </c>
      <c r="C41" s="13">
        <v>8883</v>
      </c>
      <c r="D41" s="14">
        <v>7177.32</v>
      </c>
      <c r="E41" s="270">
        <f t="shared" si="0"/>
        <v>80.798378926038495</v>
      </c>
      <c r="F41" s="271">
        <f t="shared" si="1"/>
        <v>-1705.6800000000003</v>
      </c>
    </row>
    <row r="42" spans="1:6" ht="67.150000000000006" customHeight="1" thickBot="1" x14ac:dyDescent="0.3">
      <c r="A42" s="21" t="s">
        <v>301</v>
      </c>
      <c r="B42" s="22" t="s">
        <v>302</v>
      </c>
      <c r="C42" s="23">
        <v>0</v>
      </c>
      <c r="D42" s="24">
        <v>5</v>
      </c>
      <c r="E42" s="274"/>
      <c r="F42" s="275">
        <f t="shared" si="1"/>
        <v>5</v>
      </c>
    </row>
    <row r="43" spans="1:6" ht="57" customHeight="1" thickBot="1" x14ac:dyDescent="0.3">
      <c r="A43" s="45" t="s">
        <v>481</v>
      </c>
      <c r="B43" s="28" t="s">
        <v>482</v>
      </c>
      <c r="C43" s="46">
        <f>C44</f>
        <v>0</v>
      </c>
      <c r="D43" s="47">
        <v>0</v>
      </c>
      <c r="E43" s="268"/>
      <c r="F43" s="8">
        <f t="shared" si="1"/>
        <v>0</v>
      </c>
    </row>
    <row r="44" spans="1:6" ht="18.600000000000001" customHeight="1" x14ac:dyDescent="0.25">
      <c r="A44" s="48" t="s">
        <v>483</v>
      </c>
      <c r="B44" s="12" t="s">
        <v>484</v>
      </c>
      <c r="C44" s="13">
        <f>C45</f>
        <v>0</v>
      </c>
      <c r="D44" s="14">
        <v>0</v>
      </c>
      <c r="E44" s="270"/>
      <c r="F44" s="271">
        <f t="shared" si="1"/>
        <v>0</v>
      </c>
    </row>
    <row r="45" spans="1:6" ht="51.75" thickBot="1" x14ac:dyDescent="0.3">
      <c r="A45" s="49" t="s">
        <v>485</v>
      </c>
      <c r="B45" s="22" t="s">
        <v>486</v>
      </c>
      <c r="C45" s="23">
        <v>0</v>
      </c>
      <c r="D45" s="24">
        <v>0</v>
      </c>
      <c r="E45" s="274"/>
      <c r="F45" s="275">
        <f t="shared" si="1"/>
        <v>0</v>
      </c>
    </row>
    <row r="46" spans="1:6" ht="64.5" thickBot="1" x14ac:dyDescent="0.3">
      <c r="A46" s="5" t="s">
        <v>30</v>
      </c>
      <c r="B46" s="6" t="s">
        <v>31</v>
      </c>
      <c r="C46" s="7">
        <f>C47+C49+C53+C57+C60+C64+C51+K48</f>
        <v>45416</v>
      </c>
      <c r="D46" s="7">
        <f>D47+D49+D53+D57+D60+D64+D51+L48</f>
        <v>37393.25</v>
      </c>
      <c r="E46" s="268">
        <f t="shared" si="0"/>
        <v>82.334970054606302</v>
      </c>
      <c r="F46" s="8">
        <f t="shared" si="1"/>
        <v>-8022.75</v>
      </c>
    </row>
    <row r="47" spans="1:6" ht="90" thickBot="1" x14ac:dyDescent="0.3">
      <c r="A47" s="5" t="s">
        <v>430</v>
      </c>
      <c r="B47" s="28" t="s">
        <v>303</v>
      </c>
      <c r="C47" s="47">
        <f>SUM(C48:C48)</f>
        <v>36583</v>
      </c>
      <c r="D47" s="47">
        <f>SUM(D48:D48)</f>
        <v>29289.24</v>
      </c>
      <c r="E47" s="268">
        <f t="shared" si="0"/>
        <v>80.062433370691309</v>
      </c>
      <c r="F47" s="8">
        <f t="shared" si="1"/>
        <v>-7293.7599999999984</v>
      </c>
    </row>
    <row r="48" spans="1:6" ht="128.25" thickBot="1" x14ac:dyDescent="0.3">
      <c r="A48" s="41" t="s">
        <v>57</v>
      </c>
      <c r="B48" s="50" t="s">
        <v>304</v>
      </c>
      <c r="C48" s="43">
        <v>36583</v>
      </c>
      <c r="D48" s="44">
        <v>29289.24</v>
      </c>
      <c r="E48" s="278">
        <f t="shared" si="0"/>
        <v>80.062433370691309</v>
      </c>
      <c r="F48" s="279">
        <f t="shared" si="1"/>
        <v>-7293.7599999999984</v>
      </c>
    </row>
    <row r="49" spans="1:6" ht="102.75" thickBot="1" x14ac:dyDescent="0.3">
      <c r="A49" s="5" t="s">
        <v>203</v>
      </c>
      <c r="B49" s="51" t="s">
        <v>305</v>
      </c>
      <c r="C49" s="7">
        <f t="shared" ref="C49:D49" si="5">C50</f>
        <v>100</v>
      </c>
      <c r="D49" s="7">
        <f t="shared" si="5"/>
        <v>150.69</v>
      </c>
      <c r="E49" s="268">
        <f t="shared" si="0"/>
        <v>150.69</v>
      </c>
      <c r="F49" s="8">
        <f t="shared" si="1"/>
        <v>50.69</v>
      </c>
    </row>
    <row r="50" spans="1:6" ht="122.45" customHeight="1" thickBot="1" x14ac:dyDescent="0.3">
      <c r="A50" s="41" t="s">
        <v>171</v>
      </c>
      <c r="B50" s="50" t="s">
        <v>306</v>
      </c>
      <c r="C50" s="44">
        <v>100</v>
      </c>
      <c r="D50" s="44">
        <v>150.69</v>
      </c>
      <c r="E50" s="278">
        <f t="shared" si="0"/>
        <v>150.69</v>
      </c>
      <c r="F50" s="271">
        <f t="shared" si="1"/>
        <v>50.69</v>
      </c>
    </row>
    <row r="51" spans="1:6" ht="115.5" thickBot="1" x14ac:dyDescent="0.3">
      <c r="A51" s="5" t="s">
        <v>422</v>
      </c>
      <c r="B51" s="51" t="s">
        <v>423</v>
      </c>
      <c r="C51" s="47">
        <f>SUM(C52)</f>
        <v>0</v>
      </c>
      <c r="D51" s="47">
        <f>SUM(D52)</f>
        <v>11.53</v>
      </c>
      <c r="E51" s="268"/>
      <c r="F51" s="281">
        <f t="shared" si="1"/>
        <v>11.53</v>
      </c>
    </row>
    <row r="52" spans="1:6" ht="141" thickBot="1" x14ac:dyDescent="0.3">
      <c r="A52" s="41" t="s">
        <v>424</v>
      </c>
      <c r="B52" s="50" t="s">
        <v>425</v>
      </c>
      <c r="C52" s="44">
        <v>0</v>
      </c>
      <c r="D52" s="44">
        <v>11.53</v>
      </c>
      <c r="E52" s="278"/>
      <c r="F52" s="275">
        <f t="shared" si="1"/>
        <v>11.53</v>
      </c>
    </row>
    <row r="53" spans="1:6" ht="51.75" thickBot="1" x14ac:dyDescent="0.3">
      <c r="A53" s="5" t="s">
        <v>205</v>
      </c>
      <c r="B53" s="52" t="s">
        <v>206</v>
      </c>
      <c r="C53" s="47">
        <f>SUM(C54:C56)</f>
        <v>4769</v>
      </c>
      <c r="D53" s="47">
        <f>SUM(D54:D56)</f>
        <v>4550.62</v>
      </c>
      <c r="E53" s="268">
        <f t="shared" si="0"/>
        <v>95.420842944013415</v>
      </c>
      <c r="F53" s="8">
        <f t="shared" si="1"/>
        <v>-218.38000000000011</v>
      </c>
    </row>
    <row r="54" spans="1:6" ht="89.25" x14ac:dyDescent="0.25">
      <c r="A54" s="11" t="s">
        <v>32</v>
      </c>
      <c r="B54" s="53" t="s">
        <v>307</v>
      </c>
      <c r="C54" s="14">
        <v>4405</v>
      </c>
      <c r="D54" s="14">
        <v>4214.67</v>
      </c>
      <c r="E54" s="270">
        <f t="shared" si="0"/>
        <v>95.67922814982974</v>
      </c>
      <c r="F54" s="271">
        <f t="shared" si="1"/>
        <v>-190.32999999999993</v>
      </c>
    </row>
    <row r="55" spans="1:6" ht="89.25" x14ac:dyDescent="0.25">
      <c r="A55" s="16" t="s">
        <v>431</v>
      </c>
      <c r="B55" s="54" t="s">
        <v>415</v>
      </c>
      <c r="C55" s="19">
        <v>0</v>
      </c>
      <c r="D55" s="19">
        <v>47.5</v>
      </c>
      <c r="E55" s="272"/>
      <c r="F55" s="273">
        <f t="shared" si="1"/>
        <v>47.5</v>
      </c>
    </row>
    <row r="56" spans="1:6" ht="64.5" thickBot="1" x14ac:dyDescent="0.3">
      <c r="A56" s="21" t="s">
        <v>33</v>
      </c>
      <c r="B56" s="55" t="s">
        <v>308</v>
      </c>
      <c r="C56" s="24">
        <v>364</v>
      </c>
      <c r="D56" s="24">
        <v>288.45</v>
      </c>
      <c r="E56" s="274">
        <f t="shared" si="0"/>
        <v>79.244505494505489</v>
      </c>
      <c r="F56" s="275">
        <f t="shared" si="1"/>
        <v>-75.550000000000011</v>
      </c>
    </row>
    <row r="57" spans="1:6" ht="64.5" thickBot="1" x14ac:dyDescent="0.3">
      <c r="A57" s="45" t="s">
        <v>432</v>
      </c>
      <c r="B57" s="51" t="s">
        <v>309</v>
      </c>
      <c r="C57" s="47">
        <f t="shared" ref="C57:D57" si="6">SUM(C58:C59)</f>
        <v>78</v>
      </c>
      <c r="D57" s="47">
        <f t="shared" si="6"/>
        <v>36.43</v>
      </c>
      <c r="E57" s="268">
        <f t="shared" si="0"/>
        <v>46.705128205128204</v>
      </c>
      <c r="F57" s="8">
        <f t="shared" si="1"/>
        <v>-41.57</v>
      </c>
    </row>
    <row r="58" spans="1:6" ht="153" x14ac:dyDescent="0.25">
      <c r="A58" s="48" t="s">
        <v>204</v>
      </c>
      <c r="B58" s="53" t="s">
        <v>310</v>
      </c>
      <c r="C58" s="14">
        <v>58</v>
      </c>
      <c r="D58" s="14">
        <v>5.87</v>
      </c>
      <c r="E58" s="270">
        <f t="shared" si="0"/>
        <v>10.120689655172415</v>
      </c>
      <c r="F58" s="271">
        <f t="shared" si="1"/>
        <v>-52.13</v>
      </c>
    </row>
    <row r="59" spans="1:6" ht="124.9" customHeight="1" thickBot="1" x14ac:dyDescent="0.3">
      <c r="A59" s="49" t="s">
        <v>241</v>
      </c>
      <c r="B59" s="55" t="s">
        <v>433</v>
      </c>
      <c r="C59" s="24">
        <v>20</v>
      </c>
      <c r="D59" s="24">
        <v>30.56</v>
      </c>
      <c r="E59" s="274">
        <f t="shared" si="0"/>
        <v>152.80000000000001</v>
      </c>
      <c r="F59" s="275">
        <f t="shared" si="1"/>
        <v>10.559999999999999</v>
      </c>
    </row>
    <row r="60" spans="1:6" ht="90" thickBot="1" x14ac:dyDescent="0.3">
      <c r="A60" s="45" t="s">
        <v>434</v>
      </c>
      <c r="B60" s="56" t="s">
        <v>242</v>
      </c>
      <c r="C60" s="7">
        <f>SUM(C61:C63)</f>
        <v>2</v>
      </c>
      <c r="D60" s="7">
        <f>SUM(D61:D63)</f>
        <v>0.21000000000000002</v>
      </c>
      <c r="E60" s="268">
        <f t="shared" si="0"/>
        <v>10.500000000000002</v>
      </c>
      <c r="F60" s="8">
        <f t="shared" si="1"/>
        <v>-1.79</v>
      </c>
    </row>
    <row r="61" spans="1:6" ht="216.75" x14ac:dyDescent="0.25">
      <c r="A61" s="48" t="s">
        <v>243</v>
      </c>
      <c r="B61" s="57" t="s">
        <v>244</v>
      </c>
      <c r="C61" s="13">
        <v>1</v>
      </c>
      <c r="D61" s="14">
        <v>0.14000000000000001</v>
      </c>
      <c r="E61" s="270">
        <f t="shared" si="0"/>
        <v>14.000000000000002</v>
      </c>
      <c r="F61" s="271">
        <f t="shared" si="1"/>
        <v>-0.86</v>
      </c>
    </row>
    <row r="62" spans="1:6" ht="204" x14ac:dyDescent="0.25">
      <c r="A62" s="58" t="s">
        <v>245</v>
      </c>
      <c r="B62" s="59" t="s">
        <v>435</v>
      </c>
      <c r="C62" s="19">
        <v>1</v>
      </c>
      <c r="D62" s="19">
        <v>0</v>
      </c>
      <c r="E62" s="272">
        <f t="shared" si="0"/>
        <v>0</v>
      </c>
      <c r="F62" s="273">
        <f t="shared" si="1"/>
        <v>-1</v>
      </c>
    </row>
    <row r="63" spans="1:6" ht="294" thickBot="1" x14ac:dyDescent="0.3">
      <c r="A63" s="49" t="s">
        <v>416</v>
      </c>
      <c r="B63" s="60" t="s">
        <v>417</v>
      </c>
      <c r="C63" s="24">
        <v>0</v>
      </c>
      <c r="D63" s="24">
        <v>7.0000000000000007E-2</v>
      </c>
      <c r="E63" s="274"/>
      <c r="F63" s="275">
        <f t="shared" si="1"/>
        <v>7.0000000000000007E-2</v>
      </c>
    </row>
    <row r="64" spans="1:6" ht="115.5" thickBot="1" x14ac:dyDescent="0.3">
      <c r="A64" s="5" t="s">
        <v>207</v>
      </c>
      <c r="B64" s="51" t="s">
        <v>208</v>
      </c>
      <c r="C64" s="7">
        <f>C65+C67</f>
        <v>3884</v>
      </c>
      <c r="D64" s="7">
        <f>D65+D67+D66</f>
        <v>3354.5299999999997</v>
      </c>
      <c r="E64" s="268">
        <f t="shared" si="0"/>
        <v>86.367919670442845</v>
      </c>
      <c r="F64" s="8">
        <f t="shared" si="1"/>
        <v>-529.47000000000025</v>
      </c>
    </row>
    <row r="65" spans="1:6" ht="140.25" x14ac:dyDescent="0.25">
      <c r="A65" s="11" t="s">
        <v>209</v>
      </c>
      <c r="B65" s="57" t="s">
        <v>311</v>
      </c>
      <c r="C65" s="15">
        <v>3211</v>
      </c>
      <c r="D65" s="15">
        <v>2634.66</v>
      </c>
      <c r="E65" s="270">
        <f t="shared" si="0"/>
        <v>82.051074431641226</v>
      </c>
      <c r="F65" s="271">
        <f t="shared" si="1"/>
        <v>-576.34000000000015</v>
      </c>
    </row>
    <row r="66" spans="1:6" ht="128.25" thickBot="1" x14ac:dyDescent="0.3">
      <c r="A66" s="21" t="s">
        <v>517</v>
      </c>
      <c r="B66" s="60" t="s">
        <v>518</v>
      </c>
      <c r="C66" s="25">
        <v>0</v>
      </c>
      <c r="D66" s="25">
        <v>81.58</v>
      </c>
      <c r="E66" s="274"/>
      <c r="F66" s="275">
        <f t="shared" si="1"/>
        <v>81.58</v>
      </c>
    </row>
    <row r="67" spans="1:6" ht="150" customHeight="1" thickBot="1" x14ac:dyDescent="0.3">
      <c r="A67" s="61" t="s">
        <v>467</v>
      </c>
      <c r="B67" s="62" t="s">
        <v>468</v>
      </c>
      <c r="C67" s="63">
        <f>C68+C69+C70</f>
        <v>673</v>
      </c>
      <c r="D67" s="63">
        <f>D68+D69+D70</f>
        <v>638.29</v>
      </c>
      <c r="E67" s="282">
        <f t="shared" si="0"/>
        <v>94.842496285289741</v>
      </c>
      <c r="F67" s="8">
        <f t="shared" si="1"/>
        <v>-34.710000000000036</v>
      </c>
    </row>
    <row r="68" spans="1:6" ht="204" x14ac:dyDescent="0.25">
      <c r="A68" s="11" t="s">
        <v>246</v>
      </c>
      <c r="B68" s="57" t="s">
        <v>312</v>
      </c>
      <c r="C68" s="15">
        <v>19</v>
      </c>
      <c r="D68" s="15">
        <v>0</v>
      </c>
      <c r="E68" s="270">
        <f t="shared" si="0"/>
        <v>0</v>
      </c>
      <c r="F68" s="271">
        <f t="shared" ref="F68:F131" si="7">D68-C68</f>
        <v>-19</v>
      </c>
    </row>
    <row r="69" spans="1:6" ht="204" x14ac:dyDescent="0.25">
      <c r="A69" s="16" t="s">
        <v>247</v>
      </c>
      <c r="B69" s="59" t="s">
        <v>313</v>
      </c>
      <c r="C69" s="19">
        <v>44</v>
      </c>
      <c r="D69" s="19">
        <v>57.75</v>
      </c>
      <c r="E69" s="272">
        <f t="shared" si="0"/>
        <v>131.25</v>
      </c>
      <c r="F69" s="281">
        <f t="shared" si="7"/>
        <v>13.75</v>
      </c>
    </row>
    <row r="70" spans="1:6" ht="203.45" customHeight="1" thickBot="1" x14ac:dyDescent="0.3">
      <c r="A70" s="21" t="s">
        <v>248</v>
      </c>
      <c r="B70" s="60" t="s">
        <v>314</v>
      </c>
      <c r="C70" s="24">
        <f>390+220</f>
        <v>610</v>
      </c>
      <c r="D70" s="24">
        <v>580.54</v>
      </c>
      <c r="E70" s="274">
        <f t="shared" si="0"/>
        <v>95.170491803278679</v>
      </c>
      <c r="F70" s="273">
        <f t="shared" si="7"/>
        <v>-29.460000000000036</v>
      </c>
    </row>
    <row r="71" spans="1:6" ht="26.25" thickBot="1" x14ac:dyDescent="0.3">
      <c r="A71" s="26" t="s">
        <v>34</v>
      </c>
      <c r="B71" s="64" t="s">
        <v>35</v>
      </c>
      <c r="C71" s="27">
        <f t="shared" ref="C71:D71" si="8">SUM(C72)</f>
        <v>1145</v>
      </c>
      <c r="D71" s="27">
        <f t="shared" si="8"/>
        <v>34309.1</v>
      </c>
      <c r="E71" s="283">
        <f t="shared" si="0"/>
        <v>2996.4279475982535</v>
      </c>
      <c r="F71" s="284">
        <f t="shared" si="7"/>
        <v>33164.1</v>
      </c>
    </row>
    <row r="72" spans="1:6" ht="26.25" thickBot="1" x14ac:dyDescent="0.3">
      <c r="A72" s="5" t="s">
        <v>210</v>
      </c>
      <c r="B72" s="28" t="s">
        <v>36</v>
      </c>
      <c r="C72" s="7">
        <f>SUM(C73:C77)</f>
        <v>1145</v>
      </c>
      <c r="D72" s="7">
        <f>SUM(D73:D77)</f>
        <v>34309.1</v>
      </c>
      <c r="E72" s="268">
        <f t="shared" si="0"/>
        <v>2996.4279475982535</v>
      </c>
      <c r="F72" s="8">
        <f t="shared" si="7"/>
        <v>33164.1</v>
      </c>
    </row>
    <row r="73" spans="1:6" ht="89.25" x14ac:dyDescent="0.25">
      <c r="A73" s="11" t="s">
        <v>37</v>
      </c>
      <c r="B73" s="12" t="s">
        <v>249</v>
      </c>
      <c r="C73" s="14">
        <v>361</v>
      </c>
      <c r="D73" s="14">
        <v>32189.96</v>
      </c>
      <c r="E73" s="270">
        <f t="shared" si="0"/>
        <v>8916.8864265927987</v>
      </c>
      <c r="F73" s="271">
        <f t="shared" si="7"/>
        <v>31828.959999999999</v>
      </c>
    </row>
    <row r="74" spans="1:6" ht="51" x14ac:dyDescent="0.25">
      <c r="A74" s="65" t="s">
        <v>455</v>
      </c>
      <c r="B74" s="66" t="s">
        <v>456</v>
      </c>
      <c r="C74" s="20">
        <v>0</v>
      </c>
      <c r="D74" s="20">
        <v>7.0000000000000007E-2</v>
      </c>
      <c r="E74" s="272"/>
      <c r="F74" s="273">
        <f t="shared" si="7"/>
        <v>7.0000000000000007E-2</v>
      </c>
    </row>
    <row r="75" spans="1:6" ht="76.5" x14ac:dyDescent="0.25">
      <c r="A75" s="16" t="s">
        <v>38</v>
      </c>
      <c r="B75" s="17" t="s">
        <v>250</v>
      </c>
      <c r="C75" s="19">
        <v>580</v>
      </c>
      <c r="D75" s="19">
        <v>585.19000000000005</v>
      </c>
      <c r="E75" s="272">
        <f t="shared" si="0"/>
        <v>100.89482758620692</v>
      </c>
      <c r="F75" s="273">
        <f t="shared" si="7"/>
        <v>5.1900000000000546</v>
      </c>
    </row>
    <row r="76" spans="1:6" ht="83.45" customHeight="1" x14ac:dyDescent="0.25">
      <c r="A76" s="16" t="s">
        <v>178</v>
      </c>
      <c r="B76" s="17" t="s">
        <v>315</v>
      </c>
      <c r="C76" s="19">
        <v>204</v>
      </c>
      <c r="D76" s="19">
        <v>235.78</v>
      </c>
      <c r="E76" s="272">
        <f t="shared" si="0"/>
        <v>115.57843137254902</v>
      </c>
      <c r="F76" s="273">
        <f t="shared" si="7"/>
        <v>31.78</v>
      </c>
    </row>
    <row r="77" spans="1:6" ht="84.6" customHeight="1" thickBot="1" x14ac:dyDescent="0.3">
      <c r="A77" s="21" t="s">
        <v>211</v>
      </c>
      <c r="B77" s="22" t="s">
        <v>316</v>
      </c>
      <c r="C77" s="24">
        <v>0</v>
      </c>
      <c r="D77" s="24">
        <v>1298.0999999999999</v>
      </c>
      <c r="E77" s="274"/>
      <c r="F77" s="275">
        <f t="shared" si="7"/>
        <v>1298.0999999999999</v>
      </c>
    </row>
    <row r="78" spans="1:6" ht="39" thickBot="1" x14ac:dyDescent="0.3">
      <c r="A78" s="5" t="s">
        <v>39</v>
      </c>
      <c r="B78" s="280" t="s">
        <v>40</v>
      </c>
      <c r="C78" s="7">
        <f>SUM(C79)</f>
        <v>64</v>
      </c>
      <c r="D78" s="7">
        <f>SUM(D79)</f>
        <v>2958.5899999999992</v>
      </c>
      <c r="E78" s="268">
        <f t="shared" si="0"/>
        <v>4622.7968749999991</v>
      </c>
      <c r="F78" s="8">
        <f t="shared" si="7"/>
        <v>2894.5899999999992</v>
      </c>
    </row>
    <row r="79" spans="1:6" ht="26.25" thickBot="1" x14ac:dyDescent="0.3">
      <c r="A79" s="5" t="s">
        <v>212</v>
      </c>
      <c r="B79" s="28" t="s">
        <v>179</v>
      </c>
      <c r="C79" s="7">
        <f t="shared" ref="C79:D79" si="9">SUM(C80+C82)</f>
        <v>64</v>
      </c>
      <c r="D79" s="7">
        <f t="shared" si="9"/>
        <v>2958.5899999999992</v>
      </c>
      <c r="E79" s="268">
        <f t="shared" ref="E79:E141" si="10">D79/C79*100</f>
        <v>4622.7968749999991</v>
      </c>
      <c r="F79" s="8">
        <f t="shared" si="7"/>
        <v>2894.5899999999992</v>
      </c>
    </row>
    <row r="80" spans="1:6" ht="39" thickBot="1" x14ac:dyDescent="0.3">
      <c r="A80" s="5" t="s">
        <v>213</v>
      </c>
      <c r="B80" s="28" t="s">
        <v>214</v>
      </c>
      <c r="C80" s="7">
        <f t="shared" ref="C80:D80" si="11">SUM(C81)</f>
        <v>44</v>
      </c>
      <c r="D80" s="7">
        <f t="shared" si="11"/>
        <v>32.29</v>
      </c>
      <c r="E80" s="268">
        <f t="shared" si="10"/>
        <v>73.38636363636364</v>
      </c>
      <c r="F80" s="8">
        <f t="shared" si="7"/>
        <v>-11.71</v>
      </c>
    </row>
    <row r="81" spans="1:6" ht="51.75" thickBot="1" x14ac:dyDescent="0.3">
      <c r="A81" s="41" t="s">
        <v>41</v>
      </c>
      <c r="B81" s="42" t="s">
        <v>63</v>
      </c>
      <c r="C81" s="44">
        <v>44</v>
      </c>
      <c r="D81" s="44">
        <v>32.29</v>
      </c>
      <c r="E81" s="278">
        <f t="shared" si="10"/>
        <v>73.38636363636364</v>
      </c>
      <c r="F81" s="279">
        <f t="shared" si="7"/>
        <v>-11.71</v>
      </c>
    </row>
    <row r="82" spans="1:6" ht="26.25" thickBot="1" x14ac:dyDescent="0.3">
      <c r="A82" s="5" t="s">
        <v>215</v>
      </c>
      <c r="B82" s="28" t="s">
        <v>216</v>
      </c>
      <c r="C82" s="47">
        <f>SUM(C84:C92)</f>
        <v>20</v>
      </c>
      <c r="D82" s="47">
        <f>D83+D89+D92+D88</f>
        <v>2926.2999999999993</v>
      </c>
      <c r="E82" s="268">
        <f t="shared" si="10"/>
        <v>14631.499999999996</v>
      </c>
      <c r="F82" s="8">
        <f t="shared" si="7"/>
        <v>2906.2999999999993</v>
      </c>
    </row>
    <row r="83" spans="1:6" ht="51.75" thickBot="1" x14ac:dyDescent="0.3">
      <c r="A83" s="61" t="s">
        <v>469</v>
      </c>
      <c r="B83" s="67" t="s">
        <v>317</v>
      </c>
      <c r="C83" s="68">
        <f>SUM(C84:C88)</f>
        <v>0</v>
      </c>
      <c r="D83" s="68">
        <f>D84+D85+D86+D87</f>
        <v>99.12</v>
      </c>
      <c r="E83" s="282"/>
      <c r="F83" s="8">
        <f t="shared" si="7"/>
        <v>99.12</v>
      </c>
    </row>
    <row r="84" spans="1:6" ht="51" x14ac:dyDescent="0.25">
      <c r="A84" s="11" t="s">
        <v>251</v>
      </c>
      <c r="B84" s="69" t="s">
        <v>317</v>
      </c>
      <c r="C84" s="15">
        <v>0</v>
      </c>
      <c r="D84" s="15">
        <v>97.73</v>
      </c>
      <c r="E84" s="270"/>
      <c r="F84" s="271">
        <f t="shared" si="7"/>
        <v>97.73</v>
      </c>
    </row>
    <row r="85" spans="1:6" ht="51" x14ac:dyDescent="0.25">
      <c r="A85" s="16" t="s">
        <v>519</v>
      </c>
      <c r="B85" s="285" t="s">
        <v>317</v>
      </c>
      <c r="C85" s="20">
        <v>0</v>
      </c>
      <c r="D85" s="20">
        <v>0</v>
      </c>
      <c r="E85" s="272"/>
      <c r="F85" s="273">
        <f t="shared" si="7"/>
        <v>0</v>
      </c>
    </row>
    <row r="86" spans="1:6" ht="51" x14ac:dyDescent="0.25">
      <c r="A86" s="16" t="s">
        <v>470</v>
      </c>
      <c r="B86" s="285" t="s">
        <v>317</v>
      </c>
      <c r="C86" s="20">
        <v>0</v>
      </c>
      <c r="D86" s="20">
        <v>1.39</v>
      </c>
      <c r="E86" s="272"/>
      <c r="F86" s="273">
        <f t="shared" si="7"/>
        <v>1.39</v>
      </c>
    </row>
    <row r="87" spans="1:6" ht="51.75" thickBot="1" x14ac:dyDescent="0.3">
      <c r="A87" s="21" t="s">
        <v>520</v>
      </c>
      <c r="B87" s="70" t="s">
        <v>317</v>
      </c>
      <c r="C87" s="24">
        <v>0</v>
      </c>
      <c r="D87" s="24">
        <v>0</v>
      </c>
      <c r="E87" s="274"/>
      <c r="F87" s="275">
        <f t="shared" si="7"/>
        <v>0</v>
      </c>
    </row>
    <row r="88" spans="1:6" ht="90" thickBot="1" x14ac:dyDescent="0.3">
      <c r="A88" s="71" t="s">
        <v>457</v>
      </c>
      <c r="B88" s="72" t="s">
        <v>458</v>
      </c>
      <c r="C88" s="68">
        <v>0</v>
      </c>
      <c r="D88" s="68">
        <v>322.27999999999997</v>
      </c>
      <c r="E88" s="282"/>
      <c r="F88" s="8">
        <f t="shared" si="7"/>
        <v>322.27999999999997</v>
      </c>
    </row>
    <row r="89" spans="1:6" ht="77.25" thickBot="1" x14ac:dyDescent="0.3">
      <c r="A89" s="61" t="s">
        <v>471</v>
      </c>
      <c r="B89" s="67" t="s">
        <v>319</v>
      </c>
      <c r="C89" s="68">
        <f>C90+C91</f>
        <v>0</v>
      </c>
      <c r="D89" s="68">
        <f>D90+D91</f>
        <v>2321.2399999999998</v>
      </c>
      <c r="E89" s="282"/>
      <c r="F89" s="8">
        <f t="shared" si="7"/>
        <v>2321.2399999999998</v>
      </c>
    </row>
    <row r="90" spans="1:6" ht="76.5" x14ac:dyDescent="0.25">
      <c r="A90" s="11" t="s">
        <v>318</v>
      </c>
      <c r="B90" s="69" t="s">
        <v>319</v>
      </c>
      <c r="C90" s="14">
        <v>0</v>
      </c>
      <c r="D90" s="14">
        <v>2250.12</v>
      </c>
      <c r="E90" s="270"/>
      <c r="F90" s="271">
        <f t="shared" si="7"/>
        <v>2250.12</v>
      </c>
    </row>
    <row r="91" spans="1:6" ht="77.25" thickBot="1" x14ac:dyDescent="0.3">
      <c r="A91" s="21" t="s">
        <v>436</v>
      </c>
      <c r="B91" s="70" t="s">
        <v>319</v>
      </c>
      <c r="C91" s="24">
        <v>0</v>
      </c>
      <c r="D91" s="24">
        <v>71.12</v>
      </c>
      <c r="E91" s="274"/>
      <c r="F91" s="275">
        <f t="shared" si="7"/>
        <v>71.12</v>
      </c>
    </row>
    <row r="92" spans="1:6" ht="42" customHeight="1" thickBot="1" x14ac:dyDescent="0.3">
      <c r="A92" s="61" t="s">
        <v>252</v>
      </c>
      <c r="B92" s="67" t="s">
        <v>320</v>
      </c>
      <c r="C92" s="68">
        <v>20</v>
      </c>
      <c r="D92" s="68">
        <v>183.66</v>
      </c>
      <c r="E92" s="282">
        <f t="shared" si="10"/>
        <v>918.3</v>
      </c>
      <c r="F92" s="8">
        <f t="shared" si="7"/>
        <v>163.66</v>
      </c>
    </row>
    <row r="93" spans="1:6" ht="39" thickBot="1" x14ac:dyDescent="0.3">
      <c r="A93" s="5" t="s">
        <v>42</v>
      </c>
      <c r="B93" s="280" t="s">
        <v>43</v>
      </c>
      <c r="C93" s="7">
        <f>SUM(C100+C96+C94)</f>
        <v>2201</v>
      </c>
      <c r="D93" s="7">
        <f>SUM(D100+D96+D94)</f>
        <v>5896.67</v>
      </c>
      <c r="E93" s="268">
        <f t="shared" si="10"/>
        <v>267.90867787369382</v>
      </c>
      <c r="F93" s="8">
        <f t="shared" si="7"/>
        <v>3695.67</v>
      </c>
    </row>
    <row r="94" spans="1:6" ht="15.75" thickBot="1" x14ac:dyDescent="0.3">
      <c r="A94" s="5" t="s">
        <v>521</v>
      </c>
      <c r="B94" s="28" t="s">
        <v>522</v>
      </c>
      <c r="C94" s="7">
        <f t="shared" ref="C94:D94" si="12">SUM(C95)</f>
        <v>0</v>
      </c>
      <c r="D94" s="7">
        <f t="shared" si="12"/>
        <v>0</v>
      </c>
      <c r="E94" s="268"/>
      <c r="F94" s="8">
        <f t="shared" si="7"/>
        <v>0</v>
      </c>
    </row>
    <row r="95" spans="1:6" ht="30" customHeight="1" thickBot="1" x14ac:dyDescent="0.3">
      <c r="A95" s="41" t="s">
        <v>523</v>
      </c>
      <c r="B95" s="42" t="s">
        <v>524</v>
      </c>
      <c r="C95" s="44">
        <v>0</v>
      </c>
      <c r="D95" s="44">
        <v>0</v>
      </c>
      <c r="E95" s="278"/>
      <c r="F95" s="279">
        <f t="shared" si="7"/>
        <v>0</v>
      </c>
    </row>
    <row r="96" spans="1:6" ht="102.75" thickBot="1" x14ac:dyDescent="0.3">
      <c r="A96" s="5" t="s">
        <v>217</v>
      </c>
      <c r="B96" s="51" t="s">
        <v>218</v>
      </c>
      <c r="C96" s="7">
        <f t="shared" ref="C96:D96" si="13">SUM(C97:C99)</f>
        <v>1018</v>
      </c>
      <c r="D96" s="7">
        <f t="shared" si="13"/>
        <v>3552.9</v>
      </c>
      <c r="E96" s="268">
        <f t="shared" si="10"/>
        <v>349.00785854616896</v>
      </c>
      <c r="F96" s="8">
        <f t="shared" si="7"/>
        <v>2534.9</v>
      </c>
    </row>
    <row r="97" spans="1:6" ht="109.15" customHeight="1" x14ac:dyDescent="0.25">
      <c r="A97" s="11" t="s">
        <v>525</v>
      </c>
      <c r="B97" s="286" t="s">
        <v>526</v>
      </c>
      <c r="C97" s="14">
        <v>0</v>
      </c>
      <c r="D97" s="14">
        <v>0</v>
      </c>
      <c r="E97" s="270"/>
      <c r="F97" s="271">
        <f t="shared" si="7"/>
        <v>0</v>
      </c>
    </row>
    <row r="98" spans="1:6" ht="140.25" x14ac:dyDescent="0.25">
      <c r="A98" s="16" t="s">
        <v>44</v>
      </c>
      <c r="B98" s="54" t="s">
        <v>321</v>
      </c>
      <c r="C98" s="19">
        <v>1018</v>
      </c>
      <c r="D98" s="19">
        <v>3552.9</v>
      </c>
      <c r="E98" s="272">
        <f t="shared" si="10"/>
        <v>349.00785854616896</v>
      </c>
      <c r="F98" s="273">
        <f t="shared" si="7"/>
        <v>2534.9</v>
      </c>
    </row>
    <row r="99" spans="1:6" ht="141" thickBot="1" x14ac:dyDescent="0.3">
      <c r="A99" s="21" t="s">
        <v>527</v>
      </c>
      <c r="B99" s="55" t="s">
        <v>528</v>
      </c>
      <c r="C99" s="24">
        <v>0</v>
      </c>
      <c r="D99" s="24">
        <v>0</v>
      </c>
      <c r="E99" s="274"/>
      <c r="F99" s="275">
        <f t="shared" si="7"/>
        <v>0</v>
      </c>
    </row>
    <row r="100" spans="1:6" ht="64.5" thickBot="1" x14ac:dyDescent="0.3">
      <c r="A100" s="5" t="s">
        <v>219</v>
      </c>
      <c r="B100" s="28" t="s">
        <v>220</v>
      </c>
      <c r="C100" s="29">
        <f>C101+C102</f>
        <v>1183</v>
      </c>
      <c r="D100" s="29">
        <f>D101+D102</f>
        <v>2343.77</v>
      </c>
      <c r="E100" s="268">
        <f t="shared" si="10"/>
        <v>198.12087912087912</v>
      </c>
      <c r="F100" s="8">
        <f t="shared" si="7"/>
        <v>1160.77</v>
      </c>
    </row>
    <row r="101" spans="1:6" ht="63.75" x14ac:dyDescent="0.25">
      <c r="A101" s="11" t="s">
        <v>45</v>
      </c>
      <c r="B101" s="12" t="s">
        <v>322</v>
      </c>
      <c r="C101" s="14">
        <v>1183</v>
      </c>
      <c r="D101" s="14">
        <v>2319.46</v>
      </c>
      <c r="E101" s="270">
        <f t="shared" si="10"/>
        <v>196.06593406593407</v>
      </c>
      <c r="F101" s="271">
        <f t="shared" si="7"/>
        <v>1136.46</v>
      </c>
    </row>
    <row r="102" spans="1:6" ht="71.45" customHeight="1" thickBot="1" x14ac:dyDescent="0.3">
      <c r="A102" s="21" t="s">
        <v>418</v>
      </c>
      <c r="B102" s="22" t="s">
        <v>419</v>
      </c>
      <c r="C102" s="24">
        <v>0</v>
      </c>
      <c r="D102" s="24">
        <v>24.31</v>
      </c>
      <c r="E102" s="274"/>
      <c r="F102" s="275">
        <f t="shared" si="7"/>
        <v>24.31</v>
      </c>
    </row>
    <row r="103" spans="1:6" ht="26.25" thickBot="1" x14ac:dyDescent="0.3">
      <c r="A103" s="5" t="s">
        <v>46</v>
      </c>
      <c r="B103" s="28" t="s">
        <v>47</v>
      </c>
      <c r="C103" s="7">
        <f>C104+C132+C134+C139</f>
        <v>1694</v>
      </c>
      <c r="D103" s="7">
        <f>D104+D132+D134+D139</f>
        <v>3193.2200000000003</v>
      </c>
      <c r="E103" s="268">
        <f t="shared" si="10"/>
        <v>188.50177095631642</v>
      </c>
      <c r="F103" s="8">
        <f t="shared" si="7"/>
        <v>1499.2200000000003</v>
      </c>
    </row>
    <row r="104" spans="1:6" ht="57.6" customHeight="1" thickBot="1" x14ac:dyDescent="0.3">
      <c r="A104" s="73" t="s">
        <v>393</v>
      </c>
      <c r="B104" s="74" t="s">
        <v>394</v>
      </c>
      <c r="C104" s="63">
        <f>C105+C108+C111+C115+C116+C118+C119+C121+C123+C128+C114+C120+C122+C117</f>
        <v>617.8900000000001</v>
      </c>
      <c r="D104" s="63">
        <f>D105+D108+D111+D115+D116+D118+D119+D121+D123+D128+D114+D120+D122+D117</f>
        <v>891.52</v>
      </c>
      <c r="E104" s="282">
        <f t="shared" si="10"/>
        <v>144.28458139798343</v>
      </c>
      <c r="F104" s="8">
        <f t="shared" si="7"/>
        <v>273.62999999999988</v>
      </c>
    </row>
    <row r="105" spans="1:6" ht="123.6" customHeight="1" thickBot="1" x14ac:dyDescent="0.3">
      <c r="A105" s="75" t="s">
        <v>253</v>
      </c>
      <c r="B105" s="76" t="s">
        <v>323</v>
      </c>
      <c r="C105" s="7">
        <f>SUM(C106+C107)</f>
        <v>5.41</v>
      </c>
      <c r="D105" s="7">
        <f t="shared" ref="D105" si="14">SUM(D106+D107)</f>
        <v>11.59</v>
      </c>
      <c r="E105" s="268">
        <f t="shared" si="10"/>
        <v>214.2329020332717</v>
      </c>
      <c r="F105" s="8">
        <f t="shared" si="7"/>
        <v>6.18</v>
      </c>
    </row>
    <row r="106" spans="1:6" ht="109.9" customHeight="1" x14ac:dyDescent="0.25">
      <c r="A106" s="77" t="s">
        <v>254</v>
      </c>
      <c r="B106" s="78" t="s">
        <v>323</v>
      </c>
      <c r="C106" s="15">
        <v>1</v>
      </c>
      <c r="D106" s="15">
        <v>10</v>
      </c>
      <c r="E106" s="270">
        <f t="shared" si="10"/>
        <v>1000</v>
      </c>
      <c r="F106" s="271">
        <f t="shared" si="7"/>
        <v>9</v>
      </c>
    </row>
    <row r="107" spans="1:6" ht="112.9" customHeight="1" thickBot="1" x14ac:dyDescent="0.3">
      <c r="A107" s="79" t="s">
        <v>221</v>
      </c>
      <c r="B107" s="80" t="s">
        <v>323</v>
      </c>
      <c r="C107" s="25">
        <v>4.41</v>
      </c>
      <c r="D107" s="25">
        <v>1.59</v>
      </c>
      <c r="E107" s="274">
        <f t="shared" si="10"/>
        <v>36.054421768707485</v>
      </c>
      <c r="F107" s="275">
        <f t="shared" si="7"/>
        <v>-2.8200000000000003</v>
      </c>
    </row>
    <row r="108" spans="1:6" ht="154.5" thickBot="1" x14ac:dyDescent="0.3">
      <c r="A108" s="75" t="s">
        <v>255</v>
      </c>
      <c r="B108" s="81" t="s">
        <v>324</v>
      </c>
      <c r="C108" s="7">
        <f>SUM(C109:C110)</f>
        <v>85.11999999999999</v>
      </c>
      <c r="D108" s="7">
        <f>SUM(D109:D110)</f>
        <v>144.28</v>
      </c>
      <c r="E108" s="268">
        <f t="shared" si="10"/>
        <v>169.50187969924815</v>
      </c>
      <c r="F108" s="287">
        <f t="shared" si="7"/>
        <v>59.160000000000011</v>
      </c>
    </row>
    <row r="109" spans="1:6" ht="151.15" customHeight="1" x14ac:dyDescent="0.25">
      <c r="A109" s="77" t="s">
        <v>256</v>
      </c>
      <c r="B109" s="82" t="s">
        <v>325</v>
      </c>
      <c r="C109" s="15">
        <v>81.8</v>
      </c>
      <c r="D109" s="15">
        <v>138.28</v>
      </c>
      <c r="E109" s="270">
        <f t="shared" si="10"/>
        <v>169.04645476772617</v>
      </c>
      <c r="F109" s="271">
        <f t="shared" si="7"/>
        <v>56.480000000000004</v>
      </c>
    </row>
    <row r="110" spans="1:6" ht="145.9" customHeight="1" thickBot="1" x14ac:dyDescent="0.3">
      <c r="A110" s="79" t="s">
        <v>257</v>
      </c>
      <c r="B110" s="83" t="s">
        <v>325</v>
      </c>
      <c r="C110" s="25">
        <v>3.32</v>
      </c>
      <c r="D110" s="25">
        <v>6</v>
      </c>
      <c r="E110" s="274">
        <f t="shared" si="10"/>
        <v>180.72289156626508</v>
      </c>
      <c r="F110" s="275">
        <f t="shared" si="7"/>
        <v>2.68</v>
      </c>
    </row>
    <row r="111" spans="1:6" ht="128.25" thickBot="1" x14ac:dyDescent="0.3">
      <c r="A111" s="75" t="s">
        <v>258</v>
      </c>
      <c r="B111" s="76" t="s">
        <v>326</v>
      </c>
      <c r="C111" s="7">
        <f>SUM(C112+C113)</f>
        <v>68.31</v>
      </c>
      <c r="D111" s="7">
        <f>SUM(D112+D113)</f>
        <v>105.91</v>
      </c>
      <c r="E111" s="268">
        <f t="shared" si="10"/>
        <v>155.04318547796808</v>
      </c>
      <c r="F111" s="8">
        <f t="shared" si="7"/>
        <v>37.599999999999994</v>
      </c>
    </row>
    <row r="112" spans="1:6" ht="125.45" customHeight="1" x14ac:dyDescent="0.25">
      <c r="A112" s="77" t="s">
        <v>259</v>
      </c>
      <c r="B112" s="78" t="s">
        <v>326</v>
      </c>
      <c r="C112" s="15">
        <v>66.2</v>
      </c>
      <c r="D112" s="15">
        <v>104.71</v>
      </c>
      <c r="E112" s="270">
        <f t="shared" si="10"/>
        <v>158.17220543806644</v>
      </c>
      <c r="F112" s="271">
        <f t="shared" si="7"/>
        <v>38.509999999999991</v>
      </c>
    </row>
    <row r="113" spans="1:6" ht="128.25" thickBot="1" x14ac:dyDescent="0.3">
      <c r="A113" s="79" t="s">
        <v>260</v>
      </c>
      <c r="B113" s="80" t="s">
        <v>326</v>
      </c>
      <c r="C113" s="25">
        <v>2.11</v>
      </c>
      <c r="D113" s="25">
        <v>1.2</v>
      </c>
      <c r="E113" s="274">
        <f t="shared" si="10"/>
        <v>56.872037914691944</v>
      </c>
      <c r="F113" s="275">
        <f t="shared" si="7"/>
        <v>-0.90999999999999992</v>
      </c>
    </row>
    <row r="114" spans="1:6" ht="115.5" thickBot="1" x14ac:dyDescent="0.3">
      <c r="A114" s="75" t="s">
        <v>327</v>
      </c>
      <c r="B114" s="76" t="s">
        <v>328</v>
      </c>
      <c r="C114" s="7">
        <v>41.36</v>
      </c>
      <c r="D114" s="7">
        <v>15</v>
      </c>
      <c r="E114" s="268">
        <f t="shared" si="10"/>
        <v>36.266924564796902</v>
      </c>
      <c r="F114" s="8">
        <f t="shared" si="7"/>
        <v>-26.36</v>
      </c>
    </row>
    <row r="115" spans="1:6" ht="141" thickBot="1" x14ac:dyDescent="0.3">
      <c r="A115" s="75" t="s">
        <v>329</v>
      </c>
      <c r="B115" s="76" t="s">
        <v>330</v>
      </c>
      <c r="C115" s="7">
        <v>45</v>
      </c>
      <c r="D115" s="7">
        <v>52</v>
      </c>
      <c r="E115" s="268">
        <f t="shared" si="10"/>
        <v>115.55555555555554</v>
      </c>
      <c r="F115" s="8">
        <f t="shared" si="7"/>
        <v>7</v>
      </c>
    </row>
    <row r="116" spans="1:6" ht="128.25" thickBot="1" x14ac:dyDescent="0.3">
      <c r="A116" s="75" t="s">
        <v>261</v>
      </c>
      <c r="B116" s="76" t="s">
        <v>331</v>
      </c>
      <c r="C116" s="7">
        <v>31.02</v>
      </c>
      <c r="D116" s="7">
        <v>0</v>
      </c>
      <c r="E116" s="268">
        <f t="shared" si="10"/>
        <v>0</v>
      </c>
      <c r="F116" s="8">
        <f t="shared" si="7"/>
        <v>-31.02</v>
      </c>
    </row>
    <row r="117" spans="1:6" ht="115.5" thickBot="1" x14ac:dyDescent="0.3">
      <c r="A117" s="75" t="s">
        <v>437</v>
      </c>
      <c r="B117" s="76" t="s">
        <v>438</v>
      </c>
      <c r="C117" s="7">
        <v>0</v>
      </c>
      <c r="D117" s="7">
        <v>50</v>
      </c>
      <c r="E117" s="268"/>
      <c r="F117" s="8">
        <f t="shared" si="7"/>
        <v>50</v>
      </c>
    </row>
    <row r="118" spans="1:6" ht="150" customHeight="1" thickBot="1" x14ac:dyDescent="0.3">
      <c r="A118" s="75" t="s">
        <v>332</v>
      </c>
      <c r="B118" s="76" t="s">
        <v>439</v>
      </c>
      <c r="C118" s="7">
        <v>24.5</v>
      </c>
      <c r="D118" s="7">
        <v>45.54</v>
      </c>
      <c r="E118" s="268">
        <f t="shared" si="10"/>
        <v>185.87755102040816</v>
      </c>
      <c r="F118" s="8">
        <f t="shared" si="7"/>
        <v>21.04</v>
      </c>
    </row>
    <row r="119" spans="1:6" ht="166.5" thickBot="1" x14ac:dyDescent="0.3">
      <c r="A119" s="75" t="s">
        <v>262</v>
      </c>
      <c r="B119" s="84" t="s">
        <v>440</v>
      </c>
      <c r="C119" s="47">
        <v>8</v>
      </c>
      <c r="D119" s="47">
        <v>20.149999999999999</v>
      </c>
      <c r="E119" s="268">
        <f t="shared" si="10"/>
        <v>251.87499999999997</v>
      </c>
      <c r="F119" s="8">
        <f t="shared" si="7"/>
        <v>12.149999999999999</v>
      </c>
    </row>
    <row r="120" spans="1:6" ht="166.5" thickBot="1" x14ac:dyDescent="0.3">
      <c r="A120" s="288" t="s">
        <v>529</v>
      </c>
      <c r="B120" s="289" t="s">
        <v>530</v>
      </c>
      <c r="C120" s="120">
        <v>0</v>
      </c>
      <c r="D120" s="120">
        <v>0</v>
      </c>
      <c r="E120" s="290"/>
      <c r="F120" s="277">
        <f t="shared" si="7"/>
        <v>0</v>
      </c>
    </row>
    <row r="121" spans="1:6" ht="134.44999999999999" customHeight="1" thickBot="1" x14ac:dyDescent="0.3">
      <c r="A121" s="291" t="s">
        <v>333</v>
      </c>
      <c r="B121" s="292" t="s">
        <v>334</v>
      </c>
      <c r="C121" s="118">
        <v>13.6</v>
      </c>
      <c r="D121" s="118">
        <v>3.32</v>
      </c>
      <c r="E121" s="283">
        <f t="shared" si="10"/>
        <v>24.411764705882351</v>
      </c>
      <c r="F121" s="284">
        <f t="shared" si="7"/>
        <v>-10.28</v>
      </c>
    </row>
    <row r="122" spans="1:6" ht="193.15" customHeight="1" thickBot="1" x14ac:dyDescent="0.3">
      <c r="A122" s="75" t="s">
        <v>441</v>
      </c>
      <c r="B122" s="84" t="s">
        <v>442</v>
      </c>
      <c r="C122" s="47">
        <v>0</v>
      </c>
      <c r="D122" s="47">
        <v>0.03</v>
      </c>
      <c r="E122" s="268"/>
      <c r="F122" s="8">
        <f t="shared" si="7"/>
        <v>0.03</v>
      </c>
    </row>
    <row r="123" spans="1:6" ht="115.5" thickBot="1" x14ac:dyDescent="0.3">
      <c r="A123" s="75" t="s">
        <v>263</v>
      </c>
      <c r="B123" s="85" t="s">
        <v>335</v>
      </c>
      <c r="C123" s="47">
        <f>SUM(C124+C125+C126+C127)</f>
        <v>164.58</v>
      </c>
      <c r="D123" s="47">
        <f>SUM(D124+D125+D126+D127)</f>
        <v>183.09</v>
      </c>
      <c r="E123" s="268">
        <f t="shared" si="10"/>
        <v>111.24681006197594</v>
      </c>
      <c r="F123" s="8">
        <f t="shared" si="7"/>
        <v>18.509999999999991</v>
      </c>
    </row>
    <row r="124" spans="1:6" ht="109.9" customHeight="1" x14ac:dyDescent="0.25">
      <c r="A124" s="77" t="s">
        <v>459</v>
      </c>
      <c r="B124" s="86" t="s">
        <v>335</v>
      </c>
      <c r="C124" s="14">
        <v>0</v>
      </c>
      <c r="D124" s="14">
        <v>3.5</v>
      </c>
      <c r="E124" s="270"/>
      <c r="F124" s="271">
        <f t="shared" si="7"/>
        <v>3.5</v>
      </c>
    </row>
    <row r="125" spans="1:6" ht="114.75" x14ac:dyDescent="0.25">
      <c r="A125" s="87" t="s">
        <v>264</v>
      </c>
      <c r="B125" s="88" t="s">
        <v>335</v>
      </c>
      <c r="C125" s="89">
        <v>163.9</v>
      </c>
      <c r="D125" s="89">
        <v>178.57</v>
      </c>
      <c r="E125" s="272">
        <f t="shared" si="10"/>
        <v>108.95057962172055</v>
      </c>
      <c r="F125" s="273">
        <f t="shared" si="7"/>
        <v>14.669999999999987</v>
      </c>
    </row>
    <row r="126" spans="1:6" ht="114.75" x14ac:dyDescent="0.25">
      <c r="A126" s="87" t="s">
        <v>265</v>
      </c>
      <c r="B126" s="88" t="s">
        <v>335</v>
      </c>
      <c r="C126" s="89">
        <v>0.68</v>
      </c>
      <c r="D126" s="89">
        <v>1.02</v>
      </c>
      <c r="E126" s="272">
        <f t="shared" si="10"/>
        <v>150</v>
      </c>
      <c r="F126" s="273">
        <f t="shared" si="7"/>
        <v>0.33999999999999997</v>
      </c>
    </row>
    <row r="127" spans="1:6" ht="115.5" thickBot="1" x14ac:dyDescent="0.3">
      <c r="A127" s="79" t="s">
        <v>487</v>
      </c>
      <c r="B127" s="90" t="s">
        <v>335</v>
      </c>
      <c r="C127" s="91">
        <v>0</v>
      </c>
      <c r="D127" s="91">
        <v>0</v>
      </c>
      <c r="E127" s="274"/>
      <c r="F127" s="275">
        <f t="shared" si="7"/>
        <v>0</v>
      </c>
    </row>
    <row r="128" spans="1:6" ht="147.6" customHeight="1" thickBot="1" x14ac:dyDescent="0.3">
      <c r="A128" s="75" t="s">
        <v>266</v>
      </c>
      <c r="B128" s="76" t="s">
        <v>336</v>
      </c>
      <c r="C128" s="92">
        <f>SUM(C129:C131)</f>
        <v>130.98999999999998</v>
      </c>
      <c r="D128" s="92">
        <f>SUM(D129:D131)</f>
        <v>260.61</v>
      </c>
      <c r="E128" s="268">
        <f t="shared" si="10"/>
        <v>198.95411863501033</v>
      </c>
      <c r="F128" s="8">
        <f t="shared" si="7"/>
        <v>129.62000000000003</v>
      </c>
    </row>
    <row r="129" spans="1:6" ht="127.5" x14ac:dyDescent="0.25">
      <c r="A129" s="77" t="s">
        <v>443</v>
      </c>
      <c r="B129" s="78" t="s">
        <v>337</v>
      </c>
      <c r="C129" s="93">
        <v>0</v>
      </c>
      <c r="D129" s="93">
        <v>56.75</v>
      </c>
      <c r="E129" s="270"/>
      <c r="F129" s="271">
        <f t="shared" si="7"/>
        <v>56.75</v>
      </c>
    </row>
    <row r="130" spans="1:6" ht="121.15" customHeight="1" x14ac:dyDescent="0.25">
      <c r="A130" s="87" t="s">
        <v>267</v>
      </c>
      <c r="B130" s="94" t="s">
        <v>337</v>
      </c>
      <c r="C130" s="89">
        <v>127.1</v>
      </c>
      <c r="D130" s="89">
        <v>197.49</v>
      </c>
      <c r="E130" s="272">
        <f t="shared" si="10"/>
        <v>155.38158929976399</v>
      </c>
      <c r="F130" s="273">
        <f t="shared" si="7"/>
        <v>70.390000000000015</v>
      </c>
    </row>
    <row r="131" spans="1:6" ht="122.45" customHeight="1" thickBot="1" x14ac:dyDescent="0.3">
      <c r="A131" s="79" t="s">
        <v>268</v>
      </c>
      <c r="B131" s="80" t="s">
        <v>337</v>
      </c>
      <c r="C131" s="91">
        <v>3.89</v>
      </c>
      <c r="D131" s="91">
        <v>6.37</v>
      </c>
      <c r="E131" s="274">
        <f t="shared" si="10"/>
        <v>163.75321336760925</v>
      </c>
      <c r="F131" s="275">
        <f t="shared" si="7"/>
        <v>2.48</v>
      </c>
    </row>
    <row r="132" spans="1:6" ht="57" customHeight="1" thickBot="1" x14ac:dyDescent="0.3">
      <c r="A132" s="95" t="s">
        <v>395</v>
      </c>
      <c r="B132" s="96" t="s">
        <v>396</v>
      </c>
      <c r="C132" s="97">
        <f>C133</f>
        <v>79.599999999999994</v>
      </c>
      <c r="D132" s="97">
        <f>D133</f>
        <v>53.32</v>
      </c>
      <c r="E132" s="282">
        <f t="shared" si="10"/>
        <v>66.984924623115589</v>
      </c>
      <c r="F132" s="8">
        <f t="shared" ref="F132:F195" si="15">D132-C132</f>
        <v>-26.279999999999994</v>
      </c>
    </row>
    <row r="133" spans="1:6" ht="77.25" thickBot="1" x14ac:dyDescent="0.3">
      <c r="A133" s="98" t="s">
        <v>222</v>
      </c>
      <c r="B133" s="99" t="s">
        <v>223</v>
      </c>
      <c r="C133" s="92">
        <v>79.599999999999994</v>
      </c>
      <c r="D133" s="92">
        <v>53.32</v>
      </c>
      <c r="E133" s="268">
        <f t="shared" si="10"/>
        <v>66.984924623115589</v>
      </c>
      <c r="F133" s="8">
        <f t="shared" si="15"/>
        <v>-26.279999999999994</v>
      </c>
    </row>
    <row r="134" spans="1:6" ht="166.5" thickBot="1" x14ac:dyDescent="0.3">
      <c r="A134" s="100" t="s">
        <v>397</v>
      </c>
      <c r="B134" s="101" t="s">
        <v>444</v>
      </c>
      <c r="C134" s="97">
        <f>+C135+C136</f>
        <v>85.02</v>
      </c>
      <c r="D134" s="97">
        <f>D135+D136</f>
        <v>220.51</v>
      </c>
      <c r="E134" s="282">
        <f t="shared" si="10"/>
        <v>259.3625029404846</v>
      </c>
      <c r="F134" s="8">
        <f t="shared" si="15"/>
        <v>135.49</v>
      </c>
    </row>
    <row r="135" spans="1:6" ht="102.75" thickBot="1" x14ac:dyDescent="0.3">
      <c r="A135" s="98" t="s">
        <v>398</v>
      </c>
      <c r="B135" s="99" t="s">
        <v>339</v>
      </c>
      <c r="C135" s="92">
        <v>0</v>
      </c>
      <c r="D135" s="92">
        <v>218.07</v>
      </c>
      <c r="E135" s="268"/>
      <c r="F135" s="8">
        <f t="shared" si="15"/>
        <v>218.07</v>
      </c>
    </row>
    <row r="136" spans="1:6" ht="103.15" customHeight="1" thickBot="1" x14ac:dyDescent="0.3">
      <c r="A136" s="293" t="s">
        <v>224</v>
      </c>
      <c r="B136" s="98" t="s">
        <v>338</v>
      </c>
      <c r="C136" s="7">
        <f>SUM(C137:C138)</f>
        <v>85.02</v>
      </c>
      <c r="D136" s="7">
        <f>SUM(D137:D138)</f>
        <v>2.44</v>
      </c>
      <c r="E136" s="268">
        <f t="shared" si="10"/>
        <v>2.8699129616560808</v>
      </c>
      <c r="F136" s="8">
        <f t="shared" si="15"/>
        <v>-82.58</v>
      </c>
    </row>
    <row r="137" spans="1:6" ht="102" x14ac:dyDescent="0.25">
      <c r="A137" s="102" t="s">
        <v>225</v>
      </c>
      <c r="B137" s="103" t="s">
        <v>338</v>
      </c>
      <c r="C137" s="14">
        <v>85.02</v>
      </c>
      <c r="D137" s="14">
        <v>2.44</v>
      </c>
      <c r="E137" s="270">
        <f t="shared" si="10"/>
        <v>2.8699129616560808</v>
      </c>
      <c r="F137" s="271">
        <f t="shared" si="15"/>
        <v>-82.58</v>
      </c>
    </row>
    <row r="138" spans="1:6" ht="90" thickBot="1" x14ac:dyDescent="0.3">
      <c r="A138" s="104" t="s">
        <v>460</v>
      </c>
      <c r="B138" s="105" t="s">
        <v>461</v>
      </c>
      <c r="C138" s="24">
        <v>0</v>
      </c>
      <c r="D138" s="24">
        <v>0</v>
      </c>
      <c r="E138" s="274"/>
      <c r="F138" s="275">
        <f t="shared" si="15"/>
        <v>0</v>
      </c>
    </row>
    <row r="139" spans="1:6" ht="26.25" thickBot="1" x14ac:dyDescent="0.3">
      <c r="A139" s="100" t="s">
        <v>399</v>
      </c>
      <c r="B139" s="101" t="s">
        <v>400</v>
      </c>
      <c r="C139" s="97">
        <f>C140+C143+C146+C153+C154+C157</f>
        <v>911.49</v>
      </c>
      <c r="D139" s="97">
        <f>D140+D143+D146+D153+D154+D157</f>
        <v>2027.8700000000001</v>
      </c>
      <c r="E139" s="282">
        <f t="shared" si="10"/>
        <v>222.47857902993999</v>
      </c>
      <c r="F139" s="8">
        <f t="shared" si="15"/>
        <v>1116.3800000000001</v>
      </c>
    </row>
    <row r="140" spans="1:6" ht="109.9" customHeight="1" thickBot="1" x14ac:dyDescent="0.3">
      <c r="A140" s="106" t="s">
        <v>341</v>
      </c>
      <c r="B140" s="107" t="s">
        <v>342</v>
      </c>
      <c r="C140" s="47">
        <f>SUM(C141+C142)</f>
        <v>45.89</v>
      </c>
      <c r="D140" s="47">
        <f>SUM(D141+D142)</f>
        <v>39.61</v>
      </c>
      <c r="E140" s="268">
        <f t="shared" si="10"/>
        <v>86.31510132926563</v>
      </c>
      <c r="F140" s="8">
        <f t="shared" si="15"/>
        <v>-6.2800000000000011</v>
      </c>
    </row>
    <row r="141" spans="1:6" ht="95.45" customHeight="1" x14ac:dyDescent="0.25">
      <c r="A141" s="108" t="s">
        <v>341</v>
      </c>
      <c r="B141" s="109" t="s">
        <v>342</v>
      </c>
      <c r="C141" s="14">
        <v>45.89</v>
      </c>
      <c r="D141" s="14">
        <v>32.14</v>
      </c>
      <c r="E141" s="270">
        <f t="shared" si="10"/>
        <v>70.037045107866632</v>
      </c>
      <c r="F141" s="271">
        <f t="shared" si="15"/>
        <v>-13.75</v>
      </c>
    </row>
    <row r="142" spans="1:6" ht="95.45" customHeight="1" thickBot="1" x14ac:dyDescent="0.3">
      <c r="A142" s="110" t="s">
        <v>488</v>
      </c>
      <c r="B142" s="111" t="s">
        <v>342</v>
      </c>
      <c r="C142" s="24">
        <v>0</v>
      </c>
      <c r="D142" s="24">
        <v>7.47</v>
      </c>
      <c r="E142" s="294"/>
      <c r="F142" s="275">
        <f t="shared" si="15"/>
        <v>7.47</v>
      </c>
    </row>
    <row r="143" spans="1:6" ht="64.5" thickBot="1" x14ac:dyDescent="0.3">
      <c r="A143" s="106" t="s">
        <v>472</v>
      </c>
      <c r="B143" s="107" t="s">
        <v>340</v>
      </c>
      <c r="C143" s="47">
        <f>SUM(C144+C145)</f>
        <v>0</v>
      </c>
      <c r="D143" s="47">
        <f>SUM(D144+D145)</f>
        <v>32.200000000000003</v>
      </c>
      <c r="E143" s="268"/>
      <c r="F143" s="8">
        <f t="shared" si="15"/>
        <v>32.200000000000003</v>
      </c>
    </row>
    <row r="144" spans="1:6" ht="63.75" x14ac:dyDescent="0.25">
      <c r="A144" s="108" t="s">
        <v>462</v>
      </c>
      <c r="B144" s="109" t="s">
        <v>340</v>
      </c>
      <c r="C144" s="14">
        <v>0</v>
      </c>
      <c r="D144" s="14">
        <v>32.200000000000003</v>
      </c>
      <c r="E144" s="270"/>
      <c r="F144" s="271">
        <f t="shared" si="15"/>
        <v>32.200000000000003</v>
      </c>
    </row>
    <row r="145" spans="1:6" ht="64.5" thickBot="1" x14ac:dyDescent="0.3">
      <c r="A145" s="112" t="s">
        <v>445</v>
      </c>
      <c r="B145" s="113" t="s">
        <v>340</v>
      </c>
      <c r="C145" s="91">
        <v>0</v>
      </c>
      <c r="D145" s="91">
        <v>0</v>
      </c>
      <c r="E145" s="274"/>
      <c r="F145" s="275">
        <f t="shared" si="15"/>
        <v>0</v>
      </c>
    </row>
    <row r="146" spans="1:6" ht="110.45" customHeight="1" thickBot="1" x14ac:dyDescent="0.3">
      <c r="A146" s="75" t="s">
        <v>227</v>
      </c>
      <c r="B146" s="114" t="s">
        <v>343</v>
      </c>
      <c r="C146" s="47">
        <f>SUM(C147:C152)</f>
        <v>25.4</v>
      </c>
      <c r="D146" s="47">
        <f>SUM(D147:D152)</f>
        <v>14.14</v>
      </c>
      <c r="E146" s="268">
        <f t="shared" ref="E146:E212" si="16">D146/C146*100</f>
        <v>55.669291338582681</v>
      </c>
      <c r="F146" s="8">
        <f t="shared" si="15"/>
        <v>-11.259999999999998</v>
      </c>
    </row>
    <row r="147" spans="1:6" ht="89.25" x14ac:dyDescent="0.25">
      <c r="A147" s="77" t="s">
        <v>531</v>
      </c>
      <c r="B147" s="295" t="s">
        <v>269</v>
      </c>
      <c r="C147" s="14">
        <v>0</v>
      </c>
      <c r="D147" s="14">
        <v>0</v>
      </c>
      <c r="E147" s="270"/>
      <c r="F147" s="271">
        <f t="shared" si="15"/>
        <v>0</v>
      </c>
    </row>
    <row r="148" spans="1:6" ht="89.25" x14ac:dyDescent="0.25">
      <c r="A148" s="87" t="s">
        <v>344</v>
      </c>
      <c r="B148" s="115" t="s">
        <v>269</v>
      </c>
      <c r="C148" s="19">
        <v>6.54</v>
      </c>
      <c r="D148" s="19">
        <v>0</v>
      </c>
      <c r="E148" s="272">
        <f t="shared" si="16"/>
        <v>0</v>
      </c>
      <c r="F148" s="273">
        <f t="shared" si="15"/>
        <v>-6.54</v>
      </c>
    </row>
    <row r="149" spans="1:6" ht="89.25" x14ac:dyDescent="0.25">
      <c r="A149" s="87" t="s">
        <v>532</v>
      </c>
      <c r="B149" s="115" t="s">
        <v>269</v>
      </c>
      <c r="C149" s="19">
        <v>0</v>
      </c>
      <c r="D149" s="19">
        <v>0</v>
      </c>
      <c r="E149" s="272"/>
      <c r="F149" s="273">
        <f t="shared" si="15"/>
        <v>0</v>
      </c>
    </row>
    <row r="150" spans="1:6" ht="89.25" x14ac:dyDescent="0.25">
      <c r="A150" s="87" t="s">
        <v>533</v>
      </c>
      <c r="B150" s="115" t="s">
        <v>269</v>
      </c>
      <c r="C150" s="19">
        <v>0</v>
      </c>
      <c r="D150" s="19">
        <v>0</v>
      </c>
      <c r="E150" s="272"/>
      <c r="F150" s="273">
        <f t="shared" si="15"/>
        <v>0</v>
      </c>
    </row>
    <row r="151" spans="1:6" ht="89.25" x14ac:dyDescent="0.25">
      <c r="A151" s="87" t="s">
        <v>270</v>
      </c>
      <c r="B151" s="115" t="s">
        <v>269</v>
      </c>
      <c r="C151" s="19">
        <v>10</v>
      </c>
      <c r="D151" s="19">
        <v>13.83</v>
      </c>
      <c r="E151" s="272">
        <f t="shared" si="16"/>
        <v>138.30000000000001</v>
      </c>
      <c r="F151" s="273">
        <f t="shared" si="15"/>
        <v>3.83</v>
      </c>
    </row>
    <row r="152" spans="1:6" ht="90" thickBot="1" x14ac:dyDescent="0.3">
      <c r="A152" s="79" t="s">
        <v>345</v>
      </c>
      <c r="B152" s="116" t="s">
        <v>269</v>
      </c>
      <c r="C152" s="24">
        <v>8.86</v>
      </c>
      <c r="D152" s="24">
        <v>0.31</v>
      </c>
      <c r="E152" s="274">
        <f t="shared" si="16"/>
        <v>3.4988713318284423</v>
      </c>
      <c r="F152" s="275">
        <f t="shared" si="15"/>
        <v>-8.5499999999999989</v>
      </c>
    </row>
    <row r="153" spans="1:6" ht="115.5" thickBot="1" x14ac:dyDescent="0.3">
      <c r="A153" s="75" t="s">
        <v>228</v>
      </c>
      <c r="B153" s="114" t="s">
        <v>346</v>
      </c>
      <c r="C153" s="47">
        <v>5</v>
      </c>
      <c r="D153" s="47">
        <v>6.69</v>
      </c>
      <c r="E153" s="268">
        <f t="shared" si="16"/>
        <v>133.80000000000001</v>
      </c>
      <c r="F153" s="8">
        <f t="shared" si="15"/>
        <v>1.6900000000000004</v>
      </c>
    </row>
    <row r="154" spans="1:6" ht="144.6" customHeight="1" thickBot="1" x14ac:dyDescent="0.3">
      <c r="A154" s="98" t="s">
        <v>271</v>
      </c>
      <c r="B154" s="99" t="s">
        <v>446</v>
      </c>
      <c r="C154" s="47">
        <f>SUM(C155:C156)</f>
        <v>835.2</v>
      </c>
      <c r="D154" s="47">
        <f>SUM(D155:D156)</f>
        <v>1847.98</v>
      </c>
      <c r="E154" s="268">
        <f t="shared" si="16"/>
        <v>221.26197318007664</v>
      </c>
      <c r="F154" s="8">
        <f t="shared" si="15"/>
        <v>1012.78</v>
      </c>
    </row>
    <row r="155" spans="1:6" ht="147.6" customHeight="1" x14ac:dyDescent="0.25">
      <c r="A155" s="102" t="s">
        <v>272</v>
      </c>
      <c r="B155" s="103" t="s">
        <v>347</v>
      </c>
      <c r="C155" s="14">
        <v>501.9</v>
      </c>
      <c r="D155" s="14">
        <v>616.34</v>
      </c>
      <c r="E155" s="270">
        <f t="shared" si="16"/>
        <v>122.80135485156407</v>
      </c>
      <c r="F155" s="271">
        <f t="shared" si="15"/>
        <v>114.44000000000005</v>
      </c>
    </row>
    <row r="156" spans="1:6" ht="153.75" thickBot="1" x14ac:dyDescent="0.3">
      <c r="A156" s="104" t="s">
        <v>226</v>
      </c>
      <c r="B156" s="105" t="s">
        <v>347</v>
      </c>
      <c r="C156" s="24">
        <v>333.3</v>
      </c>
      <c r="D156" s="24">
        <v>1231.6400000000001</v>
      </c>
      <c r="E156" s="274">
        <f t="shared" si="16"/>
        <v>369.52895289528954</v>
      </c>
      <c r="F156" s="275">
        <f t="shared" si="15"/>
        <v>898.34000000000015</v>
      </c>
    </row>
    <row r="157" spans="1:6" ht="90" thickBot="1" x14ac:dyDescent="0.3">
      <c r="A157" s="75" t="s">
        <v>348</v>
      </c>
      <c r="B157" s="114" t="s">
        <v>349</v>
      </c>
      <c r="C157" s="47">
        <v>0</v>
      </c>
      <c r="D157" s="47">
        <v>87.25</v>
      </c>
      <c r="E157" s="268"/>
      <c r="F157" s="8">
        <f t="shared" si="15"/>
        <v>87.25</v>
      </c>
    </row>
    <row r="158" spans="1:6" ht="21" customHeight="1" thickBot="1" x14ac:dyDescent="0.3">
      <c r="A158" s="45" t="s">
        <v>534</v>
      </c>
      <c r="B158" s="28" t="s">
        <v>48</v>
      </c>
      <c r="C158" s="7">
        <f>C159+C164</f>
        <v>0</v>
      </c>
      <c r="D158" s="7">
        <f>D159+D164</f>
        <v>548.11</v>
      </c>
      <c r="E158" s="268"/>
      <c r="F158" s="8">
        <f t="shared" si="15"/>
        <v>548.11</v>
      </c>
    </row>
    <row r="159" spans="1:6" ht="39" thickBot="1" x14ac:dyDescent="0.3">
      <c r="A159" s="45" t="s">
        <v>49</v>
      </c>
      <c r="B159" s="28" t="s">
        <v>350</v>
      </c>
      <c r="C159" s="47">
        <f>SUM(C160:C163)</f>
        <v>0</v>
      </c>
      <c r="D159" s="47">
        <f>SUM(D160:D163)</f>
        <v>-19.61</v>
      </c>
      <c r="E159" s="268"/>
      <c r="F159" s="8">
        <f t="shared" si="15"/>
        <v>-19.61</v>
      </c>
    </row>
    <row r="160" spans="1:6" ht="28.9" customHeight="1" x14ac:dyDescent="0.25">
      <c r="A160" s="48" t="s">
        <v>50</v>
      </c>
      <c r="B160" s="12" t="s">
        <v>350</v>
      </c>
      <c r="C160" s="14">
        <v>0</v>
      </c>
      <c r="D160" s="14">
        <v>-19.61</v>
      </c>
      <c r="E160" s="270"/>
      <c r="F160" s="271">
        <f t="shared" si="15"/>
        <v>-19.61</v>
      </c>
    </row>
    <row r="161" spans="1:6" ht="30" customHeight="1" x14ac:dyDescent="0.25">
      <c r="A161" s="58" t="s">
        <v>535</v>
      </c>
      <c r="B161" s="17" t="s">
        <v>350</v>
      </c>
      <c r="C161" s="19">
        <v>0</v>
      </c>
      <c r="D161" s="19">
        <v>0</v>
      </c>
      <c r="E161" s="272"/>
      <c r="F161" s="273">
        <f t="shared" si="15"/>
        <v>0</v>
      </c>
    </row>
    <row r="162" spans="1:6" ht="31.15" customHeight="1" x14ac:dyDescent="0.25">
      <c r="A162" s="58" t="s">
        <v>536</v>
      </c>
      <c r="B162" s="17" t="s">
        <v>350</v>
      </c>
      <c r="C162" s="24">
        <v>0</v>
      </c>
      <c r="D162" s="24">
        <v>0</v>
      </c>
      <c r="E162" s="274"/>
      <c r="F162" s="273">
        <f t="shared" si="15"/>
        <v>0</v>
      </c>
    </row>
    <row r="163" spans="1:6" ht="30.6" customHeight="1" thickBot="1" x14ac:dyDescent="0.3">
      <c r="A163" s="49" t="s">
        <v>537</v>
      </c>
      <c r="B163" s="22" t="s">
        <v>350</v>
      </c>
      <c r="C163" s="24">
        <v>0</v>
      </c>
      <c r="D163" s="24">
        <v>0</v>
      </c>
      <c r="E163" s="274"/>
      <c r="F163" s="275">
        <f t="shared" si="15"/>
        <v>0</v>
      </c>
    </row>
    <row r="164" spans="1:6" ht="15.75" thickBot="1" x14ac:dyDescent="0.3">
      <c r="A164" s="45" t="s">
        <v>474</v>
      </c>
      <c r="B164" s="28" t="s">
        <v>475</v>
      </c>
      <c r="C164" s="47">
        <v>0</v>
      </c>
      <c r="D164" s="47">
        <f>D165</f>
        <v>567.72</v>
      </c>
      <c r="E164" s="268"/>
      <c r="F164" s="8">
        <f t="shared" si="15"/>
        <v>567.72</v>
      </c>
    </row>
    <row r="165" spans="1:6" ht="26.25" thickBot="1" x14ac:dyDescent="0.3">
      <c r="A165" s="117" t="s">
        <v>476</v>
      </c>
      <c r="B165" s="42" t="s">
        <v>477</v>
      </c>
      <c r="C165" s="44">
        <v>0</v>
      </c>
      <c r="D165" s="44">
        <v>567.72</v>
      </c>
      <c r="E165" s="278"/>
      <c r="F165" s="279">
        <f t="shared" si="15"/>
        <v>567.72</v>
      </c>
    </row>
    <row r="166" spans="1:6" ht="15.75" thickBot="1" x14ac:dyDescent="0.3">
      <c r="A166" s="5" t="s">
        <v>51</v>
      </c>
      <c r="B166" s="39" t="s">
        <v>52</v>
      </c>
      <c r="C166" s="47">
        <f>C167+C225+C227+C234</f>
        <v>2018238.29</v>
      </c>
      <c r="D166" s="47">
        <f>D167+D225+D227+D234</f>
        <v>1304563.45</v>
      </c>
      <c r="E166" s="268">
        <f t="shared" si="16"/>
        <v>64.638722615851279</v>
      </c>
      <c r="F166" s="8">
        <f t="shared" si="15"/>
        <v>-713674.84000000008</v>
      </c>
    </row>
    <row r="167" spans="1:6" ht="39" thickBot="1" x14ac:dyDescent="0.3">
      <c r="A167" s="5" t="s">
        <v>53</v>
      </c>
      <c r="B167" s="119" t="s">
        <v>54</v>
      </c>
      <c r="C167" s="47">
        <f>SUM(C168+C172+C194+C211)</f>
        <v>2018238.29</v>
      </c>
      <c r="D167" s="47">
        <f>SUM(D168+D172+D194+D211)</f>
        <v>1307096.58</v>
      </c>
      <c r="E167" s="268">
        <f t="shared" si="16"/>
        <v>64.764234554285466</v>
      </c>
      <c r="F167" s="8">
        <f t="shared" si="15"/>
        <v>-711141.71</v>
      </c>
    </row>
    <row r="168" spans="1:6" ht="26.25" thickBot="1" x14ac:dyDescent="0.3">
      <c r="A168" s="5" t="s">
        <v>180</v>
      </c>
      <c r="B168" s="119" t="s">
        <v>229</v>
      </c>
      <c r="C168" s="47">
        <f>SUM(C169:C171)</f>
        <v>538998.32999999996</v>
      </c>
      <c r="D168" s="47">
        <f>SUM(D169:D171)</f>
        <v>315147.33</v>
      </c>
      <c r="E168" s="268">
        <f t="shared" si="16"/>
        <v>58.469073549819726</v>
      </c>
      <c r="F168" s="8">
        <f t="shared" si="15"/>
        <v>-223850.99999999994</v>
      </c>
    </row>
    <row r="169" spans="1:6" ht="54" customHeight="1" x14ac:dyDescent="0.25">
      <c r="A169" s="11" t="s">
        <v>181</v>
      </c>
      <c r="B169" s="12" t="s">
        <v>351</v>
      </c>
      <c r="C169" s="14">
        <v>357257</v>
      </c>
      <c r="D169" s="14">
        <v>178626</v>
      </c>
      <c r="E169" s="270">
        <f t="shared" si="16"/>
        <v>49.999300223648525</v>
      </c>
      <c r="F169" s="271">
        <f t="shared" si="15"/>
        <v>-178631</v>
      </c>
    </row>
    <row r="170" spans="1:6" ht="42.6" customHeight="1" x14ac:dyDescent="0.25">
      <c r="A170" s="58" t="s">
        <v>273</v>
      </c>
      <c r="B170" s="17" t="s">
        <v>392</v>
      </c>
      <c r="C170" s="19">
        <v>180886</v>
      </c>
      <c r="D170" s="19">
        <v>135666</v>
      </c>
      <c r="E170" s="272">
        <f t="shared" si="16"/>
        <v>75.00082925157281</v>
      </c>
      <c r="F170" s="273">
        <f t="shared" si="15"/>
        <v>-45220</v>
      </c>
    </row>
    <row r="171" spans="1:6" ht="56.45" customHeight="1" thickBot="1" x14ac:dyDescent="0.3">
      <c r="A171" s="49" t="s">
        <v>489</v>
      </c>
      <c r="B171" s="22" t="s">
        <v>490</v>
      </c>
      <c r="C171" s="24">
        <f>D171</f>
        <v>855.33</v>
      </c>
      <c r="D171" s="24">
        <v>855.33</v>
      </c>
      <c r="E171" s="274">
        <f t="shared" si="16"/>
        <v>100</v>
      </c>
      <c r="F171" s="275">
        <f t="shared" si="15"/>
        <v>0</v>
      </c>
    </row>
    <row r="172" spans="1:6" ht="39" thickBot="1" x14ac:dyDescent="0.3">
      <c r="A172" s="5" t="s">
        <v>182</v>
      </c>
      <c r="B172" s="119" t="s">
        <v>230</v>
      </c>
      <c r="C172" s="47">
        <f>+C173+C176+C177+C179+C180+C181+C182+C183+C184+C178</f>
        <v>590618.59</v>
      </c>
      <c r="D172" s="47">
        <f>+D173+D176+D177+D179+D180+D181+D182+D183+D184+D178</f>
        <v>268233.26</v>
      </c>
      <c r="E172" s="268">
        <f t="shared" si="16"/>
        <v>45.415648024218136</v>
      </c>
      <c r="F172" s="8">
        <f t="shared" si="15"/>
        <v>-322385.32999999996</v>
      </c>
    </row>
    <row r="173" spans="1:6" ht="51.75" thickBot="1" x14ac:dyDescent="0.3">
      <c r="A173" s="61" t="s">
        <v>447</v>
      </c>
      <c r="B173" s="121" t="s">
        <v>401</v>
      </c>
      <c r="C173" s="68">
        <f>SUM(C174:C175)</f>
        <v>200070</v>
      </c>
      <c r="D173" s="68">
        <f>SUM(D174+D175)</f>
        <v>138290.89000000001</v>
      </c>
      <c r="E173" s="282">
        <f t="shared" si="16"/>
        <v>69.121252561603441</v>
      </c>
      <c r="F173" s="8">
        <f t="shared" si="15"/>
        <v>-61779.109999999986</v>
      </c>
    </row>
    <row r="174" spans="1:6" ht="63.75" x14ac:dyDescent="0.25">
      <c r="A174" s="11" t="s">
        <v>352</v>
      </c>
      <c r="B174" s="12" t="s">
        <v>448</v>
      </c>
      <c r="C174" s="14">
        <v>150000</v>
      </c>
      <c r="D174" s="14">
        <v>122389.55</v>
      </c>
      <c r="E174" s="270">
        <f t="shared" si="16"/>
        <v>81.593033333333338</v>
      </c>
      <c r="F174" s="271">
        <f t="shared" si="15"/>
        <v>-27610.449999999997</v>
      </c>
    </row>
    <row r="175" spans="1:6" ht="51" x14ac:dyDescent="0.25">
      <c r="A175" s="16" t="s">
        <v>352</v>
      </c>
      <c r="B175" s="17" t="s">
        <v>402</v>
      </c>
      <c r="C175" s="19">
        <v>50070</v>
      </c>
      <c r="D175" s="19">
        <v>15901.34</v>
      </c>
      <c r="E175" s="272">
        <f t="shared" si="16"/>
        <v>31.758218494108249</v>
      </c>
      <c r="F175" s="273">
        <f t="shared" si="15"/>
        <v>-34168.660000000003</v>
      </c>
    </row>
    <row r="176" spans="1:6" ht="153" x14ac:dyDescent="0.25">
      <c r="A176" s="16" t="s">
        <v>274</v>
      </c>
      <c r="B176" s="122" t="s">
        <v>275</v>
      </c>
      <c r="C176" s="19">
        <v>260240.35</v>
      </c>
      <c r="D176" s="19">
        <v>24703.08</v>
      </c>
      <c r="E176" s="272">
        <f t="shared" si="16"/>
        <v>9.4924096128828594</v>
      </c>
      <c r="F176" s="273">
        <f t="shared" si="15"/>
        <v>-235537.27000000002</v>
      </c>
    </row>
    <row r="177" spans="1:6" ht="127.5" x14ac:dyDescent="0.25">
      <c r="A177" s="16" t="s">
        <v>276</v>
      </c>
      <c r="B177" s="17" t="s">
        <v>277</v>
      </c>
      <c r="C177" s="19">
        <v>16826.509999999998</v>
      </c>
      <c r="D177" s="19">
        <v>1637.71</v>
      </c>
      <c r="E177" s="272">
        <f t="shared" si="16"/>
        <v>9.7329155005999475</v>
      </c>
      <c r="F177" s="273">
        <f t="shared" si="15"/>
        <v>-15188.8</v>
      </c>
    </row>
    <row r="178" spans="1:6" ht="57" customHeight="1" x14ac:dyDescent="0.25">
      <c r="A178" s="296" t="s">
        <v>538</v>
      </c>
      <c r="B178" s="17" t="s">
        <v>539</v>
      </c>
      <c r="C178" s="297">
        <v>3022.5</v>
      </c>
      <c r="D178" s="19">
        <v>0</v>
      </c>
      <c r="E178" s="272">
        <f t="shared" si="16"/>
        <v>0</v>
      </c>
      <c r="F178" s="273">
        <f t="shared" si="15"/>
        <v>-3022.5</v>
      </c>
    </row>
    <row r="179" spans="1:6" ht="53.45" customHeight="1" x14ac:dyDescent="0.25">
      <c r="A179" s="16" t="s">
        <v>403</v>
      </c>
      <c r="B179" s="123" t="s">
        <v>404</v>
      </c>
      <c r="C179" s="19">
        <v>2271.85</v>
      </c>
      <c r="D179" s="19">
        <v>2271.85</v>
      </c>
      <c r="E179" s="272">
        <f t="shared" si="16"/>
        <v>100</v>
      </c>
      <c r="F179" s="273">
        <f t="shared" si="15"/>
        <v>0</v>
      </c>
    </row>
    <row r="180" spans="1:6" ht="47.45" customHeight="1" x14ac:dyDescent="0.25">
      <c r="A180" s="16" t="s">
        <v>353</v>
      </c>
      <c r="B180" s="123" t="s">
        <v>354</v>
      </c>
      <c r="C180" s="19">
        <v>120</v>
      </c>
      <c r="D180" s="19">
        <v>120</v>
      </c>
      <c r="E180" s="272">
        <f t="shared" si="16"/>
        <v>100</v>
      </c>
      <c r="F180" s="273">
        <f t="shared" si="15"/>
        <v>0</v>
      </c>
    </row>
    <row r="181" spans="1:6" ht="58.15" customHeight="1" x14ac:dyDescent="0.25">
      <c r="A181" s="16" t="s">
        <v>355</v>
      </c>
      <c r="B181" s="123" t="s">
        <v>356</v>
      </c>
      <c r="C181" s="19">
        <v>29400</v>
      </c>
      <c r="D181" s="19">
        <v>29400</v>
      </c>
      <c r="E181" s="272">
        <f t="shared" si="16"/>
        <v>100</v>
      </c>
      <c r="F181" s="273">
        <f t="shared" si="15"/>
        <v>0</v>
      </c>
    </row>
    <row r="182" spans="1:6" ht="46.15" customHeight="1" x14ac:dyDescent="0.25">
      <c r="A182" s="16" t="s">
        <v>405</v>
      </c>
      <c r="B182" s="123" t="s">
        <v>406</v>
      </c>
      <c r="C182" s="19">
        <v>291.60000000000002</v>
      </c>
      <c r="D182" s="19">
        <v>291.60000000000002</v>
      </c>
      <c r="E182" s="272">
        <f t="shared" si="16"/>
        <v>100</v>
      </c>
      <c r="F182" s="273">
        <f t="shared" si="15"/>
        <v>0</v>
      </c>
    </row>
    <row r="183" spans="1:6" ht="57.6" customHeight="1" thickBot="1" x14ac:dyDescent="0.3">
      <c r="A183" s="21" t="s">
        <v>407</v>
      </c>
      <c r="B183" s="124" t="s">
        <v>408</v>
      </c>
      <c r="C183" s="24">
        <v>28968.43</v>
      </c>
      <c r="D183" s="24">
        <v>28968.43</v>
      </c>
      <c r="E183" s="274">
        <f t="shared" si="16"/>
        <v>100</v>
      </c>
      <c r="F183" s="275">
        <f t="shared" si="15"/>
        <v>0</v>
      </c>
    </row>
    <row r="184" spans="1:6" ht="26.25" thickBot="1" x14ac:dyDescent="0.3">
      <c r="A184" s="298" t="s">
        <v>278</v>
      </c>
      <c r="B184" s="299" t="s">
        <v>357</v>
      </c>
      <c r="C184" s="47">
        <f>SUM(C185:C193)</f>
        <v>49407.349999999991</v>
      </c>
      <c r="D184" s="47">
        <f>SUM(D185:D193)</f>
        <v>42549.7</v>
      </c>
      <c r="E184" s="268">
        <f t="shared" si="16"/>
        <v>86.120182523450467</v>
      </c>
      <c r="F184" s="8">
        <f t="shared" si="15"/>
        <v>-6857.6499999999942</v>
      </c>
    </row>
    <row r="185" spans="1:6" ht="51" x14ac:dyDescent="0.25">
      <c r="A185" s="300" t="s">
        <v>358</v>
      </c>
      <c r="B185" s="126" t="s">
        <v>359</v>
      </c>
      <c r="C185" s="14">
        <v>84.6</v>
      </c>
      <c r="D185" s="14">
        <v>84.6</v>
      </c>
      <c r="E185" s="270">
        <f t="shared" si="16"/>
        <v>100</v>
      </c>
      <c r="F185" s="271">
        <f t="shared" si="15"/>
        <v>0</v>
      </c>
    </row>
    <row r="186" spans="1:6" ht="38.25" x14ac:dyDescent="0.25">
      <c r="A186" s="34" t="s">
        <v>358</v>
      </c>
      <c r="B186" s="127" t="s">
        <v>360</v>
      </c>
      <c r="C186" s="19">
        <v>38.700000000000003</v>
      </c>
      <c r="D186" s="19">
        <v>38.700000000000003</v>
      </c>
      <c r="E186" s="272">
        <f t="shared" si="16"/>
        <v>100</v>
      </c>
      <c r="F186" s="273">
        <f t="shared" si="15"/>
        <v>0</v>
      </c>
    </row>
    <row r="187" spans="1:6" ht="63.75" x14ac:dyDescent="0.25">
      <c r="A187" s="34" t="s">
        <v>358</v>
      </c>
      <c r="B187" s="127" t="s">
        <v>361</v>
      </c>
      <c r="C187" s="19">
        <v>123.9</v>
      </c>
      <c r="D187" s="19">
        <v>123.9</v>
      </c>
      <c r="E187" s="272">
        <f t="shared" si="16"/>
        <v>100</v>
      </c>
      <c r="F187" s="273">
        <f t="shared" si="15"/>
        <v>0</v>
      </c>
    </row>
    <row r="188" spans="1:6" ht="57" x14ac:dyDescent="0.25">
      <c r="A188" s="128" t="s">
        <v>358</v>
      </c>
      <c r="B188" s="129" t="s">
        <v>409</v>
      </c>
      <c r="C188" s="19">
        <v>99.65</v>
      </c>
      <c r="D188" s="19">
        <v>0</v>
      </c>
      <c r="E188" s="272">
        <f t="shared" si="16"/>
        <v>0</v>
      </c>
      <c r="F188" s="273">
        <f t="shared" si="15"/>
        <v>-99.65</v>
      </c>
    </row>
    <row r="189" spans="1:6" ht="57" x14ac:dyDescent="0.25">
      <c r="A189" s="128" t="s">
        <v>358</v>
      </c>
      <c r="B189" s="129" t="s">
        <v>449</v>
      </c>
      <c r="C189" s="19">
        <v>405</v>
      </c>
      <c r="D189" s="19">
        <v>405</v>
      </c>
      <c r="E189" s="272">
        <f t="shared" si="16"/>
        <v>100</v>
      </c>
      <c r="F189" s="273">
        <f t="shared" si="15"/>
        <v>0</v>
      </c>
    </row>
    <row r="190" spans="1:6" ht="64.5" x14ac:dyDescent="0.25">
      <c r="A190" s="34" t="s">
        <v>279</v>
      </c>
      <c r="B190" s="130" t="s">
        <v>362</v>
      </c>
      <c r="C190" s="19">
        <v>33788</v>
      </c>
      <c r="D190" s="19">
        <v>27030</v>
      </c>
      <c r="E190" s="272">
        <f t="shared" si="16"/>
        <v>79.998816147744762</v>
      </c>
      <c r="F190" s="273">
        <f t="shared" si="15"/>
        <v>-6758</v>
      </c>
    </row>
    <row r="191" spans="1:6" ht="76.5" x14ac:dyDescent="0.25">
      <c r="A191" s="34" t="s">
        <v>279</v>
      </c>
      <c r="B191" s="122" t="s">
        <v>363</v>
      </c>
      <c r="C191" s="19">
        <v>14191.8</v>
      </c>
      <c r="D191" s="19">
        <v>14191.8</v>
      </c>
      <c r="E191" s="272">
        <f t="shared" si="16"/>
        <v>100</v>
      </c>
      <c r="F191" s="273">
        <f t="shared" si="15"/>
        <v>0</v>
      </c>
    </row>
    <row r="192" spans="1:6" ht="51.75" x14ac:dyDescent="0.25">
      <c r="A192" s="34" t="s">
        <v>279</v>
      </c>
      <c r="B192" s="130" t="s">
        <v>364</v>
      </c>
      <c r="C192" s="19">
        <v>675.7</v>
      </c>
      <c r="D192" s="19">
        <v>675.7</v>
      </c>
      <c r="E192" s="272">
        <f t="shared" si="16"/>
        <v>100</v>
      </c>
      <c r="F192" s="273">
        <f t="shared" si="15"/>
        <v>0</v>
      </c>
    </row>
    <row r="193" spans="1:6" ht="204.75" thickBot="1" x14ac:dyDescent="0.3">
      <c r="A193" s="104" t="s">
        <v>540</v>
      </c>
      <c r="B193" s="301" t="s">
        <v>541</v>
      </c>
      <c r="C193" s="24">
        <v>0</v>
      </c>
      <c r="D193" s="24"/>
      <c r="E193" s="274"/>
      <c r="F193" s="275">
        <f t="shared" si="15"/>
        <v>0</v>
      </c>
    </row>
    <row r="194" spans="1:6" ht="26.25" thickBot="1" x14ac:dyDescent="0.3">
      <c r="A194" s="5" t="s">
        <v>183</v>
      </c>
      <c r="B194" s="119" t="s">
        <v>231</v>
      </c>
      <c r="C194" s="47">
        <f>SUM(C195+C196+C205+C206+C207+C208)</f>
        <v>703903.5</v>
      </c>
      <c r="D194" s="47">
        <f>SUM(D195+D196+D205+D206+D207+D208)</f>
        <v>591187.19999999995</v>
      </c>
      <c r="E194" s="268">
        <f t="shared" si="16"/>
        <v>83.986966963511321</v>
      </c>
      <c r="F194" s="8">
        <f t="shared" si="15"/>
        <v>-112716.30000000005</v>
      </c>
    </row>
    <row r="195" spans="1:6" ht="51.75" thickBot="1" x14ac:dyDescent="0.3">
      <c r="A195" s="41" t="s">
        <v>184</v>
      </c>
      <c r="B195" s="132" t="s">
        <v>365</v>
      </c>
      <c r="C195" s="44">
        <v>22243.599999999999</v>
      </c>
      <c r="D195" s="44">
        <v>13034.35</v>
      </c>
      <c r="E195" s="278">
        <f t="shared" si="16"/>
        <v>58.598203528205872</v>
      </c>
      <c r="F195" s="279">
        <f t="shared" si="15"/>
        <v>-9209.2499999999982</v>
      </c>
    </row>
    <row r="196" spans="1:6" ht="51.75" thickBot="1" x14ac:dyDescent="0.3">
      <c r="A196" s="61" t="s">
        <v>450</v>
      </c>
      <c r="B196" s="121" t="s">
        <v>366</v>
      </c>
      <c r="C196" s="68">
        <f>SUM(C197:C204)</f>
        <v>84213.699999999983</v>
      </c>
      <c r="D196" s="68">
        <f>SUM(D197:D204)</f>
        <v>77244.549999999974</v>
      </c>
      <c r="E196" s="282">
        <f t="shared" si="16"/>
        <v>91.724446259931568</v>
      </c>
      <c r="F196" s="8">
        <f t="shared" ref="F196:F238" si="17">D196-C196</f>
        <v>-6969.1500000000087</v>
      </c>
    </row>
    <row r="197" spans="1:6" ht="90" x14ac:dyDescent="0.25">
      <c r="A197" s="11" t="s">
        <v>185</v>
      </c>
      <c r="B197" s="133" t="s">
        <v>367</v>
      </c>
      <c r="C197" s="14">
        <v>336</v>
      </c>
      <c r="D197" s="14">
        <v>336</v>
      </c>
      <c r="E197" s="270">
        <f t="shared" si="16"/>
        <v>100</v>
      </c>
      <c r="F197" s="271">
        <f t="shared" si="17"/>
        <v>0</v>
      </c>
    </row>
    <row r="198" spans="1:6" ht="89.25" x14ac:dyDescent="0.25">
      <c r="A198" s="16" t="s">
        <v>185</v>
      </c>
      <c r="B198" s="122" t="s">
        <v>280</v>
      </c>
      <c r="C198" s="19">
        <v>81011.600000000006</v>
      </c>
      <c r="D198" s="19">
        <v>74189.7</v>
      </c>
      <c r="E198" s="272">
        <f t="shared" si="16"/>
        <v>91.579107189587646</v>
      </c>
      <c r="F198" s="273">
        <f t="shared" si="17"/>
        <v>-6821.9000000000087</v>
      </c>
    </row>
    <row r="199" spans="1:6" ht="102" x14ac:dyDescent="0.25">
      <c r="A199" s="16" t="s">
        <v>185</v>
      </c>
      <c r="B199" s="122" t="s">
        <v>368</v>
      </c>
      <c r="C199" s="19">
        <v>0.2</v>
      </c>
      <c r="D199" s="19">
        <v>0.2</v>
      </c>
      <c r="E199" s="272">
        <f t="shared" si="16"/>
        <v>100</v>
      </c>
      <c r="F199" s="273">
        <f t="shared" si="17"/>
        <v>0</v>
      </c>
    </row>
    <row r="200" spans="1:6" ht="51" x14ac:dyDescent="0.25">
      <c r="A200" s="16" t="s">
        <v>185</v>
      </c>
      <c r="B200" s="122" t="s">
        <v>369</v>
      </c>
      <c r="C200" s="19">
        <v>115.2</v>
      </c>
      <c r="D200" s="19">
        <v>115.2</v>
      </c>
      <c r="E200" s="272">
        <f t="shared" si="16"/>
        <v>100</v>
      </c>
      <c r="F200" s="273">
        <f t="shared" si="17"/>
        <v>0</v>
      </c>
    </row>
    <row r="201" spans="1:6" ht="153" x14ac:dyDescent="0.25">
      <c r="A201" s="16" t="s">
        <v>185</v>
      </c>
      <c r="B201" s="122" t="s">
        <v>370</v>
      </c>
      <c r="C201" s="19">
        <v>0.2</v>
      </c>
      <c r="D201" s="19">
        <v>0.15</v>
      </c>
      <c r="E201" s="272">
        <f t="shared" si="16"/>
        <v>74.999999999999986</v>
      </c>
      <c r="F201" s="273">
        <f t="shared" si="17"/>
        <v>-5.0000000000000017E-2</v>
      </c>
    </row>
    <row r="202" spans="1:6" ht="89.25" x14ac:dyDescent="0.25">
      <c r="A202" s="16" t="s">
        <v>185</v>
      </c>
      <c r="B202" s="122" t="s">
        <v>371</v>
      </c>
      <c r="C202" s="19">
        <v>933.4</v>
      </c>
      <c r="D202" s="19">
        <v>933.4</v>
      </c>
      <c r="E202" s="272">
        <f t="shared" si="16"/>
        <v>100</v>
      </c>
      <c r="F202" s="273">
        <f t="shared" si="17"/>
        <v>0</v>
      </c>
    </row>
    <row r="203" spans="1:6" ht="89.25" x14ac:dyDescent="0.25">
      <c r="A203" s="16" t="s">
        <v>185</v>
      </c>
      <c r="B203" s="122" t="s">
        <v>372</v>
      </c>
      <c r="C203" s="19">
        <v>147.19999999999999</v>
      </c>
      <c r="D203" s="19">
        <v>0</v>
      </c>
      <c r="E203" s="272">
        <f t="shared" si="16"/>
        <v>0</v>
      </c>
      <c r="F203" s="273">
        <f t="shared" si="17"/>
        <v>-147.19999999999999</v>
      </c>
    </row>
    <row r="204" spans="1:6" ht="140.25" x14ac:dyDescent="0.25">
      <c r="A204" s="16" t="s">
        <v>186</v>
      </c>
      <c r="B204" s="122" t="s">
        <v>373</v>
      </c>
      <c r="C204" s="19">
        <v>1669.9</v>
      </c>
      <c r="D204" s="19">
        <v>1669.9</v>
      </c>
      <c r="E204" s="272">
        <f t="shared" si="16"/>
        <v>100</v>
      </c>
      <c r="F204" s="273">
        <f t="shared" si="17"/>
        <v>0</v>
      </c>
    </row>
    <row r="205" spans="1:6" ht="89.25" x14ac:dyDescent="0.25">
      <c r="A205" s="16" t="s">
        <v>187</v>
      </c>
      <c r="B205" s="17" t="s">
        <v>374</v>
      </c>
      <c r="C205" s="19">
        <v>288.89999999999998</v>
      </c>
      <c r="D205" s="19">
        <v>250.73</v>
      </c>
      <c r="E205" s="272">
        <f t="shared" si="16"/>
        <v>86.78781585323641</v>
      </c>
      <c r="F205" s="273">
        <f t="shared" si="17"/>
        <v>-38.169999999999987</v>
      </c>
    </row>
    <row r="206" spans="1:6" ht="63.75" x14ac:dyDescent="0.25">
      <c r="A206" s="16" t="s">
        <v>188</v>
      </c>
      <c r="B206" s="17" t="s">
        <v>375</v>
      </c>
      <c r="C206" s="19">
        <v>16100</v>
      </c>
      <c r="D206" s="19">
        <v>14313.37</v>
      </c>
      <c r="E206" s="272">
        <f t="shared" si="16"/>
        <v>88.902919254658386</v>
      </c>
      <c r="F206" s="273">
        <f t="shared" si="17"/>
        <v>-1786.6299999999992</v>
      </c>
    </row>
    <row r="207" spans="1:6" ht="77.25" thickBot="1" x14ac:dyDescent="0.3">
      <c r="A207" s="21" t="s">
        <v>376</v>
      </c>
      <c r="B207" s="134" t="s">
        <v>377</v>
      </c>
      <c r="C207" s="24">
        <v>191.7</v>
      </c>
      <c r="D207" s="24">
        <v>191.7</v>
      </c>
      <c r="E207" s="274">
        <f t="shared" si="16"/>
        <v>100</v>
      </c>
      <c r="F207" s="275">
        <f t="shared" si="17"/>
        <v>0</v>
      </c>
    </row>
    <row r="208" spans="1:6" ht="26.25" thickBot="1" x14ac:dyDescent="0.3">
      <c r="A208" s="61" t="s">
        <v>189</v>
      </c>
      <c r="B208" s="135" t="s">
        <v>55</v>
      </c>
      <c r="C208" s="68">
        <f>SUM(C209+C210)</f>
        <v>580865.6</v>
      </c>
      <c r="D208" s="68">
        <f t="shared" ref="D208" si="18">SUM(D209:D210)</f>
        <v>486152.5</v>
      </c>
      <c r="E208" s="282">
        <f t="shared" si="16"/>
        <v>83.694489740828175</v>
      </c>
      <c r="F208" s="8">
        <f t="shared" si="17"/>
        <v>-94713.099999999977</v>
      </c>
    </row>
    <row r="209" spans="1:6" ht="76.5" x14ac:dyDescent="0.25">
      <c r="A209" s="11" t="s">
        <v>190</v>
      </c>
      <c r="B209" s="136" t="s">
        <v>378</v>
      </c>
      <c r="C209" s="14">
        <v>237125.1</v>
      </c>
      <c r="D209" s="14">
        <v>196491</v>
      </c>
      <c r="E209" s="270">
        <f t="shared" si="16"/>
        <v>82.863855407968202</v>
      </c>
      <c r="F209" s="271">
        <f t="shared" si="17"/>
        <v>-40634.100000000006</v>
      </c>
    </row>
    <row r="210" spans="1:6" ht="141.75" thickBot="1" x14ac:dyDescent="0.3">
      <c r="A210" s="21" t="s">
        <v>190</v>
      </c>
      <c r="B210" s="131" t="s">
        <v>379</v>
      </c>
      <c r="C210" s="24">
        <v>343740.5</v>
      </c>
      <c r="D210" s="24">
        <v>289661.5</v>
      </c>
      <c r="E210" s="274">
        <f t="shared" si="16"/>
        <v>84.267492483428626</v>
      </c>
      <c r="F210" s="275">
        <f t="shared" si="17"/>
        <v>-54079</v>
      </c>
    </row>
    <row r="211" spans="1:6" ht="26.25" thickBot="1" x14ac:dyDescent="0.3">
      <c r="A211" s="5" t="s">
        <v>281</v>
      </c>
      <c r="B211" s="302" t="s">
        <v>282</v>
      </c>
      <c r="C211" s="47">
        <f>SUM(C212:C214)</f>
        <v>184717.87</v>
      </c>
      <c r="D211" s="47">
        <f>SUM(D212:D214)</f>
        <v>132528.79</v>
      </c>
      <c r="E211" s="268">
        <f t="shared" si="16"/>
        <v>71.74659928679344</v>
      </c>
      <c r="F211" s="8">
        <f t="shared" si="17"/>
        <v>-52189.079999999987</v>
      </c>
    </row>
    <row r="212" spans="1:6" ht="102" x14ac:dyDescent="0.25">
      <c r="A212" s="102" t="s">
        <v>283</v>
      </c>
      <c r="B212" s="136" t="s">
        <v>284</v>
      </c>
      <c r="C212" s="14">
        <v>23897</v>
      </c>
      <c r="D212" s="14">
        <v>19992.8</v>
      </c>
      <c r="E212" s="270">
        <f t="shared" si="16"/>
        <v>83.662384399715435</v>
      </c>
      <c r="F212" s="271">
        <f t="shared" si="17"/>
        <v>-3904.2000000000007</v>
      </c>
    </row>
    <row r="213" spans="1:6" ht="115.5" thickBot="1" x14ac:dyDescent="0.3">
      <c r="A213" s="104" t="s">
        <v>380</v>
      </c>
      <c r="B213" s="22" t="s">
        <v>381</v>
      </c>
      <c r="C213" s="24">
        <v>112380</v>
      </c>
      <c r="D213" s="24">
        <v>70000</v>
      </c>
      <c r="E213" s="274">
        <f t="shared" ref="E213:E238" si="19">D213/C213*100</f>
        <v>62.288663463249691</v>
      </c>
      <c r="F213" s="273">
        <f t="shared" si="17"/>
        <v>-42380</v>
      </c>
    </row>
    <row r="214" spans="1:6" ht="39" thickBot="1" x14ac:dyDescent="0.3">
      <c r="A214" s="98" t="s">
        <v>285</v>
      </c>
      <c r="B214" s="125" t="s">
        <v>382</v>
      </c>
      <c r="C214" s="47">
        <f>SUM(C215:C224)</f>
        <v>48440.869999999995</v>
      </c>
      <c r="D214" s="47">
        <f>SUM(D215:D224)</f>
        <v>42535.990000000005</v>
      </c>
      <c r="E214" s="268">
        <f t="shared" si="19"/>
        <v>87.810128100506887</v>
      </c>
      <c r="F214" s="281">
        <f t="shared" si="17"/>
        <v>-5904.8799999999901</v>
      </c>
    </row>
    <row r="215" spans="1:6" ht="63.75" x14ac:dyDescent="0.25">
      <c r="A215" s="102" t="s">
        <v>410</v>
      </c>
      <c r="B215" s="126" t="s">
        <v>411</v>
      </c>
      <c r="C215" s="14">
        <v>1700</v>
      </c>
      <c r="D215" s="14">
        <v>1700</v>
      </c>
      <c r="E215" s="270">
        <f t="shared" si="19"/>
        <v>100</v>
      </c>
      <c r="F215" s="273">
        <f t="shared" si="17"/>
        <v>0</v>
      </c>
    </row>
    <row r="216" spans="1:6" ht="63.75" x14ac:dyDescent="0.25">
      <c r="A216" s="102" t="s">
        <v>410</v>
      </c>
      <c r="B216" s="126" t="s">
        <v>491</v>
      </c>
      <c r="C216" s="14">
        <f>D216</f>
        <v>4350</v>
      </c>
      <c r="D216" s="14">
        <v>4350</v>
      </c>
      <c r="E216" s="270"/>
      <c r="F216" s="273">
        <f t="shared" si="17"/>
        <v>0</v>
      </c>
    </row>
    <row r="217" spans="1:6" ht="127.5" x14ac:dyDescent="0.25">
      <c r="A217" s="34" t="s">
        <v>410</v>
      </c>
      <c r="B217" s="127" t="s">
        <v>420</v>
      </c>
      <c r="C217" s="19">
        <v>8948.17</v>
      </c>
      <c r="D217" s="19">
        <v>8948.17</v>
      </c>
      <c r="E217" s="272">
        <f t="shared" si="19"/>
        <v>100</v>
      </c>
      <c r="F217" s="273">
        <f t="shared" si="17"/>
        <v>0</v>
      </c>
    </row>
    <row r="218" spans="1:6" ht="51" x14ac:dyDescent="0.25">
      <c r="A218" s="34" t="s">
        <v>410</v>
      </c>
      <c r="B218" s="127" t="s">
        <v>421</v>
      </c>
      <c r="C218" s="19">
        <v>4491.8999999999996</v>
      </c>
      <c r="D218" s="19">
        <v>4491.8999999999996</v>
      </c>
      <c r="E218" s="272">
        <f t="shared" si="19"/>
        <v>100</v>
      </c>
      <c r="F218" s="273">
        <f t="shared" si="17"/>
        <v>0</v>
      </c>
    </row>
    <row r="219" spans="1:6" ht="140.25" x14ac:dyDescent="0.25">
      <c r="A219" s="34" t="s">
        <v>410</v>
      </c>
      <c r="B219" s="127" t="s">
        <v>478</v>
      </c>
      <c r="C219" s="19">
        <v>6470</v>
      </c>
      <c r="D219" s="19">
        <v>6470</v>
      </c>
      <c r="E219" s="272">
        <f t="shared" si="19"/>
        <v>100</v>
      </c>
      <c r="F219" s="273">
        <f t="shared" si="17"/>
        <v>0</v>
      </c>
    </row>
    <row r="220" spans="1:6" ht="77.25" x14ac:dyDescent="0.25">
      <c r="A220" s="34" t="s">
        <v>286</v>
      </c>
      <c r="B220" s="130" t="s">
        <v>287</v>
      </c>
      <c r="C220" s="19">
        <v>20082.3</v>
      </c>
      <c r="D220" s="19">
        <v>14445.98</v>
      </c>
      <c r="E220" s="272">
        <f t="shared" si="19"/>
        <v>71.933892034278941</v>
      </c>
      <c r="F220" s="273">
        <f t="shared" si="17"/>
        <v>-5636.32</v>
      </c>
    </row>
    <row r="221" spans="1:6" ht="128.25" x14ac:dyDescent="0.25">
      <c r="A221" s="34" t="s">
        <v>286</v>
      </c>
      <c r="B221" s="130" t="s">
        <v>473</v>
      </c>
      <c r="C221" s="19">
        <v>0</v>
      </c>
      <c r="D221" s="19">
        <v>0</v>
      </c>
      <c r="E221" s="272"/>
      <c r="F221" s="273">
        <f t="shared" si="17"/>
        <v>0</v>
      </c>
    </row>
    <row r="222" spans="1:6" ht="115.5" x14ac:dyDescent="0.25">
      <c r="A222" s="34" t="s">
        <v>286</v>
      </c>
      <c r="B222" s="130" t="s">
        <v>479</v>
      </c>
      <c r="C222" s="19">
        <v>0</v>
      </c>
      <c r="D222" s="19">
        <v>0</v>
      </c>
      <c r="E222" s="272"/>
      <c r="F222" s="273">
        <f t="shared" si="17"/>
        <v>0</v>
      </c>
    </row>
    <row r="223" spans="1:6" ht="165.75" x14ac:dyDescent="0.25">
      <c r="A223" s="34" t="s">
        <v>383</v>
      </c>
      <c r="B223" s="122" t="s">
        <v>384</v>
      </c>
      <c r="C223" s="19">
        <v>2148.5</v>
      </c>
      <c r="D223" s="19">
        <v>1879.94</v>
      </c>
      <c r="E223" s="272">
        <f t="shared" si="19"/>
        <v>87.50011636025134</v>
      </c>
      <c r="F223" s="273">
        <f t="shared" si="17"/>
        <v>-268.55999999999995</v>
      </c>
    </row>
    <row r="224" spans="1:6" ht="115.5" thickBot="1" x14ac:dyDescent="0.3">
      <c r="A224" s="137" t="s">
        <v>383</v>
      </c>
      <c r="B224" s="138" t="s">
        <v>412</v>
      </c>
      <c r="C224" s="24">
        <v>250</v>
      </c>
      <c r="D224" s="24">
        <v>250</v>
      </c>
      <c r="E224" s="274">
        <f t="shared" si="19"/>
        <v>100</v>
      </c>
      <c r="F224" s="275">
        <f t="shared" si="17"/>
        <v>0</v>
      </c>
    </row>
    <row r="225" spans="1:6" ht="26.25" thickBot="1" x14ac:dyDescent="0.3">
      <c r="A225" s="139" t="s">
        <v>463</v>
      </c>
      <c r="B225" s="119" t="s">
        <v>464</v>
      </c>
      <c r="C225" s="29">
        <f>SUM(C226)</f>
        <v>0</v>
      </c>
      <c r="D225" s="29">
        <f>SUM(D226)</f>
        <v>0</v>
      </c>
      <c r="E225" s="268"/>
      <c r="F225" s="8">
        <f t="shared" si="17"/>
        <v>0</v>
      </c>
    </row>
    <row r="226" spans="1:6" ht="26.25" thickBot="1" x14ac:dyDescent="0.3">
      <c r="A226" s="140" t="s">
        <v>465</v>
      </c>
      <c r="B226" s="132" t="s">
        <v>464</v>
      </c>
      <c r="C226" s="141">
        <v>0</v>
      </c>
      <c r="D226" s="44">
        <v>0</v>
      </c>
      <c r="E226" s="278"/>
      <c r="F226" s="279">
        <f t="shared" si="17"/>
        <v>0</v>
      </c>
    </row>
    <row r="227" spans="1:6" ht="51.75" thickBot="1" x14ac:dyDescent="0.3">
      <c r="A227" s="5" t="s">
        <v>385</v>
      </c>
      <c r="B227" s="28" t="s">
        <v>386</v>
      </c>
      <c r="C227" s="7">
        <f>C228+C231</f>
        <v>0</v>
      </c>
      <c r="D227" s="7">
        <f>D228+D231</f>
        <v>14793.39</v>
      </c>
      <c r="E227" s="268"/>
      <c r="F227" s="8">
        <f t="shared" si="17"/>
        <v>14793.39</v>
      </c>
    </row>
    <row r="228" spans="1:6" ht="51.75" thickBot="1" x14ac:dyDescent="0.3">
      <c r="A228" s="61" t="s">
        <v>451</v>
      </c>
      <c r="B228" s="121" t="s">
        <v>289</v>
      </c>
      <c r="C228" s="63">
        <f>SUM(C229:C230)</f>
        <v>0</v>
      </c>
      <c r="D228" s="63">
        <f>SUM(D229:D230)</f>
        <v>7300.79</v>
      </c>
      <c r="E228" s="282"/>
      <c r="F228" s="8">
        <f t="shared" si="17"/>
        <v>7300.79</v>
      </c>
    </row>
    <row r="229" spans="1:6" ht="38.25" x14ac:dyDescent="0.25">
      <c r="A229" s="11" t="s">
        <v>288</v>
      </c>
      <c r="B229" s="136" t="s">
        <v>289</v>
      </c>
      <c r="C229" s="142">
        <v>0</v>
      </c>
      <c r="D229" s="14">
        <v>458.54</v>
      </c>
      <c r="E229" s="270"/>
      <c r="F229" s="271">
        <f t="shared" si="17"/>
        <v>458.54</v>
      </c>
    </row>
    <row r="230" spans="1:6" ht="39" thickBot="1" x14ac:dyDescent="0.3">
      <c r="A230" s="143" t="s">
        <v>413</v>
      </c>
      <c r="B230" s="113" t="s">
        <v>289</v>
      </c>
      <c r="C230" s="144">
        <v>0</v>
      </c>
      <c r="D230" s="24">
        <v>6842.25</v>
      </c>
      <c r="E230" s="274"/>
      <c r="F230" s="275">
        <f t="shared" si="17"/>
        <v>6842.25</v>
      </c>
    </row>
    <row r="231" spans="1:6" ht="51.75" thickBot="1" x14ac:dyDescent="0.3">
      <c r="A231" s="61" t="s">
        <v>452</v>
      </c>
      <c r="B231" s="121" t="s">
        <v>388</v>
      </c>
      <c r="C231" s="145">
        <f>SUM(C232:C233)</f>
        <v>0</v>
      </c>
      <c r="D231" s="145">
        <f>SUM(D232:D233)</f>
        <v>7492.5999999999995</v>
      </c>
      <c r="E231" s="282"/>
      <c r="F231" s="8">
        <f t="shared" si="17"/>
        <v>7492.5999999999995</v>
      </c>
    </row>
    <row r="232" spans="1:6" ht="38.25" x14ac:dyDescent="0.25">
      <c r="A232" s="11" t="s">
        <v>387</v>
      </c>
      <c r="B232" s="136" t="s">
        <v>388</v>
      </c>
      <c r="C232" s="142">
        <v>0</v>
      </c>
      <c r="D232" s="14">
        <v>182.86</v>
      </c>
      <c r="E232" s="270"/>
      <c r="F232" s="271">
        <f t="shared" si="17"/>
        <v>182.86</v>
      </c>
    </row>
    <row r="233" spans="1:6" ht="39" thickBot="1" x14ac:dyDescent="0.3">
      <c r="A233" s="146" t="s">
        <v>414</v>
      </c>
      <c r="B233" s="113" t="s">
        <v>388</v>
      </c>
      <c r="C233" s="144">
        <v>0</v>
      </c>
      <c r="D233" s="24">
        <v>7309.74</v>
      </c>
      <c r="E233" s="274"/>
      <c r="F233" s="275">
        <f t="shared" si="17"/>
        <v>7309.74</v>
      </c>
    </row>
    <row r="234" spans="1:6" ht="77.25" thickBot="1" x14ac:dyDescent="0.3">
      <c r="A234" s="5" t="s">
        <v>232</v>
      </c>
      <c r="B234" s="28" t="s">
        <v>389</v>
      </c>
      <c r="C234" s="29">
        <f>SUM(C235:C236)</f>
        <v>0</v>
      </c>
      <c r="D234" s="29">
        <f>SUM(D235:D236)</f>
        <v>-17326.52</v>
      </c>
      <c r="E234" s="268"/>
      <c r="F234" s="8">
        <f t="shared" si="17"/>
        <v>-17326.52</v>
      </c>
    </row>
    <row r="235" spans="1:6" ht="76.5" x14ac:dyDescent="0.25">
      <c r="A235" s="11" t="s">
        <v>234</v>
      </c>
      <c r="B235" s="12" t="s">
        <v>233</v>
      </c>
      <c r="C235" s="142">
        <v>0</v>
      </c>
      <c r="D235" s="14">
        <v>-2250.7800000000002</v>
      </c>
      <c r="E235" s="270"/>
      <c r="F235" s="271">
        <f t="shared" si="17"/>
        <v>-2250.7800000000002</v>
      </c>
    </row>
    <row r="236" spans="1:6" ht="76.5" x14ac:dyDescent="0.25">
      <c r="A236" s="16" t="s">
        <v>235</v>
      </c>
      <c r="B236" s="17" t="s">
        <v>233</v>
      </c>
      <c r="C236" s="303">
        <v>0</v>
      </c>
      <c r="D236" s="19">
        <v>-15075.74</v>
      </c>
      <c r="E236" s="272"/>
      <c r="F236" s="273">
        <f t="shared" si="17"/>
        <v>-15075.74</v>
      </c>
    </row>
    <row r="237" spans="1:6" ht="77.25" thickBot="1" x14ac:dyDescent="0.3">
      <c r="A237" s="21" t="s">
        <v>542</v>
      </c>
      <c r="B237" s="22" t="s">
        <v>233</v>
      </c>
      <c r="C237" s="24">
        <v>0</v>
      </c>
      <c r="D237" s="24">
        <v>0</v>
      </c>
      <c r="E237" s="274"/>
      <c r="F237" s="275">
        <f t="shared" si="17"/>
        <v>0</v>
      </c>
    </row>
    <row r="238" spans="1:6" ht="15.75" thickBot="1" x14ac:dyDescent="0.3">
      <c r="A238" s="38"/>
      <c r="B238" s="147" t="s">
        <v>56</v>
      </c>
      <c r="C238" s="29">
        <f>C4+C166</f>
        <v>2645259.29</v>
      </c>
      <c r="D238" s="29">
        <f>D4+D166</f>
        <v>1857128.87</v>
      </c>
      <c r="E238" s="268">
        <f t="shared" si="19"/>
        <v>70.205929415713356</v>
      </c>
      <c r="F238" s="8">
        <f t="shared" si="17"/>
        <v>-788130.41999999993</v>
      </c>
    </row>
  </sheetData>
  <mergeCells count="2">
    <mergeCell ref="A1:F1"/>
    <mergeCell ref="A5:B5"/>
  </mergeCells>
  <pageMargins left="0.70866141732283472" right="0" top="0.23622047244094491" bottom="0.11811023622047245" header="0.31496062992125984" footer="0.31496062992125984"/>
  <pageSetup paperSize="9" scale="75" fitToHeight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A52" workbookViewId="0">
      <selection activeCell="J70" sqref="J70"/>
    </sheetView>
  </sheetViews>
  <sheetFormatPr defaultColWidth="9.140625" defaultRowHeight="14.25" x14ac:dyDescent="0.2"/>
  <cols>
    <col min="1" max="1" width="12.7109375" style="148" customWidth="1"/>
    <col min="2" max="2" width="53" style="148" customWidth="1"/>
    <col min="3" max="3" width="14.5703125" style="148" customWidth="1"/>
    <col min="4" max="4" width="8.42578125" style="148" hidden="1" customWidth="1"/>
    <col min="5" max="5" width="15" style="148" customWidth="1"/>
    <col min="6" max="6" width="13.5703125" style="221" customWidth="1"/>
    <col min="7" max="7" width="6.7109375" style="148" hidden="1" customWidth="1"/>
    <col min="8" max="8" width="15" style="148" customWidth="1"/>
    <col min="9" max="9" width="18.28515625" style="148" customWidth="1"/>
    <col min="10" max="10" width="11.28515625" style="148" customWidth="1"/>
    <col min="11" max="16384" width="9.140625" style="148"/>
  </cols>
  <sheetData>
    <row r="1" spans="1:19" ht="18" x14ac:dyDescent="0.25">
      <c r="A1" s="307" t="s">
        <v>64</v>
      </c>
      <c r="B1" s="307"/>
      <c r="C1" s="307"/>
      <c r="D1" s="307"/>
      <c r="E1" s="307"/>
      <c r="F1" s="307"/>
      <c r="G1" s="307"/>
      <c r="H1" s="307"/>
    </row>
    <row r="2" spans="1:19" ht="18" x14ac:dyDescent="0.25">
      <c r="A2" s="307" t="s">
        <v>543</v>
      </c>
      <c r="B2" s="307"/>
      <c r="C2" s="307"/>
      <c r="D2" s="307"/>
      <c r="E2" s="307"/>
      <c r="F2" s="307"/>
      <c r="G2" s="307"/>
      <c r="H2" s="307"/>
    </row>
    <row r="3" spans="1:19" ht="15" x14ac:dyDescent="0.2">
      <c r="A3" s="149"/>
      <c r="B3" s="149"/>
      <c r="C3" s="149"/>
      <c r="D3" s="149"/>
      <c r="E3" s="149"/>
      <c r="F3" s="308"/>
      <c r="G3" s="308"/>
      <c r="H3" s="308"/>
    </row>
    <row r="4" spans="1:19" s="152" customFormat="1" ht="110.25" customHeight="1" x14ac:dyDescent="0.2">
      <c r="A4" s="150" t="s">
        <v>65</v>
      </c>
      <c r="B4" s="150" t="s">
        <v>66</v>
      </c>
      <c r="C4" s="150" t="s">
        <v>391</v>
      </c>
      <c r="D4" s="150" t="s">
        <v>67</v>
      </c>
      <c r="E4" s="150" t="s">
        <v>168</v>
      </c>
      <c r="F4" s="150" t="s">
        <v>544</v>
      </c>
      <c r="G4" s="150" t="s">
        <v>68</v>
      </c>
      <c r="H4" s="151" t="s">
        <v>169</v>
      </c>
    </row>
    <row r="5" spans="1:19" s="152" customFormat="1" ht="15" x14ac:dyDescent="0.2">
      <c r="A5" s="153">
        <v>1</v>
      </c>
      <c r="B5" s="153">
        <v>2</v>
      </c>
      <c r="C5" s="150">
        <v>3</v>
      </c>
      <c r="D5" s="153"/>
      <c r="E5" s="150">
        <v>4</v>
      </c>
      <c r="F5" s="150">
        <v>5</v>
      </c>
      <c r="G5" s="153"/>
      <c r="H5" s="154">
        <v>6</v>
      </c>
    </row>
    <row r="6" spans="1:19" ht="15" x14ac:dyDescent="0.2">
      <c r="A6" s="155">
        <v>100</v>
      </c>
      <c r="B6" s="156" t="s">
        <v>69</v>
      </c>
      <c r="C6" s="157">
        <f>SUM(C7:C14)</f>
        <v>159113.04</v>
      </c>
      <c r="D6" s="157"/>
      <c r="E6" s="157">
        <f>SUM(E7:E14)</f>
        <v>145204.76999999999</v>
      </c>
      <c r="F6" s="157">
        <f>SUM(F7:F14)</f>
        <v>101740.95</v>
      </c>
      <c r="G6" s="158"/>
      <c r="H6" s="159">
        <f>F6/E6*100</f>
        <v>70.067222998252745</v>
      </c>
    </row>
    <row r="7" spans="1:19" s="165" customFormat="1" ht="30" x14ac:dyDescent="0.2">
      <c r="A7" s="160">
        <v>102</v>
      </c>
      <c r="B7" s="161" t="s">
        <v>70</v>
      </c>
      <c r="C7" s="162">
        <v>3234.86</v>
      </c>
      <c r="D7" s="162"/>
      <c r="E7" s="162">
        <v>3234.86</v>
      </c>
      <c r="F7" s="162">
        <v>2736.13</v>
      </c>
      <c r="G7" s="163"/>
      <c r="H7" s="164">
        <f>F7/E7*100</f>
        <v>84.582640361561246</v>
      </c>
    </row>
    <row r="8" spans="1:19" ht="45" x14ac:dyDescent="0.2">
      <c r="A8" s="166">
        <v>103</v>
      </c>
      <c r="B8" s="161" t="s">
        <v>71</v>
      </c>
      <c r="C8" s="167">
        <v>4477.45</v>
      </c>
      <c r="D8" s="167"/>
      <c r="E8" s="167">
        <v>4477.45</v>
      </c>
      <c r="F8" s="167">
        <v>3488.34</v>
      </c>
      <c r="G8" s="168"/>
      <c r="H8" s="164">
        <f>F8/E8*100</f>
        <v>77.909077711643917</v>
      </c>
      <c r="L8" s="169"/>
      <c r="M8" s="169"/>
      <c r="N8" s="170"/>
      <c r="O8" s="169"/>
      <c r="P8" s="169"/>
      <c r="Q8" s="169"/>
      <c r="R8" s="169"/>
      <c r="S8" s="171"/>
    </row>
    <row r="9" spans="1:19" ht="60" x14ac:dyDescent="0.2">
      <c r="A9" s="166">
        <v>104</v>
      </c>
      <c r="B9" s="161" t="s">
        <v>72</v>
      </c>
      <c r="C9" s="167">
        <v>92147.3</v>
      </c>
      <c r="D9" s="167"/>
      <c r="E9" s="167">
        <v>92147.31</v>
      </c>
      <c r="F9" s="167">
        <v>62627.31</v>
      </c>
      <c r="G9" s="168"/>
      <c r="H9" s="164">
        <f t="shared" ref="H9:H62" si="0">F9/E9*100</f>
        <v>67.964338839625384</v>
      </c>
      <c r="L9" s="172"/>
      <c r="M9" s="173"/>
      <c r="N9" s="174"/>
      <c r="O9" s="175"/>
      <c r="P9" s="176"/>
      <c r="Q9" s="175"/>
      <c r="R9" s="176"/>
      <c r="S9" s="171"/>
    </row>
    <row r="10" spans="1:19" ht="15" x14ac:dyDescent="0.2">
      <c r="A10" s="166">
        <v>105</v>
      </c>
      <c r="B10" s="161" t="s">
        <v>73</v>
      </c>
      <c r="C10" s="167">
        <v>288.89999999999998</v>
      </c>
      <c r="D10" s="167"/>
      <c r="E10" s="167">
        <v>288.89999999999998</v>
      </c>
      <c r="F10" s="167">
        <v>250.73</v>
      </c>
      <c r="G10" s="168"/>
      <c r="H10" s="164">
        <f t="shared" si="0"/>
        <v>86.78781585323641</v>
      </c>
      <c r="L10" s="177"/>
      <c r="M10" s="178"/>
      <c r="N10" s="179"/>
      <c r="O10" s="180"/>
      <c r="P10" s="180"/>
      <c r="Q10" s="180"/>
      <c r="R10" s="181"/>
      <c r="S10" s="171"/>
    </row>
    <row r="11" spans="1:19" ht="45" x14ac:dyDescent="0.2">
      <c r="A11" s="166">
        <v>106</v>
      </c>
      <c r="B11" s="161" t="s">
        <v>74</v>
      </c>
      <c r="C11" s="167">
        <v>23759.74</v>
      </c>
      <c r="D11" s="167"/>
      <c r="E11" s="167">
        <v>23759.74</v>
      </c>
      <c r="F11" s="167">
        <v>16837.55</v>
      </c>
      <c r="G11" s="168"/>
      <c r="H11" s="164">
        <f t="shared" si="0"/>
        <v>70.865884896046836</v>
      </c>
      <c r="L11" s="182"/>
      <c r="M11" s="178"/>
      <c r="N11" s="183"/>
      <c r="O11" s="184"/>
      <c r="P11" s="184"/>
      <c r="Q11" s="184"/>
      <c r="R11" s="181"/>
      <c r="S11" s="171"/>
    </row>
    <row r="12" spans="1:19" ht="15" x14ac:dyDescent="0.2">
      <c r="A12" s="166">
        <v>107</v>
      </c>
      <c r="B12" s="161" t="s">
        <v>75</v>
      </c>
      <c r="C12" s="167">
        <v>2515</v>
      </c>
      <c r="D12" s="167"/>
      <c r="E12" s="167">
        <v>2515</v>
      </c>
      <c r="F12" s="167">
        <v>2515</v>
      </c>
      <c r="G12" s="168"/>
      <c r="H12" s="164">
        <v>0</v>
      </c>
      <c r="L12" s="182"/>
      <c r="M12" s="178"/>
      <c r="N12" s="183"/>
      <c r="O12" s="184"/>
      <c r="P12" s="181"/>
      <c r="Q12" s="184"/>
      <c r="R12" s="181"/>
      <c r="S12" s="171"/>
    </row>
    <row r="13" spans="1:19" ht="15" x14ac:dyDescent="0.2">
      <c r="A13" s="166">
        <v>111</v>
      </c>
      <c r="B13" s="161" t="s">
        <v>492</v>
      </c>
      <c r="C13" s="167">
        <v>15550</v>
      </c>
      <c r="D13" s="167"/>
      <c r="E13" s="167">
        <v>1641.72</v>
      </c>
      <c r="F13" s="167">
        <v>0</v>
      </c>
      <c r="G13" s="168"/>
      <c r="H13" s="164">
        <v>82.13</v>
      </c>
      <c r="I13" s="185"/>
      <c r="J13" s="186"/>
      <c r="L13" s="182"/>
      <c r="M13" s="178"/>
      <c r="N13" s="183"/>
      <c r="O13" s="184"/>
      <c r="P13" s="184"/>
      <c r="Q13" s="184"/>
      <c r="R13" s="181"/>
      <c r="S13" s="171"/>
    </row>
    <row r="14" spans="1:19" ht="15" x14ac:dyDescent="0.2">
      <c r="A14" s="166">
        <v>113</v>
      </c>
      <c r="B14" s="161" t="s">
        <v>76</v>
      </c>
      <c r="C14" s="167">
        <v>17139.79</v>
      </c>
      <c r="D14" s="167"/>
      <c r="E14" s="167">
        <v>17139.79</v>
      </c>
      <c r="F14" s="167">
        <v>13285.89</v>
      </c>
      <c r="G14" s="168"/>
      <c r="H14" s="164">
        <f t="shared" si="0"/>
        <v>77.514893706398951</v>
      </c>
      <c r="L14" s="182"/>
      <c r="M14" s="178"/>
      <c r="N14" s="183"/>
      <c r="O14" s="184"/>
      <c r="P14" s="181"/>
      <c r="Q14" s="184"/>
      <c r="R14" s="181"/>
      <c r="S14" s="171"/>
    </row>
    <row r="15" spans="1:19" ht="30" x14ac:dyDescent="0.2">
      <c r="A15" s="187">
        <v>300</v>
      </c>
      <c r="B15" s="188" t="s">
        <v>77</v>
      </c>
      <c r="C15" s="189">
        <f>SUM(C16:C19)</f>
        <v>17845.259999999998</v>
      </c>
      <c r="D15" s="189"/>
      <c r="E15" s="189">
        <f>SUM(E16:E19)</f>
        <v>18198.47</v>
      </c>
      <c r="F15" s="189">
        <f>SUM(F16:F19)</f>
        <v>14482.02</v>
      </c>
      <c r="G15" s="190"/>
      <c r="H15" s="191">
        <f t="shared" si="0"/>
        <v>79.57822827963011</v>
      </c>
      <c r="J15" s="192"/>
      <c r="L15" s="182"/>
      <c r="M15" s="178"/>
      <c r="N15" s="183"/>
      <c r="O15" s="184"/>
      <c r="P15" s="184"/>
      <c r="Q15" s="184"/>
      <c r="R15" s="181"/>
      <c r="S15" s="171"/>
    </row>
    <row r="16" spans="1:19" ht="15" x14ac:dyDescent="0.2">
      <c r="A16" s="166">
        <v>302</v>
      </c>
      <c r="B16" s="161" t="s">
        <v>78</v>
      </c>
      <c r="C16" s="167">
        <v>0</v>
      </c>
      <c r="D16" s="167"/>
      <c r="E16" s="167">
        <v>0</v>
      </c>
      <c r="F16" s="167">
        <v>0</v>
      </c>
      <c r="G16" s="168"/>
      <c r="H16" s="164">
        <v>0</v>
      </c>
      <c r="L16" s="182"/>
      <c r="M16" s="178"/>
      <c r="N16" s="183"/>
      <c r="O16" s="184"/>
      <c r="P16" s="184"/>
      <c r="Q16" s="184"/>
      <c r="R16" s="181"/>
      <c r="S16" s="171"/>
    </row>
    <row r="17" spans="1:19" ht="45" x14ac:dyDescent="0.2">
      <c r="A17" s="166">
        <v>309</v>
      </c>
      <c r="B17" s="161" t="s">
        <v>79</v>
      </c>
      <c r="C17" s="167">
        <v>218.8</v>
      </c>
      <c r="D17" s="167"/>
      <c r="E17" s="167">
        <v>218.8</v>
      </c>
      <c r="F17" s="167">
        <v>218.8</v>
      </c>
      <c r="G17" s="168"/>
      <c r="H17" s="164">
        <f t="shared" si="0"/>
        <v>100</v>
      </c>
      <c r="L17" s="182"/>
      <c r="M17" s="178"/>
      <c r="N17" s="183"/>
      <c r="O17" s="184"/>
      <c r="P17" s="181"/>
      <c r="Q17" s="184"/>
      <c r="R17" s="181"/>
      <c r="S17" s="171"/>
    </row>
    <row r="18" spans="1:19" ht="15" x14ac:dyDescent="0.2">
      <c r="A18" s="166">
        <v>310</v>
      </c>
      <c r="B18" s="161" t="s">
        <v>80</v>
      </c>
      <c r="C18" s="167">
        <v>15942.91</v>
      </c>
      <c r="D18" s="167"/>
      <c r="E18" s="167">
        <v>16272.12</v>
      </c>
      <c r="F18" s="167">
        <v>12830.54</v>
      </c>
      <c r="G18" s="168"/>
      <c r="H18" s="164">
        <f t="shared" si="0"/>
        <v>78.849836407302803</v>
      </c>
      <c r="L18" s="193"/>
      <c r="M18" s="194"/>
      <c r="N18" s="195"/>
      <c r="O18" s="196"/>
      <c r="P18" s="196"/>
      <c r="Q18" s="196"/>
      <c r="R18" s="181"/>
      <c r="S18" s="171"/>
    </row>
    <row r="19" spans="1:19" ht="30" x14ac:dyDescent="0.2">
      <c r="A19" s="166">
        <v>314</v>
      </c>
      <c r="B19" s="161" t="s">
        <v>81</v>
      </c>
      <c r="C19" s="167">
        <v>1683.55</v>
      </c>
      <c r="D19" s="167"/>
      <c r="E19" s="167">
        <v>1707.55</v>
      </c>
      <c r="F19" s="167">
        <v>1432.68</v>
      </c>
      <c r="G19" s="168"/>
      <c r="H19" s="164">
        <f t="shared" si="0"/>
        <v>83.902667564639401</v>
      </c>
      <c r="L19" s="182"/>
      <c r="M19" s="178"/>
      <c r="N19" s="197"/>
      <c r="O19" s="184"/>
      <c r="P19" s="184"/>
      <c r="Q19" s="184"/>
      <c r="R19" s="181"/>
      <c r="S19" s="171"/>
    </row>
    <row r="20" spans="1:19" ht="15" x14ac:dyDescent="0.2">
      <c r="A20" s="198">
        <v>400</v>
      </c>
      <c r="B20" s="156" t="s">
        <v>82</v>
      </c>
      <c r="C20" s="157">
        <f>SUM(C21:C26)</f>
        <v>98502.819999999992</v>
      </c>
      <c r="D20" s="157"/>
      <c r="E20" s="157">
        <f>SUM(E21:E26)</f>
        <v>98775.37999999999</v>
      </c>
      <c r="F20" s="157">
        <f>SUM(F21:F26)</f>
        <v>63247.49</v>
      </c>
      <c r="G20" s="158"/>
      <c r="H20" s="159">
        <f t="shared" si="0"/>
        <v>64.031634198724419</v>
      </c>
      <c r="L20" s="182"/>
      <c r="M20" s="178"/>
      <c r="N20" s="197"/>
      <c r="O20" s="184"/>
      <c r="P20" s="184"/>
      <c r="Q20" s="184"/>
      <c r="R20" s="181"/>
      <c r="S20" s="171"/>
    </row>
    <row r="21" spans="1:19" ht="15" x14ac:dyDescent="0.2">
      <c r="A21" s="166">
        <v>405</v>
      </c>
      <c r="B21" s="161" t="s">
        <v>83</v>
      </c>
      <c r="C21" s="167">
        <v>1139.0999999999999</v>
      </c>
      <c r="D21" s="167"/>
      <c r="E21" s="167">
        <v>1411.66</v>
      </c>
      <c r="F21" s="167">
        <v>1057.29</v>
      </c>
      <c r="G21" s="168"/>
      <c r="H21" s="164">
        <f t="shared" si="0"/>
        <v>74.896929855630958</v>
      </c>
      <c r="L21" s="182"/>
      <c r="M21" s="178"/>
      <c r="N21" s="197"/>
      <c r="O21" s="184"/>
      <c r="P21" s="184"/>
      <c r="Q21" s="184"/>
      <c r="R21" s="181"/>
      <c r="S21" s="171"/>
    </row>
    <row r="22" spans="1:19" ht="15" x14ac:dyDescent="0.2">
      <c r="A22" s="166">
        <v>406</v>
      </c>
      <c r="B22" s="161" t="s">
        <v>84</v>
      </c>
      <c r="C22" s="167">
        <v>1798.12</v>
      </c>
      <c r="D22" s="167"/>
      <c r="E22" s="167">
        <v>1798.12</v>
      </c>
      <c r="F22" s="167">
        <v>1600</v>
      </c>
      <c r="G22" s="168"/>
      <c r="H22" s="164">
        <f t="shared" si="0"/>
        <v>88.981825462149374</v>
      </c>
      <c r="L22" s="182"/>
      <c r="M22" s="178"/>
      <c r="N22" s="197"/>
      <c r="O22" s="184"/>
      <c r="P22" s="184"/>
      <c r="Q22" s="184"/>
      <c r="R22" s="181"/>
      <c r="S22" s="171"/>
    </row>
    <row r="23" spans="1:19" ht="15" x14ac:dyDescent="0.2">
      <c r="A23" s="166">
        <v>408</v>
      </c>
      <c r="B23" s="199" t="s">
        <v>85</v>
      </c>
      <c r="C23" s="167">
        <v>1219.5999999999999</v>
      </c>
      <c r="D23" s="167"/>
      <c r="E23" s="167">
        <v>1219.5999999999999</v>
      </c>
      <c r="F23" s="167">
        <v>188.28</v>
      </c>
      <c r="G23" s="168"/>
      <c r="H23" s="164">
        <f t="shared" si="0"/>
        <v>15.437848474909806</v>
      </c>
      <c r="L23" s="200"/>
      <c r="M23" s="173"/>
      <c r="N23" s="201"/>
      <c r="O23" s="175"/>
      <c r="P23" s="174"/>
      <c r="Q23" s="175"/>
      <c r="R23" s="181"/>
      <c r="S23" s="171"/>
    </row>
    <row r="24" spans="1:19" ht="15" x14ac:dyDescent="0.2">
      <c r="A24" s="166">
        <v>409</v>
      </c>
      <c r="B24" s="202" t="s">
        <v>86</v>
      </c>
      <c r="C24" s="167">
        <v>83405.56</v>
      </c>
      <c r="D24" s="167"/>
      <c r="E24" s="167">
        <v>83405.56</v>
      </c>
      <c r="F24" s="167">
        <v>53590.6</v>
      </c>
      <c r="G24" s="168"/>
      <c r="H24" s="164">
        <f t="shared" si="0"/>
        <v>64.253030613306834</v>
      </c>
      <c r="L24" s="182"/>
      <c r="M24" s="178"/>
      <c r="N24" s="197"/>
      <c r="O24" s="184"/>
      <c r="P24" s="184"/>
      <c r="Q24" s="184"/>
      <c r="R24" s="181"/>
      <c r="S24" s="171"/>
    </row>
    <row r="25" spans="1:19" ht="15" x14ac:dyDescent="0.2">
      <c r="A25" s="166">
        <v>410</v>
      </c>
      <c r="B25" s="202" t="s">
        <v>87</v>
      </c>
      <c r="C25" s="167">
        <v>3422.4</v>
      </c>
      <c r="D25" s="167"/>
      <c r="E25" s="167">
        <v>3422.4</v>
      </c>
      <c r="F25" s="167">
        <v>2579.31</v>
      </c>
      <c r="G25" s="168"/>
      <c r="H25" s="164">
        <f t="shared" si="0"/>
        <v>75.365532959326785</v>
      </c>
      <c r="L25" s="182"/>
      <c r="M25" s="178"/>
      <c r="N25" s="197"/>
      <c r="O25" s="184"/>
      <c r="P25" s="184"/>
      <c r="Q25" s="184"/>
      <c r="R25" s="181"/>
      <c r="S25" s="171"/>
    </row>
    <row r="26" spans="1:19" ht="21" customHeight="1" x14ac:dyDescent="0.2">
      <c r="A26" s="166">
        <v>412</v>
      </c>
      <c r="B26" s="199" t="s">
        <v>88</v>
      </c>
      <c r="C26" s="167">
        <v>7518.04</v>
      </c>
      <c r="D26" s="167"/>
      <c r="E26" s="167">
        <v>7518.04</v>
      </c>
      <c r="F26" s="167">
        <v>4232.01</v>
      </c>
      <c r="G26" s="168"/>
      <c r="H26" s="164">
        <f t="shared" si="0"/>
        <v>56.291400418194101</v>
      </c>
      <c r="L26" s="182"/>
      <c r="M26" s="203"/>
      <c r="N26" s="197"/>
      <c r="O26" s="184"/>
      <c r="P26" s="184"/>
      <c r="Q26" s="184"/>
      <c r="R26" s="181"/>
      <c r="S26" s="171"/>
    </row>
    <row r="27" spans="1:19" s="204" customFormat="1" ht="15" x14ac:dyDescent="0.2">
      <c r="A27" s="155">
        <v>500</v>
      </c>
      <c r="B27" s="156" t="s">
        <v>89</v>
      </c>
      <c r="C27" s="157">
        <f>SUM(C28:C31)</f>
        <v>691867.78</v>
      </c>
      <c r="D27" s="157"/>
      <c r="E27" s="157">
        <f>SUM(E28:E31)</f>
        <v>704399.6</v>
      </c>
      <c r="F27" s="157">
        <f>SUM(F28:F31)</f>
        <v>283193.71000000002</v>
      </c>
      <c r="G27" s="158"/>
      <c r="H27" s="159">
        <f t="shared" si="0"/>
        <v>40.203559172946726</v>
      </c>
      <c r="J27" s="205" t="s">
        <v>58</v>
      </c>
      <c r="L27" s="182"/>
      <c r="M27" s="206"/>
      <c r="N27" s="197"/>
      <c r="O27" s="184"/>
      <c r="P27" s="181"/>
      <c r="Q27" s="184"/>
      <c r="R27" s="181"/>
      <c r="S27" s="207"/>
    </row>
    <row r="28" spans="1:19" ht="15" x14ac:dyDescent="0.2">
      <c r="A28" s="166">
        <v>501</v>
      </c>
      <c r="B28" s="199" t="s">
        <v>90</v>
      </c>
      <c r="C28" s="167">
        <v>306997.93</v>
      </c>
      <c r="D28" s="167"/>
      <c r="E28" s="167">
        <v>306997.92</v>
      </c>
      <c r="F28" s="167">
        <v>36967.86</v>
      </c>
      <c r="G28" s="168"/>
      <c r="H28" s="164">
        <f t="shared" si="0"/>
        <v>12.041729794130202</v>
      </c>
      <c r="L28" s="182"/>
      <c r="M28" s="206"/>
      <c r="N28" s="197"/>
      <c r="O28" s="184"/>
      <c r="P28" s="184"/>
      <c r="Q28" s="184"/>
      <c r="R28" s="181"/>
      <c r="S28" s="171"/>
    </row>
    <row r="29" spans="1:19" ht="15" x14ac:dyDescent="0.2">
      <c r="A29" s="166">
        <v>502</v>
      </c>
      <c r="B29" s="199" t="s">
        <v>91</v>
      </c>
      <c r="C29" s="167">
        <v>115902.71</v>
      </c>
      <c r="D29" s="167"/>
      <c r="E29" s="167">
        <v>128434.52</v>
      </c>
      <c r="F29" s="167">
        <v>65993.37</v>
      </c>
      <c r="G29" s="168"/>
      <c r="H29" s="164">
        <f t="shared" si="0"/>
        <v>51.382891453170068</v>
      </c>
      <c r="I29" s="192"/>
      <c r="J29" s="192"/>
      <c r="L29" s="182"/>
      <c r="M29" s="203"/>
      <c r="N29" s="197"/>
      <c r="O29" s="184"/>
      <c r="P29" s="181"/>
      <c r="Q29" s="184"/>
      <c r="R29" s="181"/>
      <c r="S29" s="171"/>
    </row>
    <row r="30" spans="1:19" ht="15" x14ac:dyDescent="0.2">
      <c r="A30" s="166">
        <v>503</v>
      </c>
      <c r="B30" s="199" t="s">
        <v>92</v>
      </c>
      <c r="C30" s="167">
        <v>252763.76</v>
      </c>
      <c r="D30" s="167"/>
      <c r="E30" s="167">
        <v>252763.77</v>
      </c>
      <c r="F30" s="167">
        <v>171196.46</v>
      </c>
      <c r="G30" s="168"/>
      <c r="H30" s="164">
        <f t="shared" si="0"/>
        <v>67.729825362234465</v>
      </c>
      <c r="L30" s="172"/>
      <c r="M30" s="173"/>
      <c r="N30" s="174"/>
      <c r="O30" s="175"/>
      <c r="P30" s="176"/>
      <c r="Q30" s="175"/>
      <c r="R30" s="181"/>
      <c r="S30" s="171"/>
    </row>
    <row r="31" spans="1:19" ht="30" x14ac:dyDescent="0.2">
      <c r="A31" s="166">
        <v>505</v>
      </c>
      <c r="B31" s="199" t="s">
        <v>93</v>
      </c>
      <c r="C31" s="167">
        <v>16203.38</v>
      </c>
      <c r="D31" s="167"/>
      <c r="E31" s="167">
        <v>16203.39</v>
      </c>
      <c r="F31" s="167">
        <v>9036.02</v>
      </c>
      <c r="G31" s="168"/>
      <c r="H31" s="164">
        <f t="shared" si="0"/>
        <v>55.766231634244448</v>
      </c>
      <c r="L31" s="182"/>
      <c r="M31" s="203"/>
      <c r="N31" s="183"/>
      <c r="O31" s="184"/>
      <c r="P31" s="184"/>
      <c r="Q31" s="184"/>
      <c r="R31" s="181"/>
      <c r="S31" s="171"/>
    </row>
    <row r="32" spans="1:19" s="204" customFormat="1" ht="15" x14ac:dyDescent="0.2">
      <c r="A32" s="155">
        <v>600</v>
      </c>
      <c r="B32" s="156" t="s">
        <v>94</v>
      </c>
      <c r="C32" s="157">
        <f>SUM(C33:C35)</f>
        <v>1810.4199999999998</v>
      </c>
      <c r="D32" s="157">
        <f>SUM(D35)</f>
        <v>0</v>
      </c>
      <c r="E32" s="157">
        <f>SUM(E33:E35)</f>
        <v>1810.4199999999998</v>
      </c>
      <c r="F32" s="157">
        <f>SUM(F33:F35)</f>
        <v>779.78</v>
      </c>
      <c r="G32" s="158"/>
      <c r="H32" s="159">
        <f t="shared" si="0"/>
        <v>43.071773400647366</v>
      </c>
      <c r="L32" s="182"/>
      <c r="M32" s="203"/>
      <c r="N32" s="183"/>
      <c r="O32" s="184"/>
      <c r="P32" s="181"/>
      <c r="Q32" s="184"/>
      <c r="R32" s="181"/>
      <c r="S32" s="207"/>
    </row>
    <row r="33" spans="1:19" s="204" customFormat="1" ht="15" x14ac:dyDescent="0.2">
      <c r="A33" s="208">
        <v>602</v>
      </c>
      <c r="B33" s="199" t="s">
        <v>95</v>
      </c>
      <c r="C33" s="167">
        <v>90.07</v>
      </c>
      <c r="D33" s="167"/>
      <c r="E33" s="167">
        <v>90.07</v>
      </c>
      <c r="F33" s="167">
        <v>0</v>
      </c>
      <c r="G33" s="168"/>
      <c r="H33" s="164">
        <f t="shared" si="0"/>
        <v>0</v>
      </c>
      <c r="L33" s="182"/>
      <c r="M33" s="203"/>
      <c r="N33" s="183"/>
      <c r="O33" s="184"/>
      <c r="P33" s="181"/>
      <c r="Q33" s="184"/>
      <c r="R33" s="181"/>
      <c r="S33" s="207"/>
    </row>
    <row r="34" spans="1:19" s="204" customFormat="1" ht="30" x14ac:dyDescent="0.2">
      <c r="A34" s="208">
        <v>603</v>
      </c>
      <c r="B34" s="199" t="s">
        <v>96</v>
      </c>
      <c r="C34" s="167">
        <v>689.5</v>
      </c>
      <c r="D34" s="167"/>
      <c r="E34" s="167">
        <v>689.5</v>
      </c>
      <c r="F34" s="167">
        <v>239.7</v>
      </c>
      <c r="G34" s="168"/>
      <c r="H34" s="164">
        <f t="shared" si="0"/>
        <v>34.764321972443796</v>
      </c>
      <c r="L34" s="182"/>
      <c r="M34" s="203"/>
      <c r="N34" s="183"/>
      <c r="O34" s="184"/>
      <c r="P34" s="181"/>
      <c r="Q34" s="184"/>
      <c r="R34" s="181"/>
      <c r="S34" s="207"/>
    </row>
    <row r="35" spans="1:19" s="204" customFormat="1" ht="30" x14ac:dyDescent="0.2">
      <c r="A35" s="208">
        <v>605</v>
      </c>
      <c r="B35" s="199" t="s">
        <v>97</v>
      </c>
      <c r="C35" s="167">
        <v>1030.8499999999999</v>
      </c>
      <c r="D35" s="167"/>
      <c r="E35" s="167">
        <v>1030.8499999999999</v>
      </c>
      <c r="F35" s="167">
        <v>540.08000000000004</v>
      </c>
      <c r="G35" s="168"/>
      <c r="H35" s="164">
        <f t="shared" si="0"/>
        <v>52.39171557452589</v>
      </c>
      <c r="L35" s="182"/>
      <c r="M35" s="203"/>
      <c r="N35" s="197"/>
      <c r="O35" s="184"/>
      <c r="P35" s="184"/>
      <c r="Q35" s="184"/>
      <c r="R35" s="181"/>
      <c r="S35" s="207"/>
    </row>
    <row r="36" spans="1:19" s="204" customFormat="1" ht="15" x14ac:dyDescent="0.2">
      <c r="A36" s="155">
        <v>700</v>
      </c>
      <c r="B36" s="156" t="s">
        <v>98</v>
      </c>
      <c r="C36" s="157">
        <f>SUM(C37:C41)</f>
        <v>1450681.07</v>
      </c>
      <c r="D36" s="157"/>
      <c r="E36" s="157">
        <f>SUM(E37:E41)</f>
        <v>1450821.3</v>
      </c>
      <c r="F36" s="157">
        <f>SUM(F37:F41)</f>
        <v>1218896.3600000003</v>
      </c>
      <c r="G36" s="158"/>
      <c r="H36" s="159">
        <f t="shared" si="0"/>
        <v>84.014231111715844</v>
      </c>
      <c r="J36" s="205" t="s">
        <v>58</v>
      </c>
      <c r="L36" s="182"/>
      <c r="M36" s="203"/>
      <c r="N36" s="183"/>
      <c r="O36" s="184"/>
      <c r="P36" s="181"/>
      <c r="Q36" s="184"/>
      <c r="R36" s="181"/>
      <c r="S36" s="207"/>
    </row>
    <row r="37" spans="1:19" s="204" customFormat="1" ht="15" x14ac:dyDescent="0.2">
      <c r="A37" s="209">
        <v>701</v>
      </c>
      <c r="B37" s="199" t="s">
        <v>99</v>
      </c>
      <c r="C37" s="167">
        <v>422678.74</v>
      </c>
      <c r="D37" s="167"/>
      <c r="E37" s="167">
        <v>422678.74</v>
      </c>
      <c r="F37" s="167">
        <v>353256.89</v>
      </c>
      <c r="G37" s="168"/>
      <c r="H37" s="164">
        <f t="shared" si="0"/>
        <v>83.57574123553033</v>
      </c>
      <c r="L37" s="172"/>
      <c r="M37" s="173"/>
      <c r="N37" s="174"/>
      <c r="O37" s="174"/>
      <c r="P37" s="174"/>
      <c r="Q37" s="175"/>
      <c r="R37" s="181"/>
      <c r="S37" s="207"/>
    </row>
    <row r="38" spans="1:19" s="204" customFormat="1" ht="15" x14ac:dyDescent="0.2">
      <c r="A38" s="209">
        <v>702</v>
      </c>
      <c r="B38" s="199" t="s">
        <v>100</v>
      </c>
      <c r="C38" s="167">
        <v>628395.13</v>
      </c>
      <c r="D38" s="167"/>
      <c r="E38" s="167">
        <v>628535.36</v>
      </c>
      <c r="F38" s="167">
        <v>535292.16000000003</v>
      </c>
      <c r="G38" s="168"/>
      <c r="H38" s="164">
        <f t="shared" si="0"/>
        <v>85.165003286370393</v>
      </c>
      <c r="J38" s="205"/>
      <c r="L38" s="210"/>
      <c r="M38" s="203"/>
      <c r="N38" s="183"/>
      <c r="O38" s="184"/>
      <c r="P38" s="181"/>
      <c r="Q38" s="184"/>
      <c r="R38" s="181"/>
      <c r="S38" s="207"/>
    </row>
    <row r="39" spans="1:19" s="204" customFormat="1" ht="15" x14ac:dyDescent="0.2">
      <c r="A39" s="209">
        <v>703</v>
      </c>
      <c r="B39" s="199" t="s">
        <v>170</v>
      </c>
      <c r="C39" s="167">
        <v>325009.96999999997</v>
      </c>
      <c r="D39" s="167"/>
      <c r="E39" s="167">
        <v>325009.96999999997</v>
      </c>
      <c r="F39" s="167">
        <v>268996.58</v>
      </c>
      <c r="G39" s="168"/>
      <c r="H39" s="164">
        <f t="shared" si="0"/>
        <v>82.765639466383163</v>
      </c>
      <c r="L39" s="210"/>
      <c r="M39" s="203"/>
      <c r="N39" s="183"/>
      <c r="O39" s="184"/>
      <c r="P39" s="181"/>
      <c r="Q39" s="184"/>
      <c r="R39" s="181"/>
      <c r="S39" s="207"/>
    </row>
    <row r="40" spans="1:19" s="204" customFormat="1" ht="15" x14ac:dyDescent="0.2">
      <c r="A40" s="209">
        <v>707</v>
      </c>
      <c r="B40" s="199" t="s">
        <v>101</v>
      </c>
      <c r="C40" s="167">
        <v>35874.449999999997</v>
      </c>
      <c r="D40" s="167"/>
      <c r="E40" s="167">
        <v>35874.449999999997</v>
      </c>
      <c r="F40" s="167">
        <v>33891.370000000003</v>
      </c>
      <c r="G40" s="168"/>
      <c r="H40" s="164">
        <f t="shared" si="0"/>
        <v>94.472166123801216</v>
      </c>
      <c r="L40" s="172"/>
      <c r="M40" s="173"/>
      <c r="N40" s="201"/>
      <c r="O40" s="175"/>
      <c r="P40" s="175"/>
      <c r="Q40" s="175"/>
      <c r="R40" s="181"/>
      <c r="S40" s="207"/>
    </row>
    <row r="41" spans="1:19" s="204" customFormat="1" ht="15" x14ac:dyDescent="0.2">
      <c r="A41" s="209">
        <v>709</v>
      </c>
      <c r="B41" s="199" t="s">
        <v>102</v>
      </c>
      <c r="C41" s="167">
        <v>38722.78</v>
      </c>
      <c r="D41" s="167"/>
      <c r="E41" s="167">
        <v>38722.78</v>
      </c>
      <c r="F41" s="167">
        <v>27459.360000000001</v>
      </c>
      <c r="G41" s="168"/>
      <c r="H41" s="164">
        <f t="shared" si="0"/>
        <v>70.912677240632007</v>
      </c>
      <c r="L41" s="211"/>
      <c r="M41" s="203"/>
      <c r="N41" s="197"/>
      <c r="O41" s="184"/>
      <c r="P41" s="181"/>
      <c r="Q41" s="184"/>
      <c r="R41" s="181"/>
      <c r="S41" s="207"/>
    </row>
    <row r="42" spans="1:19" s="204" customFormat="1" ht="15" x14ac:dyDescent="0.2">
      <c r="A42" s="198">
        <v>800</v>
      </c>
      <c r="B42" s="156" t="s">
        <v>103</v>
      </c>
      <c r="C42" s="157">
        <f>SUM(C43:C44)</f>
        <v>111209.04</v>
      </c>
      <c r="D42" s="157"/>
      <c r="E42" s="157">
        <f>SUM(E43:E44)</f>
        <v>111209.04</v>
      </c>
      <c r="F42" s="157">
        <f>SUM(F43:F44)</f>
        <v>87965.890000000014</v>
      </c>
      <c r="G42" s="158"/>
      <c r="H42" s="159">
        <f t="shared" si="0"/>
        <v>79.099585789068954</v>
      </c>
      <c r="L42" s="211"/>
      <c r="M42" s="203"/>
      <c r="N42" s="197"/>
      <c r="O42" s="184"/>
      <c r="P42" s="184"/>
      <c r="Q42" s="184"/>
      <c r="R42" s="181"/>
      <c r="S42" s="207"/>
    </row>
    <row r="43" spans="1:19" s="204" customFormat="1" ht="15" x14ac:dyDescent="0.2">
      <c r="A43" s="209">
        <v>801</v>
      </c>
      <c r="B43" s="199" t="s">
        <v>104</v>
      </c>
      <c r="C43" s="167">
        <v>83306.67</v>
      </c>
      <c r="D43" s="167"/>
      <c r="E43" s="167">
        <v>83306.67</v>
      </c>
      <c r="F43" s="167">
        <v>67456.240000000005</v>
      </c>
      <c r="G43" s="168"/>
      <c r="H43" s="164">
        <f t="shared" si="0"/>
        <v>80.973396247863477</v>
      </c>
      <c r="L43" s="211"/>
      <c r="M43" s="203"/>
      <c r="N43" s="197"/>
      <c r="O43" s="184"/>
      <c r="P43" s="184"/>
      <c r="Q43" s="184"/>
      <c r="R43" s="181"/>
      <c r="S43" s="207"/>
    </row>
    <row r="44" spans="1:19" s="204" customFormat="1" ht="30" x14ac:dyDescent="0.2">
      <c r="A44" s="209">
        <v>804</v>
      </c>
      <c r="B44" s="199" t="s">
        <v>105</v>
      </c>
      <c r="C44" s="167">
        <v>27902.37</v>
      </c>
      <c r="D44" s="167"/>
      <c r="E44" s="167">
        <v>27902.37</v>
      </c>
      <c r="F44" s="167">
        <v>20509.650000000001</v>
      </c>
      <c r="G44" s="168"/>
      <c r="H44" s="164">
        <f t="shared" si="0"/>
        <v>73.5050463455255</v>
      </c>
      <c r="L44" s="211"/>
      <c r="M44" s="203"/>
      <c r="N44" s="197"/>
      <c r="O44" s="184"/>
      <c r="P44" s="181"/>
      <c r="Q44" s="184"/>
      <c r="R44" s="181"/>
      <c r="S44" s="207"/>
    </row>
    <row r="45" spans="1:19" s="204" customFormat="1" ht="15" x14ac:dyDescent="0.2">
      <c r="A45" s="212">
        <v>900</v>
      </c>
      <c r="B45" s="156" t="s">
        <v>106</v>
      </c>
      <c r="C45" s="157">
        <f>SUM(C46:C46)</f>
        <v>337.18</v>
      </c>
      <c r="D45" s="157"/>
      <c r="E45" s="157">
        <f>SUM(E46:E46)</f>
        <v>337.18</v>
      </c>
      <c r="F45" s="157">
        <f>SUM(F46:F46)</f>
        <v>268.97000000000003</v>
      </c>
      <c r="G45" s="158"/>
      <c r="H45" s="164">
        <f t="shared" si="0"/>
        <v>79.770449018328492</v>
      </c>
      <c r="L45" s="200"/>
      <c r="M45" s="173"/>
      <c r="N45" s="201"/>
      <c r="O45" s="175"/>
      <c r="P45" s="175"/>
      <c r="Q45" s="175"/>
      <c r="R45" s="181"/>
      <c r="S45" s="207"/>
    </row>
    <row r="46" spans="1:19" s="204" customFormat="1" ht="15" x14ac:dyDescent="0.2">
      <c r="A46" s="209">
        <v>909</v>
      </c>
      <c r="B46" s="199" t="s">
        <v>107</v>
      </c>
      <c r="C46" s="167">
        <v>337.18</v>
      </c>
      <c r="D46" s="167"/>
      <c r="E46" s="167">
        <v>337.18</v>
      </c>
      <c r="F46" s="167">
        <v>268.97000000000003</v>
      </c>
      <c r="G46" s="168"/>
      <c r="H46" s="164">
        <f t="shared" si="0"/>
        <v>79.770449018328492</v>
      </c>
      <c r="L46" s="211"/>
      <c r="M46" s="203"/>
      <c r="N46" s="197"/>
      <c r="O46" s="184"/>
      <c r="P46" s="184"/>
      <c r="Q46" s="184"/>
      <c r="R46" s="181"/>
      <c r="S46" s="207"/>
    </row>
    <row r="47" spans="1:19" s="204" customFormat="1" ht="15" x14ac:dyDescent="0.2">
      <c r="A47" s="213">
        <v>1000</v>
      </c>
      <c r="B47" s="156" t="s">
        <v>108</v>
      </c>
      <c r="C47" s="157">
        <f>SUM(C48:C52)</f>
        <v>143593.29</v>
      </c>
      <c r="D47" s="157"/>
      <c r="E47" s="157">
        <f>SUM(E48:E52)</f>
        <v>144263.74</v>
      </c>
      <c r="F47" s="157">
        <f>SUM(F48:F52)</f>
        <v>114187.17</v>
      </c>
      <c r="G47" s="158"/>
      <c r="H47" s="159">
        <f t="shared" si="0"/>
        <v>79.151677337631767</v>
      </c>
      <c r="L47" s="211"/>
      <c r="M47" s="203"/>
      <c r="N47" s="197"/>
      <c r="O47" s="184"/>
      <c r="P47" s="184"/>
      <c r="Q47" s="184"/>
      <c r="R47" s="181"/>
      <c r="S47" s="207"/>
    </row>
    <row r="48" spans="1:19" s="204" customFormat="1" ht="15" x14ac:dyDescent="0.2">
      <c r="A48" s="214">
        <v>1001</v>
      </c>
      <c r="B48" s="199" t="s">
        <v>109</v>
      </c>
      <c r="C48" s="167">
        <v>10967.87</v>
      </c>
      <c r="D48" s="167"/>
      <c r="E48" s="167">
        <v>10967.87</v>
      </c>
      <c r="F48" s="167">
        <v>8172.26</v>
      </c>
      <c r="G48" s="168"/>
      <c r="H48" s="164">
        <f t="shared" si="0"/>
        <v>74.510912328464869</v>
      </c>
      <c r="L48" s="215"/>
      <c r="M48" s="173"/>
      <c r="N48" s="201"/>
      <c r="O48" s="175"/>
      <c r="P48" s="176"/>
      <c r="Q48" s="175"/>
      <c r="R48" s="181"/>
      <c r="S48" s="207"/>
    </row>
    <row r="49" spans="1:19" s="204" customFormat="1" ht="15" x14ac:dyDescent="0.2">
      <c r="A49" s="214">
        <v>1002</v>
      </c>
      <c r="B49" s="199" t="s">
        <v>110</v>
      </c>
      <c r="C49" s="167">
        <v>3695.42</v>
      </c>
      <c r="D49" s="167"/>
      <c r="E49" s="167">
        <v>3695.42</v>
      </c>
      <c r="F49" s="167">
        <v>3150.58</v>
      </c>
      <c r="G49" s="168"/>
      <c r="H49" s="164">
        <f t="shared" si="0"/>
        <v>85.256344339750285</v>
      </c>
      <c r="L49" s="211"/>
      <c r="M49" s="203"/>
      <c r="N49" s="197"/>
      <c r="O49" s="184"/>
      <c r="P49" s="184"/>
      <c r="Q49" s="184"/>
      <c r="R49" s="181"/>
      <c r="S49" s="207"/>
    </row>
    <row r="50" spans="1:19" s="204" customFormat="1" ht="15" x14ac:dyDescent="0.2">
      <c r="A50" s="214">
        <v>1003</v>
      </c>
      <c r="B50" s="199" t="s">
        <v>111</v>
      </c>
      <c r="C50" s="167">
        <v>117225.9</v>
      </c>
      <c r="D50" s="167"/>
      <c r="E50" s="167">
        <v>117225.9</v>
      </c>
      <c r="F50" s="167">
        <v>93669.81</v>
      </c>
      <c r="G50" s="168"/>
      <c r="H50" s="164">
        <f t="shared" si="0"/>
        <v>79.905387802524871</v>
      </c>
      <c r="J50" s="205"/>
      <c r="L50" s="216"/>
      <c r="M50" s="173"/>
      <c r="N50" s="201"/>
      <c r="O50" s="175"/>
      <c r="P50" s="176"/>
      <c r="Q50" s="175"/>
      <c r="R50" s="181"/>
      <c r="S50" s="207"/>
    </row>
    <row r="51" spans="1:19" s="204" customFormat="1" ht="15" x14ac:dyDescent="0.2">
      <c r="A51" s="214">
        <v>1004</v>
      </c>
      <c r="B51" s="199" t="s">
        <v>290</v>
      </c>
      <c r="C51" s="167">
        <v>5911.5</v>
      </c>
      <c r="D51" s="167"/>
      <c r="E51" s="167">
        <v>5911.5</v>
      </c>
      <c r="F51" s="167">
        <v>5205.5200000000004</v>
      </c>
      <c r="G51" s="168"/>
      <c r="H51" s="164">
        <f t="shared" ref="H51" si="1">F51/E51*100</f>
        <v>88.057515013110049</v>
      </c>
      <c r="J51" s="205"/>
      <c r="L51" s="216"/>
      <c r="M51" s="173"/>
      <c r="N51" s="201"/>
      <c r="O51" s="175"/>
      <c r="P51" s="176"/>
      <c r="Q51" s="175"/>
      <c r="R51" s="181"/>
      <c r="S51" s="207"/>
    </row>
    <row r="52" spans="1:19" s="204" customFormat="1" ht="15" x14ac:dyDescent="0.2">
      <c r="A52" s="214">
        <v>1006</v>
      </c>
      <c r="B52" s="199" t="s">
        <v>112</v>
      </c>
      <c r="C52" s="167">
        <v>5792.6</v>
      </c>
      <c r="D52" s="167"/>
      <c r="E52" s="167">
        <v>6463.05</v>
      </c>
      <c r="F52" s="167">
        <v>3989</v>
      </c>
      <c r="G52" s="168"/>
      <c r="H52" s="164">
        <f t="shared" si="0"/>
        <v>61.720085718043336</v>
      </c>
      <c r="L52" s="217"/>
      <c r="M52" s="203"/>
      <c r="N52" s="197"/>
      <c r="O52" s="184"/>
      <c r="P52" s="181"/>
      <c r="Q52" s="184"/>
      <c r="R52" s="181"/>
      <c r="S52" s="207"/>
    </row>
    <row r="53" spans="1:19" s="204" customFormat="1" ht="15" x14ac:dyDescent="0.2">
      <c r="A53" s="213">
        <v>1100</v>
      </c>
      <c r="B53" s="156" t="s">
        <v>113</v>
      </c>
      <c r="C53" s="157">
        <f>SUM(C54:C55)</f>
        <v>43651.64</v>
      </c>
      <c r="D53" s="157"/>
      <c r="E53" s="157">
        <f t="shared" ref="E53:F53" si="2">SUM(E54:E55)</f>
        <v>43651.64</v>
      </c>
      <c r="F53" s="157">
        <f t="shared" si="2"/>
        <v>33044.130000000005</v>
      </c>
      <c r="G53" s="158"/>
      <c r="H53" s="159">
        <f t="shared" si="0"/>
        <v>75.699630071172592</v>
      </c>
      <c r="L53" s="217"/>
      <c r="M53" s="203"/>
      <c r="N53" s="197"/>
      <c r="O53" s="184"/>
      <c r="P53" s="184"/>
      <c r="Q53" s="184"/>
      <c r="R53" s="181"/>
      <c r="S53" s="207"/>
    </row>
    <row r="54" spans="1:19" s="204" customFormat="1" ht="15" x14ac:dyDescent="0.2">
      <c r="A54" s="214">
        <v>1101</v>
      </c>
      <c r="B54" s="199" t="s">
        <v>114</v>
      </c>
      <c r="C54" s="167">
        <v>29829.8</v>
      </c>
      <c r="D54" s="167"/>
      <c r="E54" s="167">
        <v>29829.8</v>
      </c>
      <c r="F54" s="167">
        <v>20794.13</v>
      </c>
      <c r="G54" s="168"/>
      <c r="H54" s="164">
        <f t="shared" si="0"/>
        <v>69.709250481062568</v>
      </c>
      <c r="L54" s="217"/>
      <c r="M54" s="203"/>
      <c r="N54" s="197"/>
      <c r="O54" s="184"/>
      <c r="P54" s="181"/>
      <c r="Q54" s="184"/>
      <c r="R54" s="181"/>
      <c r="S54" s="207"/>
    </row>
    <row r="55" spans="1:19" s="204" customFormat="1" ht="15" x14ac:dyDescent="0.2">
      <c r="A55" s="214">
        <v>1101</v>
      </c>
      <c r="B55" s="4" t="s">
        <v>466</v>
      </c>
      <c r="C55" s="167">
        <v>13821.84</v>
      </c>
      <c r="D55" s="167"/>
      <c r="E55" s="167">
        <v>13821.84</v>
      </c>
      <c r="F55" s="167">
        <v>12250</v>
      </c>
      <c r="G55" s="168"/>
      <c r="H55" s="164">
        <f t="shared" ref="H55" si="3">F55/E55*100</f>
        <v>88.627852731618944</v>
      </c>
      <c r="L55" s="217"/>
      <c r="M55" s="203"/>
      <c r="N55" s="197"/>
      <c r="O55" s="184"/>
      <c r="P55" s="181"/>
      <c r="Q55" s="184"/>
      <c r="R55" s="181"/>
      <c r="S55" s="207"/>
    </row>
    <row r="56" spans="1:19" s="204" customFormat="1" ht="15" x14ac:dyDescent="0.2">
      <c r="A56" s="213">
        <v>1200</v>
      </c>
      <c r="B56" s="156" t="s">
        <v>115</v>
      </c>
      <c r="C56" s="157">
        <f>SUM(C57+C59+C58)</f>
        <v>3505.6800000000003</v>
      </c>
      <c r="D56" s="157"/>
      <c r="E56" s="157">
        <f>SUM(E57+E59+E58)</f>
        <v>3505.6800000000003</v>
      </c>
      <c r="F56" s="157">
        <f>SUM(F57+F59+F58)</f>
        <v>2916.04</v>
      </c>
      <c r="G56" s="158"/>
      <c r="H56" s="159">
        <f t="shared" si="0"/>
        <v>83.180438602496508</v>
      </c>
      <c r="L56" s="217"/>
      <c r="M56" s="203"/>
      <c r="N56" s="197"/>
      <c r="O56" s="184"/>
      <c r="P56" s="184"/>
      <c r="Q56" s="184"/>
      <c r="R56" s="181"/>
      <c r="S56" s="207"/>
    </row>
    <row r="57" spans="1:19" s="204" customFormat="1" ht="15" x14ac:dyDescent="0.2">
      <c r="A57" s="214">
        <v>1201</v>
      </c>
      <c r="B57" s="199" t="s">
        <v>116</v>
      </c>
      <c r="C57" s="167">
        <v>2789.11</v>
      </c>
      <c r="D57" s="167"/>
      <c r="E57" s="167">
        <v>2789.11</v>
      </c>
      <c r="F57" s="167">
        <v>2245.4299999999998</v>
      </c>
      <c r="G57" s="168"/>
      <c r="H57" s="164">
        <f t="shared" si="0"/>
        <v>80.507043465478219</v>
      </c>
      <c r="L57" s="216"/>
      <c r="M57" s="173"/>
      <c r="N57" s="201"/>
      <c r="O57" s="175"/>
      <c r="P57" s="175"/>
      <c r="Q57" s="175"/>
      <c r="R57" s="181"/>
      <c r="S57" s="207"/>
    </row>
    <row r="58" spans="1:19" s="204" customFormat="1" ht="15" x14ac:dyDescent="0.2">
      <c r="A58" s="214">
        <v>1202</v>
      </c>
      <c r="B58" s="199" t="s">
        <v>117</v>
      </c>
      <c r="C58" s="167">
        <v>416.57</v>
      </c>
      <c r="D58" s="167"/>
      <c r="E58" s="167">
        <v>416.57</v>
      </c>
      <c r="F58" s="167">
        <v>404.22</v>
      </c>
      <c r="G58" s="168"/>
      <c r="H58" s="164">
        <f t="shared" ref="H58" si="4">F58/E58*100</f>
        <v>97.035312192428648</v>
      </c>
      <c r="L58" s="216"/>
      <c r="M58" s="173"/>
      <c r="N58" s="201"/>
      <c r="O58" s="175"/>
      <c r="P58" s="175"/>
      <c r="Q58" s="175"/>
      <c r="R58" s="181"/>
      <c r="S58" s="207"/>
    </row>
    <row r="59" spans="1:19" s="204" customFormat="1" ht="30" x14ac:dyDescent="0.2">
      <c r="A59" s="214">
        <v>1204</v>
      </c>
      <c r="B59" s="199" t="s">
        <v>510</v>
      </c>
      <c r="C59" s="167">
        <v>300</v>
      </c>
      <c r="D59" s="167"/>
      <c r="E59" s="167">
        <v>300</v>
      </c>
      <c r="F59" s="167">
        <v>266.39</v>
      </c>
      <c r="G59" s="168"/>
      <c r="H59" s="164">
        <f t="shared" si="0"/>
        <v>88.796666666666653</v>
      </c>
      <c r="L59" s="217"/>
      <c r="M59" s="203"/>
      <c r="N59" s="197"/>
      <c r="O59" s="184"/>
      <c r="P59" s="181"/>
      <c r="Q59" s="184"/>
      <c r="R59" s="181"/>
      <c r="S59" s="207"/>
    </row>
    <row r="60" spans="1:19" s="204" customFormat="1" ht="30" x14ac:dyDescent="0.2">
      <c r="A60" s="213">
        <v>1300</v>
      </c>
      <c r="B60" s="156" t="s">
        <v>118</v>
      </c>
      <c r="C60" s="157">
        <f>SUM(C61)</f>
        <v>3.68</v>
      </c>
      <c r="D60" s="157"/>
      <c r="E60" s="157">
        <f>SUM(E61)</f>
        <v>3.68</v>
      </c>
      <c r="F60" s="157">
        <f>SUM(F61)</f>
        <v>3.03</v>
      </c>
      <c r="G60" s="158"/>
      <c r="H60" s="159">
        <f t="shared" si="0"/>
        <v>82.336956521739125</v>
      </c>
      <c r="L60" s="216"/>
      <c r="M60" s="173"/>
      <c r="N60" s="201"/>
      <c r="O60" s="175"/>
      <c r="P60" s="175"/>
      <c r="Q60" s="175"/>
      <c r="R60" s="181"/>
      <c r="S60" s="207"/>
    </row>
    <row r="61" spans="1:19" s="204" customFormat="1" ht="30" x14ac:dyDescent="0.2">
      <c r="A61" s="214">
        <v>1301</v>
      </c>
      <c r="B61" s="199" t="s">
        <v>119</v>
      </c>
      <c r="C61" s="167">
        <v>3.68</v>
      </c>
      <c r="D61" s="167"/>
      <c r="E61" s="167">
        <v>3.68</v>
      </c>
      <c r="F61" s="167">
        <v>3.03</v>
      </c>
      <c r="G61" s="158"/>
      <c r="H61" s="164">
        <f t="shared" si="0"/>
        <v>82.336956521739125</v>
      </c>
      <c r="L61" s="217"/>
      <c r="M61" s="203"/>
      <c r="N61" s="197"/>
      <c r="O61" s="184"/>
      <c r="P61" s="181"/>
      <c r="Q61" s="184"/>
      <c r="R61" s="181"/>
      <c r="S61" s="207"/>
    </row>
    <row r="62" spans="1:19" ht="15" x14ac:dyDescent="0.2">
      <c r="A62" s="168"/>
      <c r="B62" s="218" t="s">
        <v>120</v>
      </c>
      <c r="C62" s="157">
        <f>SUM(C6+C15+C20+C27+C32+C36+C42+C45+C47+C53+C56+C60)</f>
        <v>2722120.9000000008</v>
      </c>
      <c r="D62" s="157">
        <f>SUM(D6+D15+D20+D27+D32+D36+D42+D45+D47+D53+D56+D60)</f>
        <v>0</v>
      </c>
      <c r="E62" s="157">
        <f>SUM(E6+E15+E20+E27+E32+E36+E42+E45+E47+E53+E56+E60)</f>
        <v>2722180.9000000008</v>
      </c>
      <c r="F62" s="157">
        <f>SUM(F6+F15+F20+F27+F32+F36+F42+F45+F47+F53+F56+F60)</f>
        <v>1920725.5400000007</v>
      </c>
      <c r="G62" s="158"/>
      <c r="H62" s="219">
        <f t="shared" si="0"/>
        <v>70.558335781431722</v>
      </c>
      <c r="J62" s="192"/>
      <c r="L62" s="217"/>
      <c r="M62" s="203"/>
      <c r="N62" s="183"/>
      <c r="O62" s="184"/>
      <c r="P62" s="181"/>
      <c r="Q62" s="184"/>
      <c r="R62" s="181"/>
      <c r="S62" s="171"/>
    </row>
    <row r="63" spans="1:19" ht="15" x14ac:dyDescent="0.2">
      <c r="A63" s="220"/>
      <c r="B63" s="220"/>
      <c r="C63" s="220"/>
      <c r="D63" s="220"/>
      <c r="E63" s="220"/>
      <c r="F63" s="149"/>
      <c r="G63" s="220"/>
      <c r="H63" s="220"/>
      <c r="L63" s="216"/>
      <c r="M63" s="173"/>
      <c r="N63" s="201"/>
      <c r="O63" s="175"/>
      <c r="P63" s="175"/>
      <c r="Q63" s="175"/>
      <c r="R63" s="181"/>
      <c r="S63" s="171"/>
    </row>
    <row r="64" spans="1:19" x14ac:dyDescent="0.2">
      <c r="J64" s="192"/>
      <c r="L64" s="222"/>
      <c r="M64" s="222"/>
      <c r="N64" s="222"/>
      <c r="O64" s="222"/>
      <c r="P64" s="222"/>
      <c r="Q64" s="222"/>
      <c r="R64" s="222"/>
      <c r="S64" s="171"/>
    </row>
    <row r="65" spans="1:19" ht="15" customHeight="1" x14ac:dyDescent="0.2">
      <c r="A65" s="309" t="s">
        <v>545</v>
      </c>
      <c r="B65" s="309"/>
      <c r="C65" s="309"/>
      <c r="D65" s="309"/>
      <c r="E65" s="309"/>
      <c r="F65" s="309"/>
      <c r="G65" s="309"/>
      <c r="H65" s="309"/>
      <c r="L65" s="222"/>
      <c r="M65" s="222"/>
      <c r="N65" s="222"/>
      <c r="O65" s="222"/>
      <c r="P65" s="222"/>
      <c r="Q65" s="222"/>
      <c r="R65" s="222"/>
      <c r="S65" s="171"/>
    </row>
    <row r="66" spans="1:19" ht="15" x14ac:dyDescent="0.2">
      <c r="A66" s="309"/>
      <c r="B66" s="309"/>
      <c r="C66" s="309"/>
      <c r="D66" s="309"/>
      <c r="E66" s="309"/>
      <c r="F66" s="309"/>
      <c r="G66" s="309"/>
      <c r="H66" s="309"/>
      <c r="L66" s="223"/>
      <c r="M66" s="223"/>
      <c r="N66" s="223"/>
      <c r="O66" s="223"/>
      <c r="P66" s="223"/>
      <c r="Q66" s="223"/>
      <c r="R66" s="223"/>
      <c r="S66" s="171"/>
    </row>
    <row r="67" spans="1:19" ht="12.75" customHeight="1" x14ac:dyDescent="0.2">
      <c r="A67" s="309"/>
      <c r="B67" s="309"/>
      <c r="C67" s="309"/>
      <c r="D67" s="309"/>
      <c r="E67" s="309"/>
      <c r="F67" s="309"/>
      <c r="G67" s="309"/>
      <c r="H67" s="309"/>
      <c r="L67" s="171"/>
      <c r="M67" s="171"/>
      <c r="N67" s="171"/>
      <c r="O67" s="171"/>
      <c r="P67" s="171"/>
      <c r="Q67" s="171"/>
      <c r="R67" s="171"/>
      <c r="S67" s="171"/>
    </row>
    <row r="68" spans="1:19" ht="44.25" customHeight="1" x14ac:dyDescent="0.2">
      <c r="A68" s="309"/>
      <c r="B68" s="309"/>
      <c r="C68" s="309"/>
      <c r="D68" s="309"/>
      <c r="E68" s="309"/>
      <c r="F68" s="309"/>
      <c r="G68" s="309"/>
      <c r="H68" s="309"/>
      <c r="L68" s="224"/>
      <c r="M68" s="224"/>
      <c r="N68" s="224"/>
      <c r="O68" s="224"/>
      <c r="P68" s="224"/>
      <c r="Q68" s="224"/>
      <c r="R68" s="224"/>
      <c r="S68" s="171"/>
    </row>
    <row r="69" spans="1:19" ht="12.75" hidden="1" customHeight="1" x14ac:dyDescent="0.2">
      <c r="A69" s="309"/>
      <c r="B69" s="309"/>
      <c r="C69" s="309"/>
      <c r="D69" s="309"/>
      <c r="E69" s="309"/>
      <c r="F69" s="309"/>
      <c r="G69" s="309"/>
      <c r="H69" s="309"/>
      <c r="L69" s="224"/>
      <c r="M69" s="224"/>
      <c r="N69" s="224"/>
      <c r="O69" s="224"/>
      <c r="P69" s="224"/>
      <c r="Q69" s="224"/>
      <c r="R69" s="224"/>
      <c r="S69" s="171"/>
    </row>
    <row r="70" spans="1:19" ht="12.75" customHeight="1" x14ac:dyDescent="0.2">
      <c r="L70" s="224"/>
      <c r="M70" s="224"/>
      <c r="N70" s="224"/>
      <c r="O70" s="224"/>
      <c r="P70" s="224"/>
      <c r="Q70" s="224"/>
      <c r="R70" s="224"/>
      <c r="S70" s="171"/>
    </row>
    <row r="71" spans="1:19" ht="12.75" customHeight="1" x14ac:dyDescent="0.2">
      <c r="L71" s="224"/>
      <c r="M71" s="224"/>
      <c r="N71" s="224"/>
      <c r="O71" s="224"/>
      <c r="P71" s="224"/>
      <c r="Q71" s="224"/>
      <c r="R71" s="224"/>
      <c r="S71" s="171"/>
    </row>
    <row r="72" spans="1:19" ht="12.75" customHeight="1" x14ac:dyDescent="0.2">
      <c r="L72" s="224"/>
      <c r="M72" s="224"/>
      <c r="N72" s="224"/>
      <c r="O72" s="224"/>
      <c r="P72" s="224"/>
      <c r="Q72" s="224"/>
      <c r="R72" s="224"/>
      <c r="S72" s="171"/>
    </row>
    <row r="73" spans="1:19" x14ac:dyDescent="0.2">
      <c r="L73" s="171"/>
      <c r="M73" s="171"/>
      <c r="N73" s="171"/>
      <c r="O73" s="171"/>
      <c r="P73" s="171"/>
      <c r="Q73" s="171"/>
      <c r="R73" s="171"/>
      <c r="S73" s="171"/>
    </row>
  </sheetData>
  <mergeCells count="4">
    <mergeCell ref="A1:H1"/>
    <mergeCell ref="A2:H2"/>
    <mergeCell ref="F3:H3"/>
    <mergeCell ref="A65:H69"/>
  </mergeCells>
  <pageMargins left="0.70866141732283472" right="0.23622047244094491" top="0.27559055118110237" bottom="0.31496062992125984" header="0.15748031496062992" footer="0.31496062992125984"/>
  <pageSetup paperSize="9" scale="7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3"/>
  <sheetViews>
    <sheetView workbookViewId="0">
      <selection activeCell="E24" sqref="E24"/>
    </sheetView>
  </sheetViews>
  <sheetFormatPr defaultColWidth="9.140625" defaultRowHeight="14.25" x14ac:dyDescent="0.2"/>
  <cols>
    <col min="1" max="1" width="9.140625" style="148"/>
    <col min="2" max="2" width="43.42578125" style="148" customWidth="1"/>
    <col min="3" max="3" width="31.28515625" style="148" customWidth="1"/>
    <col min="4" max="4" width="13.140625" style="148" customWidth="1"/>
    <col min="5" max="5" width="13.42578125" style="148" customWidth="1"/>
    <col min="6" max="6" width="14" style="148" customWidth="1"/>
    <col min="7" max="16384" width="9.140625" style="148"/>
  </cols>
  <sheetData>
    <row r="2" spans="1:9" ht="15.75" customHeight="1" x14ac:dyDescent="0.2">
      <c r="A2" s="310" t="s">
        <v>128</v>
      </c>
      <c r="B2" s="310"/>
      <c r="C2" s="310"/>
      <c r="D2" s="310"/>
      <c r="E2" s="310"/>
      <c r="F2" s="310"/>
      <c r="G2" s="225"/>
      <c r="H2" s="225"/>
      <c r="I2" s="225"/>
    </row>
    <row r="3" spans="1:9" ht="18" customHeight="1" x14ac:dyDescent="0.2">
      <c r="A3" s="310"/>
      <c r="B3" s="310"/>
      <c r="C3" s="310"/>
      <c r="D3" s="310"/>
      <c r="E3" s="310"/>
      <c r="F3" s="310"/>
      <c r="G3" s="225"/>
      <c r="H3" s="225"/>
      <c r="I3" s="225"/>
    </row>
    <row r="4" spans="1:9" ht="21" customHeight="1" x14ac:dyDescent="0.2">
      <c r="A4" s="311" t="s">
        <v>546</v>
      </c>
      <c r="B4" s="311"/>
      <c r="C4" s="311"/>
      <c r="D4" s="311"/>
      <c r="E4" s="311"/>
      <c r="F4" s="311"/>
    </row>
    <row r="5" spans="1:9" ht="76.5" x14ac:dyDescent="0.2">
      <c r="A5" s="226" t="s">
        <v>129</v>
      </c>
      <c r="B5" s="226" t="s">
        <v>130</v>
      </c>
      <c r="C5" s="226" t="s">
        <v>131</v>
      </c>
      <c r="D5" s="226" t="s">
        <v>390</v>
      </c>
      <c r="E5" s="226" t="s">
        <v>547</v>
      </c>
      <c r="F5" s="226" t="s">
        <v>166</v>
      </c>
    </row>
    <row r="6" spans="1:9" x14ac:dyDescent="0.2">
      <c r="A6" s="227">
        <v>1</v>
      </c>
      <c r="B6" s="228">
        <v>2</v>
      </c>
      <c r="C6" s="228">
        <v>3</v>
      </c>
      <c r="D6" s="229">
        <v>4</v>
      </c>
      <c r="E6" s="230"/>
      <c r="F6" s="230"/>
    </row>
    <row r="7" spans="1:9" ht="30" x14ac:dyDescent="0.2">
      <c r="A7" s="231" t="s">
        <v>493</v>
      </c>
      <c r="B7" s="232" t="s">
        <v>132</v>
      </c>
      <c r="C7" s="233" t="s">
        <v>133</v>
      </c>
      <c r="D7" s="234">
        <f>SUM(D8)</f>
        <v>76861.61</v>
      </c>
      <c r="E7" s="234">
        <f>SUM(E8)</f>
        <v>63596.67</v>
      </c>
      <c r="F7" s="235" t="s">
        <v>167</v>
      </c>
    </row>
    <row r="8" spans="1:9" ht="45" x14ac:dyDescent="0.2">
      <c r="A8" s="231" t="s">
        <v>494</v>
      </c>
      <c r="B8" s="232" t="s">
        <v>134</v>
      </c>
      <c r="C8" s="233" t="s">
        <v>135</v>
      </c>
      <c r="D8" s="234">
        <f>SUM(D9+D14+D23)</f>
        <v>76861.61</v>
      </c>
      <c r="E8" s="234">
        <f>SUM(E9+E14+E23)</f>
        <v>63596.67</v>
      </c>
      <c r="F8" s="235" t="s">
        <v>167</v>
      </c>
    </row>
    <row r="9" spans="1:9" ht="30" x14ac:dyDescent="0.2">
      <c r="A9" s="236" t="s">
        <v>495</v>
      </c>
      <c r="B9" s="237" t="s">
        <v>136</v>
      </c>
      <c r="C9" s="238" t="s">
        <v>137</v>
      </c>
      <c r="D9" s="239">
        <f>SUM(D10-D12)</f>
        <v>0</v>
      </c>
      <c r="E9" s="240">
        <f>SUM(E10-E12)</f>
        <v>0</v>
      </c>
      <c r="F9" s="235" t="s">
        <v>167</v>
      </c>
    </row>
    <row r="10" spans="1:9" ht="49.5" customHeight="1" x14ac:dyDescent="0.2">
      <c r="A10" s="236" t="s">
        <v>496</v>
      </c>
      <c r="B10" s="237" t="s">
        <v>138</v>
      </c>
      <c r="C10" s="238" t="s">
        <v>139</v>
      </c>
      <c r="D10" s="239">
        <f>SUM(D11)</f>
        <v>0</v>
      </c>
      <c r="E10" s="240">
        <f>SUM(E11)</f>
        <v>0</v>
      </c>
      <c r="F10" s="241" t="s">
        <v>167</v>
      </c>
    </row>
    <row r="11" spans="1:9" ht="45" x14ac:dyDescent="0.2">
      <c r="A11" s="236" t="s">
        <v>497</v>
      </c>
      <c r="B11" s="237" t="s">
        <v>140</v>
      </c>
      <c r="C11" s="238" t="s">
        <v>141</v>
      </c>
      <c r="D11" s="239">
        <v>0</v>
      </c>
      <c r="E11" s="242">
        <v>0</v>
      </c>
      <c r="F11" s="241" t="s">
        <v>167</v>
      </c>
    </row>
    <row r="12" spans="1:9" ht="45" x14ac:dyDescent="0.2">
      <c r="A12" s="236" t="s">
        <v>498</v>
      </c>
      <c r="B12" s="237" t="s">
        <v>142</v>
      </c>
      <c r="C12" s="238" t="s">
        <v>143</v>
      </c>
      <c r="D12" s="239">
        <f>SUM(D13)</f>
        <v>0</v>
      </c>
      <c r="E12" s="240">
        <f>SUM(E13)</f>
        <v>0</v>
      </c>
      <c r="F12" s="241" t="s">
        <v>167</v>
      </c>
    </row>
    <row r="13" spans="1:9" ht="45" x14ac:dyDescent="0.2">
      <c r="A13" s="236" t="s">
        <v>499</v>
      </c>
      <c r="B13" s="237" t="s">
        <v>144</v>
      </c>
      <c r="C13" s="243" t="s">
        <v>145</v>
      </c>
      <c r="D13" s="239">
        <v>0</v>
      </c>
      <c r="E13" s="242">
        <v>0</v>
      </c>
      <c r="F13" s="241" t="s">
        <v>167</v>
      </c>
    </row>
    <row r="14" spans="1:9" ht="45" x14ac:dyDescent="0.2">
      <c r="A14" s="236" t="s">
        <v>500</v>
      </c>
      <c r="B14" s="237" t="s">
        <v>146</v>
      </c>
      <c r="C14" s="238" t="s">
        <v>147</v>
      </c>
      <c r="D14" s="239">
        <f>SUM(D15-D17)</f>
        <v>-1716.8700000000008</v>
      </c>
      <c r="E14" s="240">
        <f>SUM(E15-E17)</f>
        <v>-1716.87</v>
      </c>
      <c r="F14" s="241">
        <f>E14/D14</f>
        <v>0.99999999999999944</v>
      </c>
    </row>
    <row r="15" spans="1:9" ht="60" x14ac:dyDescent="0.2">
      <c r="A15" s="236" t="s">
        <v>501</v>
      </c>
      <c r="B15" s="237" t="s">
        <v>148</v>
      </c>
      <c r="C15" s="238" t="s">
        <v>149</v>
      </c>
      <c r="D15" s="239">
        <f>SUM(D16)</f>
        <v>10000</v>
      </c>
      <c r="E15" s="240">
        <f>SUM(E16)</f>
        <v>0</v>
      </c>
      <c r="F15" s="241" t="s">
        <v>167</v>
      </c>
    </row>
    <row r="16" spans="1:9" ht="60" x14ac:dyDescent="0.2">
      <c r="A16" s="236" t="s">
        <v>502</v>
      </c>
      <c r="B16" s="237" t="s">
        <v>150</v>
      </c>
      <c r="C16" s="238" t="s">
        <v>151</v>
      </c>
      <c r="D16" s="239">
        <v>10000</v>
      </c>
      <c r="E16" s="242">
        <v>0</v>
      </c>
      <c r="F16" s="241" t="s">
        <v>167</v>
      </c>
    </row>
    <row r="17" spans="1:6" ht="75" x14ac:dyDescent="0.2">
      <c r="A17" s="236" t="s">
        <v>503</v>
      </c>
      <c r="B17" s="237" t="s">
        <v>152</v>
      </c>
      <c r="C17" s="238" t="s">
        <v>153</v>
      </c>
      <c r="D17" s="239">
        <f>SUM(D18)</f>
        <v>11716.87</v>
      </c>
      <c r="E17" s="240">
        <f>SUM(E18)</f>
        <v>1716.87</v>
      </c>
      <c r="F17" s="241">
        <f>E18/D18</f>
        <v>0.14652974727892346</v>
      </c>
    </row>
    <row r="18" spans="1:6" ht="69" customHeight="1" x14ac:dyDescent="0.2">
      <c r="A18" s="236" t="s">
        <v>504</v>
      </c>
      <c r="B18" s="244" t="s">
        <v>154</v>
      </c>
      <c r="C18" s="238" t="s">
        <v>155</v>
      </c>
      <c r="D18" s="239">
        <v>11716.87</v>
      </c>
      <c r="E18" s="242">
        <v>1716.87</v>
      </c>
      <c r="F18" s="241">
        <f>E18/D18</f>
        <v>0.14652974727892346</v>
      </c>
    </row>
    <row r="19" spans="1:6" ht="45" x14ac:dyDescent="0.2">
      <c r="A19" s="236" t="s">
        <v>505</v>
      </c>
      <c r="B19" s="237" t="s">
        <v>156</v>
      </c>
      <c r="C19" s="238" t="s">
        <v>157</v>
      </c>
      <c r="D19" s="239">
        <f>SUM(D20)</f>
        <v>0</v>
      </c>
      <c r="E19" s="240">
        <f>SUM(E20)</f>
        <v>0</v>
      </c>
      <c r="F19" s="241" t="s">
        <v>167</v>
      </c>
    </row>
    <row r="20" spans="1:6" ht="127.5" customHeight="1" x14ac:dyDescent="0.2">
      <c r="A20" s="236" t="s">
        <v>506</v>
      </c>
      <c r="B20" s="244" t="s">
        <v>158</v>
      </c>
      <c r="C20" s="238" t="s">
        <v>159</v>
      </c>
      <c r="D20" s="239">
        <v>0</v>
      </c>
      <c r="E20" s="242">
        <v>0</v>
      </c>
      <c r="F20" s="241" t="s">
        <v>167</v>
      </c>
    </row>
    <row r="21" spans="1:6" ht="51" customHeight="1" x14ac:dyDescent="0.2">
      <c r="A21" s="236" t="s">
        <v>507</v>
      </c>
      <c r="B21" s="237" t="s">
        <v>160</v>
      </c>
      <c r="C21" s="238" t="s">
        <v>161</v>
      </c>
      <c r="D21" s="239">
        <f>SUM(D22)</f>
        <v>0</v>
      </c>
      <c r="E21" s="240">
        <f>SUM(E22)</f>
        <v>0</v>
      </c>
      <c r="F21" s="241" t="s">
        <v>167</v>
      </c>
    </row>
    <row r="22" spans="1:6" ht="67.5" customHeight="1" x14ac:dyDescent="0.2">
      <c r="A22" s="236" t="s">
        <v>508</v>
      </c>
      <c r="B22" s="237" t="s">
        <v>162</v>
      </c>
      <c r="C22" s="238" t="s">
        <v>163</v>
      </c>
      <c r="D22" s="239">
        <v>0</v>
      </c>
      <c r="E22" s="245">
        <v>0</v>
      </c>
      <c r="F22" s="241" t="s">
        <v>167</v>
      </c>
    </row>
    <row r="23" spans="1:6" ht="34.5" customHeight="1" x14ac:dyDescent="0.2">
      <c r="A23" s="236" t="s">
        <v>509</v>
      </c>
      <c r="B23" s="237" t="s">
        <v>164</v>
      </c>
      <c r="C23" s="238" t="s">
        <v>165</v>
      </c>
      <c r="D23" s="239">
        <v>78578.48</v>
      </c>
      <c r="E23" s="246">
        <v>65313.54</v>
      </c>
      <c r="F23" s="235" t="s">
        <v>167</v>
      </c>
    </row>
  </sheetData>
  <mergeCells count="2">
    <mergeCell ref="A2:F3"/>
    <mergeCell ref="A4:F4"/>
  </mergeCells>
  <pageMargins left="0.70866141732283472" right="0.25" top="0.43" bottom="0.31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8"/>
  <sheetViews>
    <sheetView tabSelected="1" workbookViewId="0">
      <selection activeCell="B6" sqref="B6"/>
    </sheetView>
  </sheetViews>
  <sheetFormatPr defaultColWidth="9.140625" defaultRowHeight="14.25" x14ac:dyDescent="0.2"/>
  <cols>
    <col min="1" max="1" width="49.42578125" style="148" customWidth="1"/>
    <col min="2" max="2" width="34.85546875" style="148" customWidth="1"/>
    <col min="3" max="16384" width="9.140625" style="148"/>
  </cols>
  <sheetData>
    <row r="2" spans="1:2" ht="18" customHeight="1" x14ac:dyDescent="0.2">
      <c r="A2" s="312" t="s">
        <v>123</v>
      </c>
      <c r="B2" s="312"/>
    </row>
    <row r="3" spans="1:2" ht="19.5" customHeight="1" x14ac:dyDescent="0.2">
      <c r="A3" s="312" t="s">
        <v>124</v>
      </c>
      <c r="B3" s="312"/>
    </row>
    <row r="4" spans="1:2" ht="22.5" customHeight="1" x14ac:dyDescent="0.2">
      <c r="A4" s="313" t="s">
        <v>548</v>
      </c>
      <c r="B4" s="313"/>
    </row>
    <row r="5" spans="1:2" ht="42.75" x14ac:dyDescent="0.2">
      <c r="A5" s="247" t="s">
        <v>121</v>
      </c>
      <c r="B5" s="248" t="s">
        <v>122</v>
      </c>
    </row>
    <row r="6" spans="1:2" x14ac:dyDescent="0.2">
      <c r="A6" s="249" t="s">
        <v>125</v>
      </c>
      <c r="B6" s="250">
        <v>8124.2</v>
      </c>
    </row>
    <row r="8" spans="1:2" x14ac:dyDescent="0.2">
      <c r="B8" s="148" t="s">
        <v>58</v>
      </c>
    </row>
  </sheetData>
  <mergeCells count="3">
    <mergeCell ref="A2:B2"/>
    <mergeCell ref="A3:B3"/>
    <mergeCell ref="A4:B4"/>
  </mergeCells>
  <pageMargins left="0.70866141732283472" right="0.70866141732283472" top="0.39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A4" sqref="A4"/>
    </sheetView>
  </sheetViews>
  <sheetFormatPr defaultColWidth="9.140625" defaultRowHeight="14.25" x14ac:dyDescent="0.2"/>
  <cols>
    <col min="1" max="1" width="54" style="148" customWidth="1"/>
    <col min="2" max="2" width="17.85546875" style="148" customWidth="1"/>
    <col min="3" max="16384" width="9.140625" style="148"/>
  </cols>
  <sheetData>
    <row r="2" spans="1:2" ht="61.5" customHeight="1" x14ac:dyDescent="0.2">
      <c r="A2" s="314" t="s">
        <v>127</v>
      </c>
      <c r="B2" s="314"/>
    </row>
    <row r="3" spans="1:2" ht="24" customHeight="1" x14ac:dyDescent="0.2">
      <c r="A3" s="313" t="s">
        <v>549</v>
      </c>
      <c r="B3" s="313"/>
    </row>
    <row r="4" spans="1:2" ht="38.25" x14ac:dyDescent="0.2">
      <c r="A4" s="251" t="s">
        <v>121</v>
      </c>
      <c r="B4" s="252" t="s">
        <v>122</v>
      </c>
    </row>
    <row r="5" spans="1:2" ht="24.75" customHeight="1" x14ac:dyDescent="0.2">
      <c r="A5" s="253" t="s">
        <v>126</v>
      </c>
      <c r="B5" s="254">
        <v>0</v>
      </c>
    </row>
  </sheetData>
  <mergeCells count="2">
    <mergeCell ref="A2:B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Исмагилова Людмила Сергеевна</cp:lastModifiedBy>
  <cp:lastPrinted>2022-10-05T08:23:12Z</cp:lastPrinted>
  <dcterms:created xsi:type="dcterms:W3CDTF">2015-01-16T05:02:30Z</dcterms:created>
  <dcterms:modified xsi:type="dcterms:W3CDTF">2022-11-03T07:53:31Z</dcterms:modified>
</cp:coreProperties>
</file>