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76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0">Доходы!#REF!</definedName>
  </definedNames>
  <calcPr calcId="124519"/>
</workbook>
</file>

<file path=xl/calcChain.xml><?xml version="1.0" encoding="utf-8"?>
<calcChain xmlns="http://schemas.openxmlformats.org/spreadsheetml/2006/main">
  <c r="E17" i="15"/>
  <c r="E59" i="14"/>
  <c r="E56"/>
  <c r="E53"/>
  <c r="E48"/>
  <c r="E46"/>
  <c r="E43"/>
  <c r="E37"/>
  <c r="E33"/>
  <c r="E28"/>
  <c r="E20"/>
  <c r="E15"/>
  <c r="E6"/>
  <c r="E61" l="1"/>
  <c r="H23"/>
  <c r="H24"/>
  <c r="F159" i="4" l="1"/>
  <c r="F158"/>
  <c r="F157"/>
  <c r="D156"/>
  <c r="C156"/>
  <c r="F155"/>
  <c r="D154"/>
  <c r="C154"/>
  <c r="F153"/>
  <c r="D152"/>
  <c r="F152" s="1"/>
  <c r="C152"/>
  <c r="C151"/>
  <c r="E151" s="1"/>
  <c r="F150"/>
  <c r="C150"/>
  <c r="E150" s="1"/>
  <c r="D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D137"/>
  <c r="C137"/>
  <c r="F136"/>
  <c r="E136"/>
  <c r="D135"/>
  <c r="F134"/>
  <c r="E134"/>
  <c r="F133"/>
  <c r="E133"/>
  <c r="F132"/>
  <c r="E132"/>
  <c r="F131"/>
  <c r="E131"/>
  <c r="D130"/>
  <c r="F130" s="1"/>
  <c r="C130"/>
  <c r="F129"/>
  <c r="E129"/>
  <c r="F128"/>
  <c r="E128"/>
  <c r="F127"/>
  <c r="E127"/>
  <c r="F126"/>
  <c r="E126"/>
  <c r="F125"/>
  <c r="E125"/>
  <c r="F124"/>
  <c r="E124"/>
  <c r="F123"/>
  <c r="E123"/>
  <c r="C122"/>
  <c r="C121"/>
  <c r="E121" s="1"/>
  <c r="F120"/>
  <c r="E120"/>
  <c r="C120"/>
  <c r="D119"/>
  <c r="F116"/>
  <c r="F115"/>
  <c r="F114"/>
  <c r="F113"/>
  <c r="D112"/>
  <c r="C112"/>
  <c r="C111" s="1"/>
  <c r="F110"/>
  <c r="F109"/>
  <c r="F108"/>
  <c r="F107"/>
  <c r="F106"/>
  <c r="F105"/>
  <c r="F104"/>
  <c r="F103"/>
  <c r="D102"/>
  <c r="F102" s="1"/>
  <c r="C102"/>
  <c r="F101"/>
  <c r="E101"/>
  <c r="F100"/>
  <c r="E100"/>
  <c r="F99"/>
  <c r="D98"/>
  <c r="F98" s="1"/>
  <c r="C98"/>
  <c r="F97"/>
  <c r="F96"/>
  <c r="E96"/>
  <c r="F95"/>
  <c r="E95"/>
  <c r="D94"/>
  <c r="C94"/>
  <c r="C81" s="1"/>
  <c r="F93"/>
  <c r="F92"/>
  <c r="F91"/>
  <c r="F90"/>
  <c r="F89"/>
  <c r="D89"/>
  <c r="C89"/>
  <c r="F88"/>
  <c r="F87"/>
  <c r="F86"/>
  <c r="F85"/>
  <c r="F84"/>
  <c r="F83"/>
  <c r="E83"/>
  <c r="D83"/>
  <c r="C83"/>
  <c r="F82"/>
  <c r="F80"/>
  <c r="E80"/>
  <c r="D79"/>
  <c r="F79" s="1"/>
  <c r="C79"/>
  <c r="F78"/>
  <c r="F77"/>
  <c r="E77"/>
  <c r="F76"/>
  <c r="D75"/>
  <c r="F75" s="1"/>
  <c r="C75"/>
  <c r="F74"/>
  <c r="D73"/>
  <c r="F73" s="1"/>
  <c r="C73"/>
  <c r="D72"/>
  <c r="F72" s="1"/>
  <c r="C72"/>
  <c r="F71"/>
  <c r="F70"/>
  <c r="F69"/>
  <c r="D68"/>
  <c r="F68" s="1"/>
  <c r="C68"/>
  <c r="F67"/>
  <c r="D66"/>
  <c r="C66"/>
  <c r="C65" s="1"/>
  <c r="F64"/>
  <c r="E64"/>
  <c r="D63"/>
  <c r="C63"/>
  <c r="F61"/>
  <c r="E61"/>
  <c r="F60"/>
  <c r="E60"/>
  <c r="F59"/>
  <c r="E59"/>
  <c r="F58"/>
  <c r="E58"/>
  <c r="D57"/>
  <c r="C57"/>
  <c r="C56"/>
  <c r="F55"/>
  <c r="E55"/>
  <c r="F54"/>
  <c r="E54"/>
  <c r="F53"/>
  <c r="E53"/>
  <c r="D52"/>
  <c r="C52"/>
  <c r="F51"/>
  <c r="E51"/>
  <c r="F50"/>
  <c r="E50"/>
  <c r="D49"/>
  <c r="C49"/>
  <c r="F48"/>
  <c r="F47"/>
  <c r="E47"/>
  <c r="F46"/>
  <c r="E46"/>
  <c r="D46"/>
  <c r="C46"/>
  <c r="F45"/>
  <c r="E45"/>
  <c r="D44"/>
  <c r="C44"/>
  <c r="F43"/>
  <c r="E43"/>
  <c r="D42"/>
  <c r="F42" s="1"/>
  <c r="C42"/>
  <c r="F40"/>
  <c r="F39"/>
  <c r="E39"/>
  <c r="D38"/>
  <c r="F38" s="1"/>
  <c r="C38"/>
  <c r="F37"/>
  <c r="E37"/>
  <c r="F36"/>
  <c r="E36"/>
  <c r="D35"/>
  <c r="C35"/>
  <c r="C34"/>
  <c r="F34" s="1"/>
  <c r="D33"/>
  <c r="F31"/>
  <c r="E31"/>
  <c r="F30"/>
  <c r="D30"/>
  <c r="C30"/>
  <c r="F29"/>
  <c r="E29"/>
  <c r="D28"/>
  <c r="C28"/>
  <c r="F27"/>
  <c r="F26"/>
  <c r="E26"/>
  <c r="D25"/>
  <c r="C25"/>
  <c r="F24"/>
  <c r="F23"/>
  <c r="F22"/>
  <c r="E22"/>
  <c r="F21"/>
  <c r="F20"/>
  <c r="E20"/>
  <c r="D19"/>
  <c r="E19" s="1"/>
  <c r="C19"/>
  <c r="F17"/>
  <c r="E17"/>
  <c r="F16"/>
  <c r="E16"/>
  <c r="F15"/>
  <c r="E15"/>
  <c r="F14"/>
  <c r="E14"/>
  <c r="F13"/>
  <c r="E13"/>
  <c r="F12"/>
  <c r="D12"/>
  <c r="E12" s="1"/>
  <c r="C12"/>
  <c r="F11"/>
  <c r="F10"/>
  <c r="E10"/>
  <c r="F9"/>
  <c r="E9"/>
  <c r="F8"/>
  <c r="E8"/>
  <c r="F7"/>
  <c r="E7"/>
  <c r="D6"/>
  <c r="C6"/>
  <c r="D5"/>
  <c r="C5"/>
  <c r="F53" i="14"/>
  <c r="C53"/>
  <c r="H55"/>
  <c r="C18" i="4" l="1"/>
  <c r="F5"/>
  <c r="C41"/>
  <c r="E52"/>
  <c r="F66"/>
  <c r="F112"/>
  <c r="E137"/>
  <c r="D18"/>
  <c r="E18" s="1"/>
  <c r="F35"/>
  <c r="E42"/>
  <c r="E49"/>
  <c r="F52"/>
  <c r="E72"/>
  <c r="E75"/>
  <c r="E79"/>
  <c r="E94"/>
  <c r="F137"/>
  <c r="F151"/>
  <c r="F156"/>
  <c r="E6"/>
  <c r="F28"/>
  <c r="E30"/>
  <c r="E44"/>
  <c r="F49"/>
  <c r="F57"/>
  <c r="D81"/>
  <c r="F81" s="1"/>
  <c r="F94"/>
  <c r="F121"/>
  <c r="F154"/>
  <c r="C62"/>
  <c r="F19"/>
  <c r="F63"/>
  <c r="C33"/>
  <c r="C32" s="1"/>
  <c r="D56"/>
  <c r="E28"/>
  <c r="E34"/>
  <c r="E57"/>
  <c r="E63"/>
  <c r="E130"/>
  <c r="E5"/>
  <c r="E25"/>
  <c r="D65"/>
  <c r="D111"/>
  <c r="F111" s="1"/>
  <c r="D122"/>
  <c r="F6"/>
  <c r="F25"/>
  <c r="D41"/>
  <c r="F44"/>
  <c r="C119"/>
  <c r="C149"/>
  <c r="C135" s="1"/>
  <c r="D32"/>
  <c r="E35"/>
  <c r="E38"/>
  <c r="D12" i="15"/>
  <c r="F18" i="4" l="1"/>
  <c r="F135"/>
  <c r="E135"/>
  <c r="C4"/>
  <c r="C160" s="1"/>
  <c r="F149"/>
  <c r="C118"/>
  <c r="C117" s="1"/>
  <c r="E81"/>
  <c r="E149"/>
  <c r="E56"/>
  <c r="F56"/>
  <c r="F32"/>
  <c r="E32"/>
  <c r="F41"/>
  <c r="E41"/>
  <c r="D62"/>
  <c r="F65"/>
  <c r="F33"/>
  <c r="F122"/>
  <c r="D118"/>
  <c r="E122"/>
  <c r="E119"/>
  <c r="E33"/>
  <c r="F119"/>
  <c r="E62" l="1"/>
  <c r="F62"/>
  <c r="D4"/>
  <c r="D117"/>
  <c r="F118"/>
  <c r="E118"/>
  <c r="E15" i="15"/>
  <c r="H10" i="14"/>
  <c r="F4" i="4" l="1"/>
  <c r="D160"/>
  <c r="E4"/>
  <c r="E117"/>
  <c r="F117"/>
  <c r="C20" i="14"/>
  <c r="F160" i="4" l="1"/>
  <c r="E160"/>
  <c r="D10" i="15"/>
  <c r="D9" l="1"/>
  <c r="H40" i="14"/>
  <c r="F33"/>
  <c r="F59"/>
  <c r="D15" i="15" l="1"/>
  <c r="H60" i="14" l="1"/>
  <c r="H58"/>
  <c r="H57"/>
  <c r="H54"/>
  <c r="H52"/>
  <c r="H51"/>
  <c r="H50"/>
  <c r="H49"/>
  <c r="H47"/>
  <c r="H45"/>
  <c r="H44"/>
  <c r="H42"/>
  <c r="H41"/>
  <c r="H39"/>
  <c r="H38"/>
  <c r="H36"/>
  <c r="H35"/>
  <c r="H34"/>
  <c r="H32"/>
  <c r="H31"/>
  <c r="H30"/>
  <c r="H29"/>
  <c r="H27"/>
  <c r="H26"/>
  <c r="H25"/>
  <c r="H22"/>
  <c r="H21"/>
  <c r="H19"/>
  <c r="H18"/>
  <c r="H17"/>
  <c r="H8"/>
  <c r="H14"/>
  <c r="H11"/>
  <c r="H9"/>
  <c r="H7"/>
  <c r="H59"/>
  <c r="F17" i="15"/>
  <c r="F18"/>
  <c r="E19"/>
  <c r="E21"/>
  <c r="E14"/>
  <c r="E12"/>
  <c r="E10"/>
  <c r="D21"/>
  <c r="D19"/>
  <c r="D17"/>
  <c r="D14" s="1"/>
  <c r="D8" s="1"/>
  <c r="C59" i="14"/>
  <c r="F56"/>
  <c r="C56"/>
  <c r="F48"/>
  <c r="C48"/>
  <c r="F46"/>
  <c r="C46"/>
  <c r="F43"/>
  <c r="C43"/>
  <c r="F37"/>
  <c r="C37"/>
  <c r="D33"/>
  <c r="D61" s="1"/>
  <c r="C33"/>
  <c r="F28"/>
  <c r="C28"/>
  <c r="F20"/>
  <c r="F15"/>
  <c r="C15"/>
  <c r="F6"/>
  <c r="C6"/>
  <c r="C61" l="1"/>
  <c r="E9" i="15"/>
  <c r="E8" s="1"/>
  <c r="E7" s="1"/>
  <c r="H56" i="14"/>
  <c r="H46"/>
  <c r="H33"/>
  <c r="H53"/>
  <c r="H43"/>
  <c r="H48"/>
  <c r="H37"/>
  <c r="H28"/>
  <c r="H20"/>
  <c r="H15"/>
  <c r="H6"/>
  <c r="D7" i="15"/>
  <c r="F61" i="14"/>
  <c r="H61" l="1"/>
  <c r="F14" i="15"/>
</calcChain>
</file>

<file path=xl/sharedStrings.xml><?xml version="1.0" encoding="utf-8"?>
<sst xmlns="http://schemas.openxmlformats.org/spreadsheetml/2006/main" count="475" uniqueCount="422">
  <si>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</si>
  <si>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</si>
  <si>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</si>
  <si>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</si>
  <si>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</si>
  <si>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</si>
  <si>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</si>
  <si>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</si>
  <si>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</si>
  <si>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</si>
  <si>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</si>
  <si>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</si>
  <si>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</si>
  <si>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</si>
  <si>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</si>
  <si>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</si>
  <si>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</si>
  <si>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</si>
  <si>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</si>
  <si>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</si>
  <si>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</si>
  <si>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</si>
  <si>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</si>
  <si>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</si>
  <si>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</si>
  <si>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</si>
  <si>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</si>
  <si>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</si>
  <si>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</si>
  <si>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</si>
  <si>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</si>
  <si>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</si>
  <si>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</si>
  <si>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</si>
  <si>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</si>
  <si>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</si>
  <si>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</si>
  <si>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</si>
  <si>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</si>
  <si>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</si>
  <si>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</si>
  <si>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</si>
  <si>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</si>
  <si>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048  1  12  01030  01  6000  120</t>
  </si>
  <si>
    <t>Плата за сбросы загрязняющих веществ в водные объекты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</si>
  <si>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</si>
  <si>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</si>
  <si>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</si>
  <si>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</si>
  <si>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901  1  13  01994  04  0004  130</t>
  </si>
  <si>
    <t>901  1  13  02064  04  0000  130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</si>
  <si>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</si>
  <si>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</si>
  <si>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</si>
  <si>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</si>
  <si>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</si>
  <si>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</si>
  <si>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</si>
  <si>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</si>
  <si>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</si>
  <si>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</si>
  <si>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</si>
  <si>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</si>
  <si>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</si>
  <si>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</si>
  <si>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</si>
  <si>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</si>
  <si>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</si>
  <si>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</si>
  <si>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</si>
  <si>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</si>
  <si>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</si>
  <si>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</si>
  <si>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</si>
  <si>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</si>
  <si>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</si>
  <si>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</si>
  <si>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</si>
  <si>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</si>
  <si>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</si>
  <si>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</si>
  <si>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</si>
  <si>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</si>
  <si>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</si>
  <si>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</si>
  <si>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</si>
  <si>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</si>
  <si>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</si>
  <si>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</si>
  <si>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</si>
  <si>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</si>
  <si>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</si>
  <si>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</si>
  <si>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</si>
  <si>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</si>
  <si>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</si>
  <si>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</si>
  <si>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</si>
  <si>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</si>
  <si>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</si>
  <si>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</si>
  <si>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</si>
  <si>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</si>
  <si>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</si>
  <si>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</si>
  <si>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</si>
  <si>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</si>
  <si>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</si>
  <si>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</si>
  <si>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</si>
  <si>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</si>
  <si>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</si>
  <si>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</si>
  <si>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</si>
  <si>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</si>
  <si>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</si>
  <si>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</si>
  <si>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</si>
  <si>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</si>
  <si>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</si>
  <si>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</si>
  <si>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</si>
  <si>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</si>
  <si>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</si>
  <si>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</si>
  <si>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</si>
  <si>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</si>
  <si>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</si>
  <si>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</si>
  <si>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</si>
  <si>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</si>
  <si>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</si>
  <si>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</si>
  <si>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</si>
  <si>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</si>
  <si>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</si>
  <si>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</si>
  <si>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</si>
  <si>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</si>
  <si>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</si>
  <si>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</si>
  <si>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</si>
  <si>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</si>
  <si>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</si>
  <si>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</si>
  <si>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</si>
  <si>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</si>
  <si>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</si>
  <si>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</si>
  <si>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</si>
  <si>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</si>
  <si>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</si>
  <si>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</si>
  <si>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</si>
  <si>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</si>
  <si>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</si>
  <si>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</si>
  <si>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</si>
  <si>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</si>
  <si>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</si>
  <si>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</si>
  <si>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</si>
  <si>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</si>
  <si>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</si>
  <si>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</si>
  <si>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</si>
  <si>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</si>
  <si>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</si>
  <si>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</si>
  <si>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</si>
  <si>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</si>
  <si>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</si>
  <si>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</si>
  <si>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</si>
  <si>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</si>
  <si>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</si>
  <si>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</si>
  <si>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</si>
  <si>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</si>
  <si>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</si>
  <si>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</si>
  <si>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</si>
  <si>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</si>
  <si>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</si>
  <si>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</si>
  <si>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</si>
  <si>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</si>
  <si>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</si>
  <si>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</si>
  <si>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</si>
  <si>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</si>
  <si>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</si>
  <si>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</si>
  <si>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</si>
  <si>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</si>
  <si>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</si>
  <si>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</si>
  <si>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</si>
  <si>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</si>
  <si>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</si>
  <si>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</si>
  <si>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</si>
  <si>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</si>
  <si>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</si>
  <si>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</si>
  <si>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</si>
  <si>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902  1  11  05024 04 0001  120 </t>
  </si>
  <si>
    <t>902  1  17  01040  04  0000  180</t>
  </si>
  <si>
    <t>100  1  03  02230  01  0000  110</t>
  </si>
  <si>
    <t>Доходы от продажи квартир, находящихся в собственности городских округов</t>
  </si>
  <si>
    <t>Рост, снижение (+, -) в тыс. руб.</t>
  </si>
  <si>
    <t>182  1  03  02100  01  0000  110</t>
  </si>
  <si>
    <t xml:space="preserve">Акцизы на пиво, производимое на территории Российской Федерации
</t>
  </si>
  <si>
    <t>182  1  05  01  011  01  0000  110</t>
  </si>
  <si>
    <t>182  1  05  01  021  01  0000  110</t>
  </si>
  <si>
    <t>182  1  05  01  050  01  1000  110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</si>
  <si>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</si>
  <si>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</si>
  <si>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</si>
  <si>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</si>
  <si>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</si>
  <si>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</si>
  <si>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</si>
  <si>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</si>
  <si>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</si>
  <si>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</si>
  <si>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</si>
  <si>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</si>
  <si>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</si>
  <si>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</si>
  <si>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</si>
  <si>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</si>
  <si>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</si>
  <si>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</si>
  <si>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Сумма бюджетных назначений на 2020 год (в тыс.руб.)</t>
  </si>
  <si>
    <t>000  1  01  02000  01  0000  110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</si>
  <si>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</si>
  <si>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</si>
  <si>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</si>
  <si>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</si>
  <si>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100  1  03  02240  01  0000  110</t>
  </si>
  <si>
    <t>100  1  03  02250  01  0000  110</t>
  </si>
  <si>
    <t>100  1  03  02260  01  0000  110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</si>
  <si>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</si>
  <si>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</si>
  <si>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</si>
  <si>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182  1  05  01  012  01  0000  110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</si>
  <si>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</si>
  <si>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</si>
  <si>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</si>
  <si>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</si>
  <si>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</si>
  <si>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</si>
  <si>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</si>
  <si>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902  1  08  07150  01  0000  110</t>
  </si>
  <si>
    <t>Государственная пошлина за выдачу разрешения на установку рекламной конструкции</t>
  </si>
  <si>
    <t>902  1  11  05010  00  0000  120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</si>
  <si>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</si>
  <si>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000  1  11  05020  00  0000  120</t>
  </si>
  <si>
    <t xml:space="preserve">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</si>
  <si>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902  1 11 05300 00 0000 120
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</si>
  <si>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</si>
  <si>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902  1 11 05312 04 0000 120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</si>
  <si>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</si>
  <si>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</si>
  <si>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</si>
  <si>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</si>
  <si>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</si>
  <si>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902  1  11  09044  04  0008  120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</si>
  <si>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установку и эксплуатацию рекламной конструкции, а также плата за право на заключение указанных договоров)</t>
  </si>
  <si>
    <t>902  1  11  09044  04  0005  120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</si>
  <si>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размещение нестационарного торгового объекта, а также плата за право на заключение указанных договоров)</t>
  </si>
  <si>
    <t>902  1  11  09044  04  0004  120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</si>
  <si>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наём) муниципального жилищного фонда)</t>
  </si>
  <si>
    <t>000  1  12  01000  01  0000  120</t>
  </si>
  <si>
    <t>Плата за размещение отходов производства</t>
  </si>
  <si>
    <t>048  1  12  01042  01  6000  120</t>
  </si>
  <si>
    <t xml:space="preserve">Плата за размещение твердых коммунальных отходов
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</si>
  <si>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</si>
  <si>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</si>
  <si>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</si>
  <si>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</si>
  <si>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</si>
  <si>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</si>
  <si>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</si>
  <si>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</si>
  <si>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</si>
  <si>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</si>
  <si>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037  1 16   01053  01  0000 140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</si>
  <si>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</si>
  <si>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</si>
  <si>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</si>
  <si>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901  1  16  07010  04  0000  140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</si>
  <si>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</si>
  <si>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</si>
  <si>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</si>
  <si>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037 1  16  07090  04  0000  140</t>
  </si>
  <si>
    <t>901 1  16  07090  04  0000  140</t>
  </si>
  <si>
    <t>000 1 16  10100  04  0000 140</t>
  </si>
  <si>
    <t>901 1 16  10100  04  0000 140</t>
  </si>
  <si>
    <t>919 1  16 10100  04 0000 140</t>
  </si>
  <si>
    <t xml:space="preserve"> 045  1 16 11050 01 0000 140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</si>
  <si>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</si>
  <si>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000  1 16  10123  01 0000 140</t>
  </si>
  <si>
    <t>037  1 16  10123  01 0000 140</t>
  </si>
  <si>
    <t>141  1 16  10123  01 0000 140</t>
  </si>
  <si>
    <t>182  1 16  10123  01 0000 140</t>
  </si>
  <si>
    <t>321  1 16  10123  01 0000 140</t>
  </si>
  <si>
    <t>182  1 16  10129  01 0000 140</t>
  </si>
  <si>
    <t>000  1  17  05000  00  0000  180</t>
  </si>
  <si>
    <t>Прочие неналоговые доходы</t>
  </si>
  <si>
    <t>Дотации бюджетам бюджетной системы Российской Федерации</t>
  </si>
  <si>
    <t>919  2  02  15002  04  0000  150</t>
  </si>
  <si>
    <t xml:space="preserve">Дотации бюджетам городских округов на поддержку мер по обеспечению сбалансированности бюджетов
</t>
  </si>
  <si>
    <t>Субсидии бюджетам бюджетной системы Российской Федерации (межбюджетные субсидии)</t>
  </si>
  <si>
    <t>000  2  02  29999 04  0000  150</t>
  </si>
  <si>
    <t>Прочие субсидии бюджетам городских округов</t>
  </si>
  <si>
    <t>906  2  02  29999 04  0000  150</t>
  </si>
  <si>
    <t>Субсидии 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</si>
  <si>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</si>
  <si>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бюджетам бюджетной системы Российской Федерации</t>
  </si>
  <si>
    <t>000  2  02  30024  04  0000  150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</si>
  <si>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</si>
  <si>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</si>
  <si>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</si>
  <si>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</si>
  <si>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</si>
  <si>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</si>
  <si>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</si>
  <si>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</si>
  <si>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</si>
  <si>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оплату жилищно-коммунальных услуг отдельным категориям граждан
</t>
  </si>
  <si>
    <t>901  2  02  35469  04  0000  150</t>
  </si>
  <si>
    <t>Субвенции бюджетам городских округов на проведение Всероссийской переписи населения 2020 года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</si>
  <si>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</si>
  <si>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</si>
  <si>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</si>
  <si>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</si>
  <si>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</si>
  <si>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Объем средств по решению о бюджете на 2020 год, тыс. руб.</t>
  </si>
  <si>
    <t>Объем средств по решению о бюджете на 2020 год  в тысячах рублей</t>
  </si>
  <si>
    <t>Исполнение бюджета Невьянского городского округа по состоянию на 01.03.2020 г.</t>
  </si>
  <si>
    <t>Сумма фактического поступления на 01.03.2020 г. (в тыс.руб.)</t>
  </si>
  <si>
    <t>182  1  01  02050  01  0000  110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</si>
  <si>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</si>
  <si>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182  1  05  01  022  01 2100  110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</si>
  <si>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</si>
  <si>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182  1  05  02020 02  0000  110</t>
  </si>
  <si>
    <t>Единый налог на вмененный доход для отдельных видов деятельности (за налоговые периоды, истекшие до 1 января 2011 года)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</si>
  <si>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  </r>
    <r>
      <rPr>
        <sz val="10"/>
        <color indexed="12"/>
        <rFont val="Times New Roman"/>
        <family val="1"/>
        <charset val="204"/>
      </rPr>
      <t>(доходы, получаемые в виде арендной платы за указанные земельные участки)</t>
    </r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</si>
  <si>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  </r>
    <r>
      <rPr>
        <sz val="10"/>
        <color indexed="12"/>
        <rFont val="Times New Roman"/>
        <family val="1"/>
        <charset val="204"/>
      </rPr>
      <t>(доходы, получаемые в виде арендной платы за указанные земельные участки)</t>
    </r>
  </si>
  <si>
    <t xml:space="preserve">902  1 11 05324 04 0000 120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</si>
  <si>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</si>
  <si>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r>
      <t>Доходы от сдачи в аренду имущества, составляющего казну городских округов (за исключением земельных участков)  (</t>
    </r>
    <r>
      <rPr>
        <sz val="10"/>
        <color indexed="12"/>
        <rFont val="Times New Roman"/>
        <family val="1"/>
        <charset val="204"/>
      </rPr>
      <t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</si>
  <si>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(доходы от сдачи в аренду движимого имущества, находящегося в казне городских округов )</t>
    </r>
  </si>
  <si>
    <r>
      <t xml:space="preserve">Прочие доходы от оказания платных услуг (работ) получателями средств бюджетов городских округов </t>
    </r>
    <r>
      <rPr>
        <sz val="10"/>
        <color indexed="12"/>
        <rFont val="Times New Roman"/>
        <family val="1"/>
        <charset val="204"/>
      </rPr>
      <t xml:space="preserve">(прочие доходы от оказания платных услуг (работ) </t>
    </r>
  </si>
  <si>
    <t>901  1  13  02994  04  0001  130</t>
  </si>
  <si>
    <r>
      <t xml:space="preserve">Прочие доходы от компенсации затрат бюджетов городских округов </t>
    </r>
    <r>
      <rPr>
        <sz val="10"/>
        <color rgb="FF00B0F0"/>
        <rFont val="Times New Roman"/>
        <family val="1"/>
        <charset val="204"/>
      </rPr>
      <t>(в части возврата дебиторской задолженности прошлых лет)</t>
    </r>
  </si>
  <si>
    <t>906  1  13  02994  04  0001  130</t>
  </si>
  <si>
    <t>906  1  13  02994  04  0006  130</t>
  </si>
  <si>
    <r>
      <t xml:space="preserve">Прочие доходы от компенсации затрат бюджетов городских округов </t>
    </r>
    <r>
      <rPr>
        <sz val="10"/>
        <color rgb="FF00B0F0"/>
        <rFont val="Times New Roman"/>
        <family val="1"/>
        <charset val="204"/>
      </rPr>
      <t>(возврат бюджетных средств в связи с невыполнением муниципального задания бюджетными и автономными учреждениями)</t>
    </r>
  </si>
  <si>
    <t>902  1  14  02042  04  0000  410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</si>
  <si>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</si>
  <si>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  </r>
    <r>
      <rPr>
        <sz val="10"/>
        <color indexed="12"/>
        <rFont val="Times New Roman"/>
        <family val="1"/>
        <charset val="204"/>
      </rPr>
      <t>(доходы от реализации объектов нежилого фонда)</t>
    </r>
  </si>
  <si>
    <t>902  1  14  02043  04  0002  410</t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</si>
  <si>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  </r>
    <r>
      <rPr>
        <sz val="10"/>
        <color indexed="12"/>
        <rFont val="Times New Roman"/>
        <family val="1"/>
        <charset val="204"/>
      </rPr>
      <t>(прочие доходы от реализации иного имущества,)</t>
    </r>
  </si>
  <si>
    <t>000  1 16   01073  01  0000 140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</si>
  <si>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</si>
  <si>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019  1 16   01073  01  0000 140</t>
  </si>
  <si>
    <t>037  1 16   01073  01  0000 140</t>
  </si>
  <si>
    <t>019  1 16   01153  01  0000 140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</si>
  <si>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</si>
  <si>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019  1 16   01183  01  0000 140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</si>
  <si>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</si>
  <si>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037  1 16   01193  01  0000 140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</si>
  <si>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</si>
  <si>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000  1 16   01203  01  0000 140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</si>
  <si>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</si>
  <si>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019  1 16   01203  01  0000 140</t>
  </si>
  <si>
    <t>037 1 16   01203  01  0000 140</t>
  </si>
  <si>
    <t>913 1  16  07090  04  0000  140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</si>
  <si>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</si>
  <si>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188  1 16  10123  01 0000 140</t>
  </si>
  <si>
    <t>901  1 16  10123  01 0000 140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</si>
  <si>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</si>
  <si>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>901  1 16  11064  01 0000 140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</si>
  <si>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</si>
  <si>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901  1  17  05040  04  0000  180</t>
  </si>
  <si>
    <t>Прочие неналоговые доходы бюджетов городских округов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</si>
  <si>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</si>
  <si>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 xml:space="preserve"> 901  2  02  20077  04  0000  150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</si>
  <si>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</si>
  <si>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 901  2  02  20299  04  0000  150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</si>
  <si>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</si>
  <si>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901  2  02  20302  04  0000  150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</si>
  <si>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</si>
  <si>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908  2  02  25519 04  0000  150</t>
  </si>
  <si>
    <t xml:space="preserve">Субсидия бюджетам городских округов на поддержку отрасли культуры
</t>
  </si>
  <si>
    <t>901  2  02  25520 04  0000  150</t>
  </si>
  <si>
    <t xml:space="preserve"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
</t>
  </si>
  <si>
    <t>901  2  02  25576 04  0000  150</t>
  </si>
  <si>
    <t xml:space="preserve">Субсидии бюджетам городских округов на обеспечение комплексного развития сельских территорий
</t>
  </si>
  <si>
    <t>901  2  02  25497 04  0000  150</t>
  </si>
  <si>
    <t xml:space="preserve">Субсидии бюджетам городских округов на реализацию мероприятий по обеспечению жильем молодых семей
</t>
  </si>
  <si>
    <t>901  2  02  29999 04  0000  150</t>
  </si>
  <si>
    <t>Субсидии  на  разработку документации по планировке территории</t>
  </si>
  <si>
    <t>Субсидии  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</si>
  <si>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</si>
  <si>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</si>
  <si>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</si>
  <si>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>000  2  18  04010  04  0000  150</t>
  </si>
  <si>
    <t>Доходы бюджетов городских округов от возврата организациями остатков субсидий прошлых лет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</si>
  <si>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</si>
  <si>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</si>
  <si>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908  2  19  60010  04  0000  150</t>
  </si>
  <si>
    <t>Лесное  хозяйство</t>
  </si>
  <si>
    <t xml:space="preserve"> по состоянию на 01.03.2020 года</t>
  </si>
  <si>
    <r>
      <t xml:space="preserve">    </t>
    </r>
    <r>
      <rPr>
        <vertAlign val="superscript"/>
        <sz val="12"/>
        <rFont val="Times New Roman"/>
        <family val="1"/>
        <charset val="204"/>
      </rPr>
      <t>1*</t>
    </r>
    <r>
      <rPr>
        <sz val="12"/>
        <rFont val="Times New Roman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 2 379,49 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</si>
  <si>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на 01.03.2020 г.</t>
  </si>
  <si>
    <t>Исполнение на 01.03.2020г., в тысячах рублей</t>
  </si>
  <si>
    <t>на  01.03.2020 г.</t>
  </si>
  <si>
    <t>Исполнено    на 01.03.2020г., в тыс. руб.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</si>
</sst>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4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rgb="FF00B0F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8" fillId="2" borderId="14"/>
    <xf numFmtId="4" fontId="39" fillId="0" borderId="15">
      <alignment horizontal="right" vertical="top" shrinkToFit="1"/>
    </xf>
  </cellStyleXfs>
  <cellXfs count="268">
    <xf numFmtId="0" fontId="0" fillId="0" borderId="0" xfId="0"/>
    <xf numFmtId="0" fontId="0" fillId="0" borderId="0" xfId="0"/>
    <xf numFmtId="0" fontId="2" fillId="0" borderId="0" xfId="0" applyFont="1"/>
    <xf numFmtId="0" fontId="11" fillId="0" borderId="0" xfId="0" applyFont="1"/>
    <xf numFmtId="165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justify"/>
    </xf>
    <xf numFmtId="0" fontId="9" fillId="0" borderId="1" xfId="0" applyFont="1" applyBorder="1"/>
    <xf numFmtId="164" fontId="9" fillId="0" borderId="1" xfId="0" applyNumberFormat="1" applyFont="1" applyBorder="1"/>
    <xf numFmtId="165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vertical="justify" wrapText="1"/>
    </xf>
    <xf numFmtId="0" fontId="12" fillId="0" borderId="1" xfId="0" applyFont="1" applyBorder="1" applyAlignment="1">
      <alignment wrapText="1"/>
    </xf>
    <xf numFmtId="164" fontId="12" fillId="0" borderId="1" xfId="0" applyNumberFormat="1" applyFont="1" applyBorder="1"/>
    <xf numFmtId="0" fontId="0" fillId="0" borderId="0" xfId="0" applyAlignment="1">
      <alignment wrapText="1"/>
    </xf>
    <xf numFmtId="165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justify"/>
    </xf>
    <xf numFmtId="164" fontId="9" fillId="0" borderId="0" xfId="0" applyNumberFormat="1" applyFont="1" applyFill="1" applyBorder="1"/>
    <xf numFmtId="0" fontId="9" fillId="0" borderId="0" xfId="0" applyFont="1" applyBorder="1"/>
    <xf numFmtId="164" fontId="9" fillId="0" borderId="0" xfId="0" applyNumberFormat="1" applyFont="1" applyBorder="1"/>
    <xf numFmtId="165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vertical="justify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164" fontId="12" fillId="0" borderId="0" xfId="0" applyNumberFormat="1" applyFont="1" applyBorder="1"/>
    <xf numFmtId="165" fontId="12" fillId="0" borderId="0" xfId="0" applyNumberFormat="1" applyFont="1" applyBorder="1" applyAlignment="1">
      <alignment horizontal="center"/>
    </xf>
    <xf numFmtId="164" fontId="12" fillId="0" borderId="0" xfId="0" applyNumberFormat="1" applyFont="1" applyFill="1" applyBorder="1"/>
    <xf numFmtId="0" fontId="12" fillId="0" borderId="0" xfId="0" applyFont="1" applyBorder="1"/>
    <xf numFmtId="165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justify" wrapText="1"/>
    </xf>
    <xf numFmtId="0" fontId="9" fillId="0" borderId="1" xfId="0" applyFont="1" applyBorder="1" applyAlignment="1">
      <alignment vertical="top"/>
    </xf>
    <xf numFmtId="165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justify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12" fillId="0" borderId="0" xfId="0" applyFont="1" applyFill="1" applyBorder="1"/>
    <xf numFmtId="165" fontId="9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justify"/>
    </xf>
    <xf numFmtId="165" fontId="9" fillId="0" borderId="0" xfId="0" applyNumberFormat="1" applyFont="1" applyBorder="1" applyAlignment="1">
      <alignment horizontal="center"/>
    </xf>
    <xf numFmtId="0" fontId="9" fillId="0" borderId="0" xfId="0" applyFont="1" applyFill="1" applyBorder="1"/>
    <xf numFmtId="0" fontId="12" fillId="0" borderId="1" xfId="0" applyFont="1" applyFill="1" applyBorder="1" applyAlignment="1">
      <alignment vertical="justify" wrapText="1"/>
    </xf>
    <xf numFmtId="0" fontId="12" fillId="0" borderId="0" xfId="0" applyFont="1" applyBorder="1" applyAlignment="1">
      <alignment vertical="justify"/>
    </xf>
    <xf numFmtId="0" fontId="14" fillId="0" borderId="0" xfId="0" applyFont="1"/>
    <xf numFmtId="0" fontId="12" fillId="0" borderId="0" xfId="0" applyFont="1" applyFill="1" applyBorder="1" applyAlignment="1">
      <alignment vertical="justify" wrapText="1"/>
    </xf>
    <xf numFmtId="0" fontId="14" fillId="0" borderId="0" xfId="0" applyFont="1" applyBorder="1"/>
    <xf numFmtId="165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9" fillId="0" borderId="0" xfId="0" applyFont="1" applyBorder="1" applyAlignment="1">
      <alignment horizontal="center"/>
    </xf>
    <xf numFmtId="0" fontId="15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1" xfId="0" applyFont="1" applyFill="1" applyBorder="1"/>
    <xf numFmtId="0" fontId="16" fillId="0" borderId="1" xfId="0" applyFont="1" applyFill="1" applyBorder="1" applyAlignment="1">
      <alignment vertical="justify"/>
    </xf>
    <xf numFmtId="0" fontId="9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Border="1"/>
    <xf numFmtId="0" fontId="9" fillId="0" borderId="0" xfId="0" applyFont="1" applyFill="1" applyBorder="1" applyAlignment="1"/>
    <xf numFmtId="0" fontId="17" fillId="0" borderId="0" xfId="1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 vertical="top" wrapText="1"/>
    </xf>
    <xf numFmtId="3" fontId="20" fillId="0" borderId="1" xfId="0" applyNumberFormat="1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top" wrapText="1"/>
    </xf>
    <xf numFmtId="3" fontId="23" fillId="0" borderId="1" xfId="0" applyNumberFormat="1" applyFont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left" vertical="top" wrapText="1" indent="2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horizontal="left" vertical="top" wrapText="1" indent="2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vertical="top"/>
    </xf>
    <xf numFmtId="0" fontId="25" fillId="0" borderId="1" xfId="0" applyFont="1" applyBorder="1" applyAlignment="1">
      <alignment vertical="top" wrapText="1"/>
    </xf>
    <xf numFmtId="167" fontId="25" fillId="0" borderId="2" xfId="0" applyNumberFormat="1" applyFont="1" applyBorder="1" applyAlignment="1">
      <alignment horizontal="center" vertical="top"/>
    </xf>
    <xf numFmtId="167" fontId="25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vertical="top"/>
    </xf>
    <xf numFmtId="166" fontId="17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/>
    <xf numFmtId="4" fontId="12" fillId="0" borderId="1" xfId="0" applyNumberFormat="1" applyFont="1" applyFill="1" applyBorder="1" applyAlignment="1">
      <alignment wrapText="1"/>
    </xf>
    <xf numFmtId="4" fontId="12" fillId="0" borderId="1" xfId="0" applyNumberFormat="1" applyFont="1" applyFill="1" applyBorder="1"/>
    <xf numFmtId="4" fontId="9" fillId="0" borderId="1" xfId="0" applyNumberFormat="1" applyFont="1" applyFill="1" applyBorder="1" applyAlignment="1">
      <alignment vertical="top"/>
    </xf>
    <xf numFmtId="4" fontId="29" fillId="0" borderId="1" xfId="0" applyNumberFormat="1" applyFont="1" applyBorder="1" applyAlignment="1">
      <alignment horizontal="right" vertical="top" wrapText="1"/>
    </xf>
    <xf numFmtId="4" fontId="25" fillId="0" borderId="1" xfId="0" applyNumberFormat="1" applyFont="1" applyBorder="1" applyAlignment="1">
      <alignment horizontal="right" vertical="top" wrapText="1"/>
    </xf>
    <xf numFmtId="4" fontId="25" fillId="0" borderId="1" xfId="0" applyNumberFormat="1" applyFont="1" applyBorder="1" applyAlignment="1">
      <alignment vertical="top"/>
    </xf>
    <xf numFmtId="4" fontId="25" fillId="0" borderId="2" xfId="0" applyNumberFormat="1" applyFont="1" applyBorder="1" applyAlignment="1">
      <alignment horizontal="right" vertical="top"/>
    </xf>
    <xf numFmtId="4" fontId="25" fillId="0" borderId="1" xfId="0" applyNumberFormat="1" applyFont="1" applyFill="1" applyBorder="1" applyAlignment="1">
      <alignment vertical="top"/>
    </xf>
    <xf numFmtId="164" fontId="12" fillId="0" borderId="1" xfId="0" applyNumberFormat="1" applyFont="1" applyFill="1" applyBorder="1"/>
    <xf numFmtId="166" fontId="12" fillId="0" borderId="1" xfId="0" applyNumberFormat="1" applyFont="1" applyFill="1" applyBorder="1" applyAlignment="1">
      <alignment horizontal="right" vertical="top"/>
    </xf>
    <xf numFmtId="0" fontId="31" fillId="0" borderId="0" xfId="0" applyFont="1" applyFill="1"/>
    <xf numFmtId="0" fontId="27" fillId="0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14" fillId="0" borderId="0" xfId="0" applyNumberFormat="1" applyFont="1"/>
    <xf numFmtId="4" fontId="29" fillId="0" borderId="1" xfId="0" applyNumberFormat="1" applyFont="1" applyFill="1" applyBorder="1" applyAlignment="1">
      <alignment horizontal="right" vertical="top" wrapText="1"/>
    </xf>
    <xf numFmtId="4" fontId="25" fillId="0" borderId="1" xfId="0" applyNumberFormat="1" applyFont="1" applyFill="1" applyBorder="1" applyAlignment="1">
      <alignment horizontal="right" vertical="top" wrapText="1"/>
    </xf>
    <xf numFmtId="0" fontId="3" fillId="0" borderId="4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center" vertical="top"/>
    </xf>
    <xf numFmtId="0" fontId="3" fillId="0" borderId="5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3" applyFont="1" applyFill="1" applyBorder="1" applyAlignment="1">
      <alignment horizontal="left" vertical="center"/>
    </xf>
    <xf numFmtId="4" fontId="3" fillId="0" borderId="7" xfId="3" applyNumberFormat="1" applyFont="1" applyFill="1" applyBorder="1" applyAlignment="1">
      <alignment horizontal="center" vertical="center"/>
    </xf>
    <xf numFmtId="4" fontId="3" fillId="0" borderId="1" xfId="3" applyNumberFormat="1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left" vertical="center"/>
    </xf>
    <xf numFmtId="0" fontId="2" fillId="0" borderId="1" xfId="3" applyFont="1" applyFill="1" applyBorder="1" applyAlignment="1">
      <alignment horizontal="justify" vertical="top" wrapText="1"/>
    </xf>
    <xf numFmtId="0" fontId="3" fillId="0" borderId="1" xfId="3" applyFont="1" applyFill="1" applyBorder="1" applyAlignment="1">
      <alignment horizontal="justify" vertical="top" wrapText="1"/>
    </xf>
    <xf numFmtId="4" fontId="32" fillId="0" borderId="12" xfId="0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/>
    </xf>
    <xf numFmtId="4" fontId="2" fillId="0" borderId="1" xfId="3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justify" vertical="top"/>
    </xf>
    <xf numFmtId="0" fontId="2" fillId="0" borderId="1" xfId="1" applyNumberFormat="1" applyFont="1" applyFill="1" applyBorder="1" applyAlignment="1">
      <alignment horizontal="justify" vertical="top"/>
    </xf>
    <xf numFmtId="0" fontId="4" fillId="0" borderId="8" xfId="0" applyFont="1" applyFill="1" applyBorder="1" applyAlignment="1">
      <alignment horizontal="left" vertical="center" wrapText="1"/>
    </xf>
    <xf numFmtId="4" fontId="3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/>
    </xf>
    <xf numFmtId="49" fontId="33" fillId="0" borderId="8" xfId="8" applyNumberFormat="1" applyFont="1" applyFill="1" applyBorder="1" applyAlignment="1" applyProtection="1">
      <alignment horizontal="left" vertical="center" shrinkToFit="1"/>
    </xf>
    <xf numFmtId="0" fontId="32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35" fillId="0" borderId="8" xfId="8" applyNumberFormat="1" applyFont="1" applyFill="1" applyBorder="1" applyAlignment="1" applyProtection="1">
      <alignment horizontal="left" vertical="top" shrinkToFit="1"/>
    </xf>
    <xf numFmtId="49" fontId="33" fillId="0" borderId="8" xfId="8" applyNumberFormat="1" applyFont="1" applyFill="1" applyBorder="1" applyAlignment="1" applyProtection="1">
      <alignment horizontal="left" vertical="top" shrinkToFi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2" xfId="3" applyNumberFormat="1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left" vertical="center"/>
    </xf>
    <xf numFmtId="0" fontId="3" fillId="0" borderId="5" xfId="3" applyFont="1" applyFill="1" applyBorder="1" applyAlignment="1">
      <alignment horizontal="justify" vertical="top" wrapText="1"/>
    </xf>
    <xf numFmtId="4" fontId="3" fillId="0" borderId="5" xfId="3" applyNumberFormat="1" applyFont="1" applyFill="1" applyBorder="1" applyAlignment="1">
      <alignment horizontal="center" vertical="center" wrapText="1"/>
    </xf>
    <xf numFmtId="4" fontId="3" fillId="0" borderId="5" xfId="3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left" vertical="center"/>
    </xf>
    <xf numFmtId="4" fontId="32" fillId="0" borderId="11" xfId="0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justify" vertical="top"/>
    </xf>
    <xf numFmtId="0" fontId="2" fillId="0" borderId="1" xfId="0" applyNumberFormat="1" applyFont="1" applyFill="1" applyBorder="1" applyAlignment="1">
      <alignment horizontal="justify" vertical="top"/>
    </xf>
    <xf numFmtId="0" fontId="2" fillId="0" borderId="1" xfId="3" applyNumberFormat="1" applyFont="1" applyFill="1" applyBorder="1" applyAlignment="1">
      <alignment horizontal="justify" vertical="top"/>
    </xf>
    <xf numFmtId="0" fontId="2" fillId="0" borderId="9" xfId="3" applyFont="1" applyFill="1" applyBorder="1" applyAlignment="1">
      <alignment horizontal="left" vertical="center"/>
    </xf>
    <xf numFmtId="0" fontId="2" fillId="0" borderId="2" xfId="3" applyFont="1" applyFill="1" applyBorder="1" applyAlignment="1">
      <alignment horizontal="justify" vertical="top" wrapText="1"/>
    </xf>
    <xf numFmtId="0" fontId="3" fillId="0" borderId="5" xfId="3" applyFont="1" applyFill="1" applyBorder="1" applyAlignment="1">
      <alignment horizontal="justify" vertical="top"/>
    </xf>
    <xf numFmtId="0" fontId="3" fillId="0" borderId="1" xfId="3" applyFont="1" applyFill="1" applyBorder="1" applyAlignment="1">
      <alignment horizontal="left" vertical="center"/>
    </xf>
    <xf numFmtId="4" fontId="33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horizontal="center" vertical="center"/>
    </xf>
    <xf numFmtId="0" fontId="42" fillId="0" borderId="1" xfId="9" applyNumberFormat="1" applyFont="1" applyFill="1" applyBorder="1" applyAlignment="1" applyProtection="1">
      <alignment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top" wrapText="1"/>
    </xf>
    <xf numFmtId="0" fontId="33" fillId="0" borderId="1" xfId="8" applyFont="1" applyFill="1" applyBorder="1" applyAlignment="1">
      <alignment horizontal="left" vertical="top" wrapText="1" shrinkToFit="1"/>
    </xf>
    <xf numFmtId="0" fontId="4" fillId="0" borderId="1" xfId="0" applyFont="1" applyFill="1" applyBorder="1" applyAlignment="1">
      <alignment horizontal="justify" vertical="center" wrapText="1"/>
    </xf>
    <xf numFmtId="0" fontId="33" fillId="0" borderId="17" xfId="9" applyNumberFormat="1" applyFont="1" applyBorder="1" applyAlignment="1" applyProtection="1">
      <alignment vertical="top" wrapText="1"/>
    </xf>
    <xf numFmtId="4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vertical="center" wrapText="1"/>
    </xf>
    <xf numFmtId="0" fontId="2" fillId="3" borderId="1" xfId="3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/>
    </xf>
    <xf numFmtId="0" fontId="33" fillId="0" borderId="8" xfId="8" applyNumberFormat="1" applyFont="1" applyFill="1" applyBorder="1" applyAlignment="1" applyProtection="1">
      <alignment horizontal="left" vertical="center" shrinkToFit="1"/>
    </xf>
    <xf numFmtId="49" fontId="33" fillId="0" borderId="18" xfId="8" applyNumberFormat="1" applyFont="1" applyFill="1" applyBorder="1" applyAlignment="1" applyProtection="1">
      <alignment horizontal="left" vertical="top" wrapText="1" shrinkToFit="1"/>
    </xf>
    <xf numFmtId="0" fontId="33" fillId="0" borderId="15" xfId="9" applyNumberFormat="1" applyFont="1" applyBorder="1" applyAlignment="1" applyProtection="1">
      <alignment vertical="top" wrapText="1"/>
    </xf>
    <xf numFmtId="0" fontId="2" fillId="3" borderId="8" xfId="3" applyFont="1" applyFill="1" applyBorder="1" applyAlignment="1">
      <alignment horizontal="left" vertical="center"/>
    </xf>
    <xf numFmtId="0" fontId="3" fillId="0" borderId="19" xfId="3" applyFont="1" applyFill="1" applyBorder="1" applyAlignment="1">
      <alignment horizontal="left" vertical="center"/>
    </xf>
    <xf numFmtId="0" fontId="3" fillId="0" borderId="20" xfId="3" applyFont="1" applyFill="1" applyBorder="1" applyAlignment="1">
      <alignment horizontal="justify" vertical="top"/>
    </xf>
    <xf numFmtId="4" fontId="3" fillId="0" borderId="20" xfId="3" applyNumberFormat="1" applyFont="1" applyFill="1" applyBorder="1" applyAlignment="1">
      <alignment horizontal="center" vertical="center" wrapText="1"/>
    </xf>
    <xf numFmtId="4" fontId="3" fillId="0" borderId="20" xfId="3" applyNumberFormat="1" applyFont="1" applyFill="1" applyBorder="1" applyAlignment="1">
      <alignment horizontal="center" vertical="center"/>
    </xf>
    <xf numFmtId="4" fontId="32" fillId="0" borderId="21" xfId="0" applyNumberFormat="1" applyFont="1" applyFill="1" applyBorder="1" applyAlignment="1">
      <alignment horizontal="center" vertical="center"/>
    </xf>
    <xf numFmtId="0" fontId="40" fillId="0" borderId="4" xfId="1" applyFont="1" applyFill="1" applyBorder="1" applyAlignment="1">
      <alignment horizontal="center" vertical="top" wrapText="1"/>
    </xf>
    <xf numFmtId="0" fontId="40" fillId="0" borderId="5" xfId="1" applyFont="1" applyFill="1" applyBorder="1" applyAlignment="1">
      <alignment horizontal="center" vertical="top"/>
    </xf>
    <xf numFmtId="0" fontId="40" fillId="0" borderId="5" xfId="1" applyFont="1" applyFill="1" applyBorder="1" applyAlignment="1">
      <alignment horizontal="center" vertical="top" wrapText="1"/>
    </xf>
    <xf numFmtId="168" fontId="40" fillId="0" borderId="5" xfId="1" applyNumberFormat="1" applyFont="1" applyFill="1" applyBorder="1" applyAlignment="1">
      <alignment horizontal="center" vertical="top" wrapText="1"/>
    </xf>
    <xf numFmtId="0" fontId="41" fillId="0" borderId="5" xfId="1" applyFont="1" applyFill="1" applyBorder="1" applyAlignment="1">
      <alignment horizontal="center" vertical="top" wrapText="1"/>
    </xf>
    <xf numFmtId="0" fontId="40" fillId="0" borderId="10" xfId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 vertical="top" wrapText="1"/>
    </xf>
    <xf numFmtId="1" fontId="3" fillId="0" borderId="10" xfId="1" applyNumberFormat="1" applyFont="1" applyFill="1" applyBorder="1" applyAlignment="1">
      <alignment horizontal="center"/>
    </xf>
    <xf numFmtId="0" fontId="3" fillId="0" borderId="5" xfId="3" applyFont="1" applyFill="1" applyBorder="1" applyAlignment="1">
      <alignment vertical="top" wrapText="1"/>
    </xf>
    <xf numFmtId="4" fontId="3" fillId="0" borderId="10" xfId="3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 shrinkToFit="1"/>
    </xf>
    <xf numFmtId="4" fontId="4" fillId="0" borderId="2" xfId="0" applyNumberFormat="1" applyFont="1" applyFill="1" applyBorder="1" applyAlignment="1">
      <alignment horizontal="center" vertical="center"/>
    </xf>
    <xf numFmtId="4" fontId="2" fillId="0" borderId="2" xfId="3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3" fillId="0" borderId="7" xfId="3" applyFont="1" applyFill="1" applyBorder="1" applyAlignment="1">
      <alignment horizontal="justify" vertical="top" wrapText="1"/>
    </xf>
    <xf numFmtId="0" fontId="2" fillId="0" borderId="6" xfId="1" applyFont="1" applyFill="1" applyBorder="1" applyAlignment="1">
      <alignment horizontal="left" vertical="center"/>
    </xf>
    <xf numFmtId="0" fontId="2" fillId="0" borderId="7" xfId="3" applyFont="1" applyFill="1" applyBorder="1" applyAlignment="1">
      <alignment horizontal="justify" vertical="top" wrapText="1"/>
    </xf>
    <xf numFmtId="4" fontId="2" fillId="0" borderId="7" xfId="3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3" fillId="0" borderId="22" xfId="3" applyFont="1" applyFill="1" applyBorder="1" applyAlignment="1">
      <alignment horizontal="left" vertical="center"/>
    </xf>
    <xf numFmtId="0" fontId="3" fillId="0" borderId="16" xfId="3" applyFont="1" applyFill="1" applyBorder="1" applyAlignment="1">
      <alignment vertical="top" wrapText="1"/>
    </xf>
    <xf numFmtId="4" fontId="3" fillId="0" borderId="16" xfId="3" applyNumberFormat="1" applyFont="1" applyFill="1" applyBorder="1" applyAlignment="1">
      <alignment horizontal="center" vertical="center"/>
    </xf>
    <xf numFmtId="4" fontId="3" fillId="0" borderId="23" xfId="3" applyNumberFormat="1" applyFont="1" applyFill="1" applyBorder="1" applyAlignment="1">
      <alignment horizontal="center" vertical="center"/>
    </xf>
    <xf numFmtId="4" fontId="33" fillId="0" borderId="7" xfId="0" applyNumberFormat="1" applyFont="1" applyFill="1" applyBorder="1" applyAlignment="1">
      <alignment horizontal="center" vertical="center" shrinkToFit="1"/>
    </xf>
    <xf numFmtId="4" fontId="4" fillId="0" borderId="7" xfId="0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justify" vertical="top"/>
    </xf>
    <xf numFmtId="0" fontId="37" fillId="0" borderId="2" xfId="3" applyFont="1" applyFill="1" applyBorder="1" applyAlignment="1">
      <alignment horizontal="justify" vertical="top" wrapText="1"/>
    </xf>
    <xf numFmtId="4" fontId="2" fillId="0" borderId="7" xfId="0" applyNumberFormat="1" applyFont="1" applyFill="1" applyBorder="1" applyAlignment="1">
      <alignment horizontal="center" vertical="center" shrinkToFit="1"/>
    </xf>
    <xf numFmtId="0" fontId="2" fillId="0" borderId="22" xfId="3" applyFont="1" applyFill="1" applyBorder="1" applyAlignment="1">
      <alignment horizontal="left" vertical="center"/>
    </xf>
    <xf numFmtId="0" fontId="2" fillId="0" borderId="16" xfId="3" applyFont="1" applyFill="1" applyBorder="1" applyAlignment="1">
      <alignment horizontal="justify" vertical="top" wrapText="1"/>
    </xf>
    <xf numFmtId="4" fontId="33" fillId="0" borderId="16" xfId="0" applyNumberFormat="1" applyFont="1" applyFill="1" applyBorder="1" applyAlignment="1">
      <alignment horizontal="center" vertical="center" shrinkToFit="1"/>
    </xf>
    <xf numFmtId="4" fontId="4" fillId="0" borderId="16" xfId="0" applyNumberFormat="1" applyFont="1" applyFill="1" applyBorder="1" applyAlignment="1">
      <alignment horizontal="center" vertical="center"/>
    </xf>
    <xf numFmtId="4" fontId="2" fillId="0" borderId="16" xfId="3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vertical="top" wrapText="1"/>
    </xf>
    <xf numFmtId="4" fontId="2" fillId="0" borderId="7" xfId="0" applyNumberFormat="1" applyFont="1" applyFill="1" applyBorder="1" applyAlignment="1">
      <alignment horizontal="center" vertical="center"/>
    </xf>
    <xf numFmtId="4" fontId="32" fillId="0" borderId="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vertical="top" wrapText="1"/>
    </xf>
    <xf numFmtId="4" fontId="2" fillId="0" borderId="16" xfId="0" applyNumberFormat="1" applyFont="1" applyFill="1" applyBorder="1" applyAlignment="1">
      <alignment horizontal="center" vertical="center" shrinkToFit="1"/>
    </xf>
    <xf numFmtId="4" fontId="2" fillId="0" borderId="16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vertical="top" wrapText="1"/>
    </xf>
    <xf numFmtId="0" fontId="2" fillId="0" borderId="6" xfId="3" applyFont="1" applyFill="1" applyBorder="1" applyAlignment="1">
      <alignment horizontal="left" vertical="center" wrapText="1"/>
    </xf>
    <xf numFmtId="0" fontId="3" fillId="0" borderId="4" xfId="3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vertical="top" wrapText="1"/>
    </xf>
    <xf numFmtId="0" fontId="35" fillId="0" borderId="5" xfId="0" applyFont="1" applyFill="1" applyBorder="1" applyAlignment="1">
      <alignment vertical="top" wrapText="1"/>
    </xf>
    <xf numFmtId="4" fontId="2" fillId="0" borderId="5" xfId="3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center"/>
    </xf>
    <xf numFmtId="0" fontId="2" fillId="0" borderId="7" xfId="3" applyNumberFormat="1" applyFont="1" applyFill="1" applyBorder="1" applyAlignment="1">
      <alignment horizontal="justify" vertical="top" wrapText="1"/>
    </xf>
    <xf numFmtId="0" fontId="37" fillId="0" borderId="2" xfId="0" applyNumberFormat="1" applyFont="1" applyFill="1" applyBorder="1" applyAlignment="1">
      <alignment vertical="top" wrapText="1"/>
    </xf>
    <xf numFmtId="49" fontId="33" fillId="0" borderId="6" xfId="8" applyNumberFormat="1" applyFont="1" applyFill="1" applyBorder="1" applyAlignment="1" applyProtection="1">
      <alignment horizontal="left" vertical="center" shrinkToFit="1"/>
    </xf>
    <xf numFmtId="0" fontId="33" fillId="0" borderId="7" xfId="8" applyFont="1" applyFill="1" applyBorder="1" applyAlignment="1">
      <alignment horizontal="left" vertical="top" wrapText="1" shrinkToFit="1"/>
    </xf>
    <xf numFmtId="49" fontId="35" fillId="0" borderId="8" xfId="8" applyNumberFormat="1" applyFont="1" applyFill="1" applyBorder="1" applyAlignment="1" applyProtection="1">
      <alignment horizontal="left" vertical="center" shrinkToFit="1"/>
    </xf>
    <xf numFmtId="0" fontId="35" fillId="0" borderId="1" xfId="8" applyFont="1" applyFill="1" applyBorder="1" applyAlignment="1">
      <alignment horizontal="left" vertical="top" wrapText="1" shrinkToFit="1"/>
    </xf>
    <xf numFmtId="0" fontId="32" fillId="0" borderId="1" xfId="0" applyFont="1" applyFill="1" applyBorder="1" applyAlignment="1">
      <alignment horizontal="justify" vertical="center" wrapText="1"/>
    </xf>
    <xf numFmtId="49" fontId="35" fillId="0" borderId="18" xfId="8" applyNumberFormat="1" applyFont="1" applyFill="1" applyBorder="1" applyAlignment="1" applyProtection="1">
      <alignment horizontal="left" vertical="top" wrapText="1" shrinkToFit="1"/>
    </xf>
    <xf numFmtId="0" fontId="35" fillId="0" borderId="17" xfId="9" applyNumberFormat="1" applyFont="1" applyBorder="1" applyAlignment="1" applyProtection="1">
      <alignment vertical="top" wrapText="1"/>
    </xf>
    <xf numFmtId="49" fontId="33" fillId="0" borderId="9" xfId="8" applyNumberFormat="1" applyFont="1" applyFill="1" applyBorder="1" applyAlignment="1" applyProtection="1">
      <alignment horizontal="left" vertical="top" shrinkToFit="1"/>
    </xf>
    <xf numFmtId="0" fontId="33" fillId="0" borderId="24" xfId="9" applyNumberFormat="1" applyFont="1" applyBorder="1" applyAlignment="1" applyProtection="1">
      <alignment vertical="top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2" xfId="3" applyFont="1" applyFill="1" applyBorder="1" applyAlignment="1">
      <alignment horizontal="left" vertical="center" wrapText="1"/>
    </xf>
    <xf numFmtId="0" fontId="3" fillId="0" borderId="16" xfId="3" applyFont="1" applyFill="1" applyBorder="1" applyAlignment="1">
      <alignment horizontal="justify" vertical="top"/>
    </xf>
    <xf numFmtId="4" fontId="3" fillId="0" borderId="16" xfId="3" applyNumberFormat="1" applyFont="1" applyFill="1" applyBorder="1" applyAlignment="1">
      <alignment horizontal="center" vertical="center" wrapText="1"/>
    </xf>
    <xf numFmtId="4" fontId="32" fillId="0" borderId="23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3" borderId="6" xfId="3" applyFont="1" applyFill="1" applyBorder="1" applyAlignment="1">
      <alignment horizontal="left" vertical="center"/>
    </xf>
    <xf numFmtId="0" fontId="2" fillId="3" borderId="7" xfId="3" applyFont="1" applyFill="1" applyBorder="1" applyAlignment="1">
      <alignment horizontal="left" vertical="center" wrapText="1"/>
    </xf>
    <xf numFmtId="4" fontId="2" fillId="0" borderId="7" xfId="3" applyNumberFormat="1" applyFont="1" applyFill="1" applyBorder="1" applyAlignment="1">
      <alignment horizontal="center" vertical="center" wrapText="1"/>
    </xf>
    <xf numFmtId="4" fontId="2" fillId="0" borderId="2" xfId="3" applyNumberFormat="1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justify" vertical="top"/>
    </xf>
    <xf numFmtId="0" fontId="2" fillId="0" borderId="2" xfId="3" applyFont="1" applyFill="1" applyBorder="1" applyAlignment="1">
      <alignment horizontal="justify" vertical="top"/>
    </xf>
    <xf numFmtId="0" fontId="3" fillId="0" borderId="8" xfId="3" applyFont="1" applyFill="1" applyBorder="1" applyAlignment="1">
      <alignment horizontal="center" vertical="center"/>
    </xf>
    <xf numFmtId="0" fontId="2" fillId="0" borderId="2" xfId="3" applyNumberFormat="1" applyFont="1" applyFill="1" applyBorder="1" applyAlignment="1">
      <alignment horizontal="justify" vertical="top"/>
    </xf>
    <xf numFmtId="0" fontId="40" fillId="0" borderId="4" xfId="3" applyFont="1" applyFill="1" applyBorder="1" applyAlignment="1">
      <alignment horizontal="left" vertical="center"/>
    </xf>
    <xf numFmtId="0" fontId="6" fillId="0" borderId="22" xfId="3" applyFont="1" applyFill="1" applyBorder="1" applyAlignment="1">
      <alignment horizontal="left" vertical="center"/>
    </xf>
    <xf numFmtId="0" fontId="2" fillId="0" borderId="16" xfId="3" applyFont="1" applyFill="1" applyBorder="1" applyAlignment="1">
      <alignment horizontal="justify" vertical="top"/>
    </xf>
    <xf numFmtId="4" fontId="2" fillId="0" borderId="16" xfId="3" applyNumberFormat="1" applyFont="1" applyFill="1" applyBorder="1" applyAlignment="1">
      <alignment horizontal="center" vertical="center" wrapText="1"/>
    </xf>
    <xf numFmtId="0" fontId="36" fillId="0" borderId="0" xfId="1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1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</cellXfs>
  <cellStyles count="10">
    <cellStyle name="xl43" xfId="9"/>
    <cellStyle name="xl44" xf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workbookViewId="0">
      <selection activeCell="A159" sqref="A159"/>
    </sheetView>
  </sheetViews>
  <sheetFormatPr defaultRowHeight="15"/>
  <cols>
    <col min="1" max="1" width="28.140625" style="64" customWidth="1"/>
    <col min="2" max="2" width="47" style="64" customWidth="1"/>
    <col min="3" max="3" width="13.5703125" style="106" bestFit="1" customWidth="1"/>
    <col min="4" max="4" width="11.7109375" style="64" customWidth="1"/>
    <col min="5" max="5" width="12" style="64" customWidth="1"/>
    <col min="6" max="6" width="12.28515625" style="64" customWidth="1"/>
    <col min="7" max="16384" width="9.140625" style="64"/>
  </cols>
  <sheetData>
    <row r="1" spans="1:6" ht="18" customHeight="1" thickBot="1">
      <c r="A1" s="258" t="s">
        <v>341</v>
      </c>
      <c r="B1" s="258"/>
      <c r="C1" s="258"/>
      <c r="D1" s="258"/>
      <c r="E1" s="258"/>
    </row>
    <row r="2" spans="1:6" ht="72.75" thickBot="1">
      <c r="A2" s="176" t="s">
        <v>0</v>
      </c>
      <c r="B2" s="177" t="s">
        <v>1</v>
      </c>
      <c r="C2" s="178" t="s">
        <v>234</v>
      </c>
      <c r="D2" s="179" t="s">
        <v>342</v>
      </c>
      <c r="E2" s="180" t="s">
        <v>2</v>
      </c>
      <c r="F2" s="181" t="s">
        <v>210</v>
      </c>
    </row>
    <row r="3" spans="1:6" ht="15.75" thickBot="1">
      <c r="A3" s="112">
        <v>1</v>
      </c>
      <c r="B3" s="113">
        <v>2</v>
      </c>
      <c r="C3" s="182">
        <v>3</v>
      </c>
      <c r="D3" s="114">
        <v>4</v>
      </c>
      <c r="E3" s="115">
        <v>5</v>
      </c>
      <c r="F3" s="183">
        <v>6</v>
      </c>
    </row>
    <row r="4" spans="1:6" ht="22.5" customHeight="1" thickBot="1">
      <c r="A4" s="140" t="s">
        <v>3</v>
      </c>
      <c r="B4" s="184" t="s">
        <v>4</v>
      </c>
      <c r="C4" s="143">
        <f>SUM(C5+C12+C18+C32+C38+C41+C56+C62+C72+C81+C111)</f>
        <v>519439</v>
      </c>
      <c r="D4" s="143">
        <f>SUM(D5+D12+D18+D32+D38+D41+D56+D62+D72+D81+D111)</f>
        <v>68074.60000000002</v>
      </c>
      <c r="E4" s="143">
        <f t="shared" ref="E4:E64" si="0">D4/C4*100</f>
        <v>13.105407949730385</v>
      </c>
      <c r="F4" s="185">
        <f>D4-C4</f>
        <v>-451364.39999999997</v>
      </c>
    </row>
    <row r="5" spans="1:6" ht="15.75" thickBot="1">
      <c r="A5" s="196" t="s">
        <v>5</v>
      </c>
      <c r="B5" s="197" t="s">
        <v>6</v>
      </c>
      <c r="C5" s="198">
        <f>SUM(C6)</f>
        <v>351202.69</v>
      </c>
      <c r="D5" s="198">
        <f>SUM(D6)</f>
        <v>45380.590000000004</v>
      </c>
      <c r="E5" s="198">
        <f t="shared" si="0"/>
        <v>12.921481324644752</v>
      </c>
      <c r="F5" s="199">
        <f t="shared" ref="F5:F6" si="1">D5-C5</f>
        <v>-305822.09999999998</v>
      </c>
    </row>
    <row r="6" spans="1:6" ht="23.25" customHeight="1" thickBot="1">
      <c r="A6" s="140" t="s">
        <v>235</v>
      </c>
      <c r="B6" s="184" t="s">
        <v>7</v>
      </c>
      <c r="C6" s="143">
        <f>SUM(C7:C11)</f>
        <v>351202.69</v>
      </c>
      <c r="D6" s="143">
        <f>SUM(D7:D11)</f>
        <v>45380.590000000004</v>
      </c>
      <c r="E6" s="143">
        <f t="shared" si="0"/>
        <v>12.921481324644752</v>
      </c>
      <c r="F6" s="185">
        <f t="shared" si="1"/>
        <v>-305822.09999999998</v>
      </c>
    </row>
    <row r="7" spans="1:6" ht="67.5" customHeight="1">
      <c r="A7" s="145" t="s">
        <v>8</v>
      </c>
      <c r="B7" s="192" t="s">
        <v>236</v>
      </c>
      <c r="C7" s="200">
        <v>341632.69</v>
      </c>
      <c r="D7" s="201">
        <v>44613.83</v>
      </c>
      <c r="E7" s="193">
        <f t="shared" si="0"/>
        <v>13.059004979880584</v>
      </c>
      <c r="F7" s="194">
        <f>D7-C7</f>
        <v>-297018.86</v>
      </c>
    </row>
    <row r="8" spans="1:6" ht="107.25" customHeight="1">
      <c r="A8" s="119" t="s">
        <v>9</v>
      </c>
      <c r="B8" s="120" t="s">
        <v>237</v>
      </c>
      <c r="C8" s="154">
        <v>1049.5899999999999</v>
      </c>
      <c r="D8" s="155">
        <v>409.13</v>
      </c>
      <c r="E8" s="124">
        <f t="shared" si="0"/>
        <v>38.979982659895775</v>
      </c>
      <c r="F8" s="125">
        <f t="shared" ref="F8:F71" si="2">D8-C8</f>
        <v>-640.45999999999992</v>
      </c>
    </row>
    <row r="9" spans="1:6" ht="51">
      <c r="A9" s="119" t="s">
        <v>10</v>
      </c>
      <c r="B9" s="120" t="s">
        <v>238</v>
      </c>
      <c r="C9" s="154">
        <v>3680.22</v>
      </c>
      <c r="D9" s="155">
        <v>167.37</v>
      </c>
      <c r="E9" s="124">
        <f t="shared" si="0"/>
        <v>4.5478259451880598</v>
      </c>
      <c r="F9" s="125">
        <f t="shared" si="2"/>
        <v>-3512.85</v>
      </c>
    </row>
    <row r="10" spans="1:6" ht="84.75" customHeight="1">
      <c r="A10" s="119" t="s">
        <v>11</v>
      </c>
      <c r="B10" s="120" t="s">
        <v>239</v>
      </c>
      <c r="C10" s="154">
        <v>4840.1899999999996</v>
      </c>
      <c r="D10" s="155">
        <v>190.26</v>
      </c>
      <c r="E10" s="124">
        <f t="shared" si="0"/>
        <v>3.9308374258035328</v>
      </c>
      <c r="F10" s="125">
        <f t="shared" si="2"/>
        <v>-4649.9299999999994</v>
      </c>
    </row>
    <row r="11" spans="1:6" ht="51.75" thickBot="1">
      <c r="A11" s="150" t="s">
        <v>343</v>
      </c>
      <c r="B11" s="151" t="s">
        <v>344</v>
      </c>
      <c r="C11" s="186">
        <v>0</v>
      </c>
      <c r="D11" s="187">
        <v>0</v>
      </c>
      <c r="E11" s="188"/>
      <c r="F11" s="189">
        <f t="shared" si="2"/>
        <v>0</v>
      </c>
    </row>
    <row r="12" spans="1:6" ht="39" thickBot="1">
      <c r="A12" s="140" t="s">
        <v>12</v>
      </c>
      <c r="B12" s="141" t="s">
        <v>13</v>
      </c>
      <c r="C12" s="143">
        <f>C13+C14+C15+C16+C17</f>
        <v>41391</v>
      </c>
      <c r="D12" s="143">
        <f>D13+D14+D15+D16+D17</f>
        <v>6297.75</v>
      </c>
      <c r="E12" s="143">
        <f t="shared" si="0"/>
        <v>15.215264187866929</v>
      </c>
      <c r="F12" s="144">
        <f t="shared" si="2"/>
        <v>-35093.25</v>
      </c>
    </row>
    <row r="13" spans="1:6" s="195" customFormat="1" ht="38.25">
      <c r="A13" s="191" t="s">
        <v>211</v>
      </c>
      <c r="B13" s="192" t="s">
        <v>212</v>
      </c>
      <c r="C13" s="193">
        <v>1253</v>
      </c>
      <c r="D13" s="193">
        <v>115.41</v>
      </c>
      <c r="E13" s="193">
        <f t="shared" si="0"/>
        <v>9.2106943335993616</v>
      </c>
      <c r="F13" s="194">
        <f t="shared" si="2"/>
        <v>-1137.5899999999999</v>
      </c>
    </row>
    <row r="14" spans="1:6" ht="76.5">
      <c r="A14" s="123" t="s">
        <v>208</v>
      </c>
      <c r="B14" s="126" t="s">
        <v>14</v>
      </c>
      <c r="C14" s="154">
        <v>18725.73</v>
      </c>
      <c r="D14" s="154">
        <v>2756.93</v>
      </c>
      <c r="E14" s="124">
        <f t="shared" si="0"/>
        <v>14.722683708458895</v>
      </c>
      <c r="F14" s="125">
        <f t="shared" si="2"/>
        <v>-15968.8</v>
      </c>
    </row>
    <row r="15" spans="1:6" ht="89.25">
      <c r="A15" s="123" t="s">
        <v>240</v>
      </c>
      <c r="B15" s="127" t="s">
        <v>15</v>
      </c>
      <c r="C15" s="154">
        <v>146.63</v>
      </c>
      <c r="D15" s="154">
        <v>17.28</v>
      </c>
      <c r="E15" s="124">
        <f t="shared" si="0"/>
        <v>11.784764372911411</v>
      </c>
      <c r="F15" s="125">
        <f t="shared" si="2"/>
        <v>-129.35</v>
      </c>
    </row>
    <row r="16" spans="1:6" ht="76.5">
      <c r="A16" s="128" t="s">
        <v>241</v>
      </c>
      <c r="B16" s="126" t="s">
        <v>16</v>
      </c>
      <c r="C16" s="154">
        <v>25705.360000000001</v>
      </c>
      <c r="D16" s="154">
        <v>3946.36</v>
      </c>
      <c r="E16" s="124">
        <f t="shared" si="0"/>
        <v>15.352284504087862</v>
      </c>
      <c r="F16" s="125">
        <f t="shared" si="2"/>
        <v>-21759</v>
      </c>
    </row>
    <row r="17" spans="1:6" ht="77.25" thickBot="1">
      <c r="A17" s="202" t="s">
        <v>242</v>
      </c>
      <c r="B17" s="203" t="s">
        <v>17</v>
      </c>
      <c r="C17" s="186">
        <v>-4439.72</v>
      </c>
      <c r="D17" s="186">
        <v>-538.23</v>
      </c>
      <c r="E17" s="188">
        <f t="shared" si="0"/>
        <v>12.123061814709036</v>
      </c>
      <c r="F17" s="189">
        <f t="shared" si="2"/>
        <v>3901.4900000000002</v>
      </c>
    </row>
    <row r="18" spans="1:6" ht="21.75" customHeight="1" thickBot="1">
      <c r="A18" s="140" t="s">
        <v>76</v>
      </c>
      <c r="B18" s="141" t="s">
        <v>77</v>
      </c>
      <c r="C18" s="143">
        <f t="shared" ref="C18:D18" si="3">SUM(C25+C28+C30+C19)</f>
        <v>34097</v>
      </c>
      <c r="D18" s="143">
        <f t="shared" si="3"/>
        <v>4473.55</v>
      </c>
      <c r="E18" s="143">
        <f t="shared" si="0"/>
        <v>13.120069214300379</v>
      </c>
      <c r="F18" s="144">
        <f t="shared" si="2"/>
        <v>-29623.45</v>
      </c>
    </row>
    <row r="19" spans="1:6" ht="38.25">
      <c r="A19" s="116" t="s">
        <v>243</v>
      </c>
      <c r="B19" s="190" t="s">
        <v>244</v>
      </c>
      <c r="C19" s="117">
        <f>SUM(C20:C24)</f>
        <v>15267</v>
      </c>
      <c r="D19" s="117">
        <f>SUM(D20:D24)</f>
        <v>715.68999999999994</v>
      </c>
      <c r="E19" s="117">
        <f t="shared" si="0"/>
        <v>4.687823409969214</v>
      </c>
      <c r="F19" s="146">
        <f t="shared" si="2"/>
        <v>-14551.31</v>
      </c>
    </row>
    <row r="20" spans="1:6" ht="38.25">
      <c r="A20" s="119" t="s">
        <v>213</v>
      </c>
      <c r="B20" s="120" t="s">
        <v>245</v>
      </c>
      <c r="C20" s="154">
        <v>6290</v>
      </c>
      <c r="D20" s="155">
        <v>483.94</v>
      </c>
      <c r="E20" s="124">
        <f t="shared" si="0"/>
        <v>7.6937996820349754</v>
      </c>
      <c r="F20" s="125">
        <f t="shared" si="2"/>
        <v>-5806.06</v>
      </c>
    </row>
    <row r="21" spans="1:6" ht="38.25">
      <c r="A21" s="119" t="s">
        <v>246</v>
      </c>
      <c r="B21" s="120" t="s">
        <v>247</v>
      </c>
      <c r="C21" s="154"/>
      <c r="D21" s="155">
        <v>-2.4500000000000002</v>
      </c>
      <c r="E21" s="124"/>
      <c r="F21" s="125">
        <f t="shared" si="2"/>
        <v>-2.4500000000000002</v>
      </c>
    </row>
    <row r="22" spans="1:6" ht="63.75">
      <c r="A22" s="119" t="s">
        <v>214</v>
      </c>
      <c r="B22" s="120" t="s">
        <v>248</v>
      </c>
      <c r="C22" s="154">
        <v>8977</v>
      </c>
      <c r="D22" s="155">
        <v>233.04</v>
      </c>
      <c r="E22" s="124">
        <f t="shared" si="0"/>
        <v>2.5959674724295421</v>
      </c>
      <c r="F22" s="125">
        <f t="shared" si="2"/>
        <v>-8743.9599999999991</v>
      </c>
    </row>
    <row r="23" spans="1:6" ht="37.5" hidden="1" customHeight="1">
      <c r="A23" s="167" t="s">
        <v>345</v>
      </c>
      <c r="B23" s="156" t="s">
        <v>346</v>
      </c>
      <c r="C23" s="154">
        <v>0</v>
      </c>
      <c r="D23" s="155">
        <v>0</v>
      </c>
      <c r="E23" s="124"/>
      <c r="F23" s="125">
        <f t="shared" si="2"/>
        <v>0</v>
      </c>
    </row>
    <row r="24" spans="1:6" ht="34.5" thickBot="1">
      <c r="A24" s="150" t="s">
        <v>215</v>
      </c>
      <c r="B24" s="204" t="s">
        <v>205</v>
      </c>
      <c r="C24" s="186">
        <v>0</v>
      </c>
      <c r="D24" s="187">
        <v>1.1599999999999999</v>
      </c>
      <c r="E24" s="188"/>
      <c r="F24" s="189">
        <f t="shared" si="2"/>
        <v>1.1599999999999999</v>
      </c>
    </row>
    <row r="25" spans="1:6" ht="26.25" thickBot="1">
      <c r="A25" s="140" t="s">
        <v>249</v>
      </c>
      <c r="B25" s="141" t="s">
        <v>19</v>
      </c>
      <c r="C25" s="142">
        <f t="shared" ref="C25:D25" si="4">SUM(C26:C27)</f>
        <v>15100</v>
      </c>
      <c r="D25" s="142">
        <f t="shared" si="4"/>
        <v>3358.76</v>
      </c>
      <c r="E25" s="143">
        <f t="shared" si="0"/>
        <v>22.243443708609274</v>
      </c>
      <c r="F25" s="144">
        <f t="shared" si="2"/>
        <v>-11741.24</v>
      </c>
    </row>
    <row r="26" spans="1:6" ht="25.5">
      <c r="A26" s="145" t="s">
        <v>18</v>
      </c>
      <c r="B26" s="192" t="s">
        <v>19</v>
      </c>
      <c r="C26" s="205">
        <v>15100</v>
      </c>
      <c r="D26" s="201">
        <v>3358.76</v>
      </c>
      <c r="E26" s="193">
        <f t="shared" si="0"/>
        <v>22.243443708609274</v>
      </c>
      <c r="F26" s="194">
        <f t="shared" si="2"/>
        <v>-11741.24</v>
      </c>
    </row>
    <row r="27" spans="1:6" ht="34.5" thickBot="1">
      <c r="A27" s="150" t="s">
        <v>347</v>
      </c>
      <c r="B27" s="204" t="s">
        <v>348</v>
      </c>
      <c r="C27" s="186">
        <v>0</v>
      </c>
      <c r="D27" s="187">
        <v>0</v>
      </c>
      <c r="E27" s="188"/>
      <c r="F27" s="189">
        <f t="shared" si="2"/>
        <v>0</v>
      </c>
    </row>
    <row r="28" spans="1:6" ht="15.75" thickBot="1">
      <c r="A28" s="140" t="s">
        <v>250</v>
      </c>
      <c r="B28" s="141" t="s">
        <v>20</v>
      </c>
      <c r="C28" s="142">
        <f t="shared" ref="C28:D28" si="5">SUM(C29:C29)</f>
        <v>140</v>
      </c>
      <c r="D28" s="142">
        <f t="shared" si="5"/>
        <v>0</v>
      </c>
      <c r="E28" s="143">
        <f t="shared" si="0"/>
        <v>0</v>
      </c>
      <c r="F28" s="144">
        <f t="shared" si="2"/>
        <v>-140</v>
      </c>
    </row>
    <row r="29" spans="1:6" ht="15.75" thickBot="1">
      <c r="A29" s="206" t="s">
        <v>21</v>
      </c>
      <c r="B29" s="207" t="s">
        <v>20</v>
      </c>
      <c r="C29" s="208">
        <v>140</v>
      </c>
      <c r="D29" s="209">
        <v>0</v>
      </c>
      <c r="E29" s="210">
        <f t="shared" si="0"/>
        <v>0</v>
      </c>
      <c r="F29" s="211">
        <f t="shared" si="2"/>
        <v>-140</v>
      </c>
    </row>
    <row r="30" spans="1:6" ht="26.25" thickBot="1">
      <c r="A30" s="140" t="s">
        <v>22</v>
      </c>
      <c r="B30" s="141" t="s">
        <v>23</v>
      </c>
      <c r="C30" s="143">
        <f t="shared" ref="C30:D30" si="6">SUM(C31)</f>
        <v>3590</v>
      </c>
      <c r="D30" s="143">
        <f t="shared" si="6"/>
        <v>399.1</v>
      </c>
      <c r="E30" s="143">
        <f t="shared" si="0"/>
        <v>11.116991643454039</v>
      </c>
      <c r="F30" s="144">
        <f t="shared" si="2"/>
        <v>-3190.9</v>
      </c>
    </row>
    <row r="31" spans="1:6" ht="39" thickBot="1">
      <c r="A31" s="206" t="s">
        <v>24</v>
      </c>
      <c r="B31" s="207" t="s">
        <v>216</v>
      </c>
      <c r="C31" s="208">
        <v>3590</v>
      </c>
      <c r="D31" s="209">
        <v>399.1</v>
      </c>
      <c r="E31" s="210">
        <f t="shared" si="0"/>
        <v>11.116991643454039</v>
      </c>
      <c r="F31" s="211">
        <f t="shared" si="2"/>
        <v>-3190.9</v>
      </c>
    </row>
    <row r="32" spans="1:6" ht="15.75" thickBot="1">
      <c r="A32" s="140" t="s">
        <v>25</v>
      </c>
      <c r="B32" s="141" t="s">
        <v>26</v>
      </c>
      <c r="C32" s="143">
        <f t="shared" ref="C32:D32" si="7">SUM(C33+C35)</f>
        <v>41385.46</v>
      </c>
      <c r="D32" s="143">
        <f t="shared" si="7"/>
        <v>3796.01</v>
      </c>
      <c r="E32" s="143">
        <f t="shared" si="0"/>
        <v>9.1723276725690628</v>
      </c>
      <c r="F32" s="144">
        <f t="shared" si="2"/>
        <v>-37589.449999999997</v>
      </c>
    </row>
    <row r="33" spans="1:6" ht="15.75" thickBot="1">
      <c r="A33" s="140" t="s">
        <v>251</v>
      </c>
      <c r="B33" s="141" t="s">
        <v>27</v>
      </c>
      <c r="C33" s="143">
        <f>SUM(C34)</f>
        <v>18926.46</v>
      </c>
      <c r="D33" s="143">
        <f>SUM(D34)</f>
        <v>-35.97</v>
      </c>
      <c r="E33" s="143">
        <f t="shared" si="0"/>
        <v>-0.19005138837373708</v>
      </c>
      <c r="F33" s="144">
        <f t="shared" si="2"/>
        <v>-18962.43</v>
      </c>
    </row>
    <row r="34" spans="1:6" ht="39" thickBot="1">
      <c r="A34" s="206" t="s">
        <v>28</v>
      </c>
      <c r="B34" s="207" t="s">
        <v>252</v>
      </c>
      <c r="C34" s="208">
        <f>18468+81.2+377.26</f>
        <v>18926.46</v>
      </c>
      <c r="D34" s="209">
        <v>-35.97</v>
      </c>
      <c r="E34" s="210">
        <f t="shared" si="0"/>
        <v>-0.19005138837373708</v>
      </c>
      <c r="F34" s="211">
        <f t="shared" si="2"/>
        <v>-18962.43</v>
      </c>
    </row>
    <row r="35" spans="1:6" ht="15.75" thickBot="1">
      <c r="A35" s="140" t="s">
        <v>253</v>
      </c>
      <c r="B35" s="141" t="s">
        <v>29</v>
      </c>
      <c r="C35" s="142">
        <f>SUM(C36:C37)</f>
        <v>22459</v>
      </c>
      <c r="D35" s="142">
        <f>SUM(D36:D37)</f>
        <v>3831.98</v>
      </c>
      <c r="E35" s="143">
        <f t="shared" si="0"/>
        <v>17.062113184024224</v>
      </c>
      <c r="F35" s="144">
        <f t="shared" si="2"/>
        <v>-18627.02</v>
      </c>
    </row>
    <row r="36" spans="1:6" ht="38.25">
      <c r="A36" s="145" t="s">
        <v>74</v>
      </c>
      <c r="B36" s="192" t="s">
        <v>217</v>
      </c>
      <c r="C36" s="200">
        <v>12492</v>
      </c>
      <c r="D36" s="200">
        <v>3113.25</v>
      </c>
      <c r="E36" s="193">
        <f t="shared" si="0"/>
        <v>24.921950048030737</v>
      </c>
      <c r="F36" s="194">
        <f t="shared" si="2"/>
        <v>-9378.75</v>
      </c>
    </row>
    <row r="37" spans="1:6" ht="39" thickBot="1">
      <c r="A37" s="150" t="s">
        <v>75</v>
      </c>
      <c r="B37" s="151" t="s">
        <v>218</v>
      </c>
      <c r="C37" s="186">
        <v>9967</v>
      </c>
      <c r="D37" s="186">
        <v>718.73</v>
      </c>
      <c r="E37" s="188">
        <f t="shared" si="0"/>
        <v>7.2110966188421788</v>
      </c>
      <c r="F37" s="189">
        <f t="shared" si="2"/>
        <v>-9248.27</v>
      </c>
    </row>
    <row r="38" spans="1:6" ht="15.75" thickBot="1">
      <c r="A38" s="140" t="s">
        <v>30</v>
      </c>
      <c r="B38" s="141" t="s">
        <v>31</v>
      </c>
      <c r="C38" s="143">
        <f>SUM(C39:C40)</f>
        <v>7100</v>
      </c>
      <c r="D38" s="143">
        <f>SUM(D39:D40)</f>
        <v>1184.8599999999999</v>
      </c>
      <c r="E38" s="143">
        <f t="shared" si="0"/>
        <v>16.688169014084504</v>
      </c>
      <c r="F38" s="144">
        <f t="shared" si="2"/>
        <v>-5915.14</v>
      </c>
    </row>
    <row r="39" spans="1:6" ht="38.25">
      <c r="A39" s="145" t="s">
        <v>32</v>
      </c>
      <c r="B39" s="192" t="s">
        <v>33</v>
      </c>
      <c r="C39" s="200">
        <v>7100</v>
      </c>
      <c r="D39" s="201">
        <v>1174.8599999999999</v>
      </c>
      <c r="E39" s="193">
        <f t="shared" si="0"/>
        <v>16.547323943661972</v>
      </c>
      <c r="F39" s="194">
        <f t="shared" si="2"/>
        <v>-5925.14</v>
      </c>
    </row>
    <row r="40" spans="1:6" ht="23.25" thickBot="1">
      <c r="A40" s="150" t="s">
        <v>254</v>
      </c>
      <c r="B40" s="204" t="s">
        <v>255</v>
      </c>
      <c r="C40" s="186">
        <v>0</v>
      </c>
      <c r="D40" s="187">
        <v>10</v>
      </c>
      <c r="E40" s="188"/>
      <c r="F40" s="189">
        <f t="shared" si="2"/>
        <v>10</v>
      </c>
    </row>
    <row r="41" spans="1:6" ht="39" thickBot="1">
      <c r="A41" s="140" t="s">
        <v>34</v>
      </c>
      <c r="B41" s="184" t="s">
        <v>35</v>
      </c>
      <c r="C41" s="143">
        <f>C42+C49+C52+C44+C46</f>
        <v>35916.299999999996</v>
      </c>
      <c r="D41" s="143">
        <f>D42+D49+D52+D44+D46</f>
        <v>5233.63</v>
      </c>
      <c r="E41" s="143">
        <f t="shared" si="0"/>
        <v>14.571740407558686</v>
      </c>
      <c r="F41" s="144">
        <f t="shared" si="2"/>
        <v>-30682.669999999995</v>
      </c>
    </row>
    <row r="42" spans="1:6" ht="69" customHeight="1" thickBot="1">
      <c r="A42" s="140" t="s">
        <v>256</v>
      </c>
      <c r="B42" s="141" t="s">
        <v>257</v>
      </c>
      <c r="C42" s="214">
        <f>SUM(C43:C43)</f>
        <v>24345.51</v>
      </c>
      <c r="D42" s="214">
        <f>SUM(D43:D43)</f>
        <v>3653.88</v>
      </c>
      <c r="E42" s="143">
        <f t="shared" si="0"/>
        <v>15.008434820219419</v>
      </c>
      <c r="F42" s="144">
        <f t="shared" si="2"/>
        <v>-20691.629999999997</v>
      </c>
    </row>
    <row r="43" spans="1:6" ht="102.75" thickBot="1">
      <c r="A43" s="206" t="s">
        <v>72</v>
      </c>
      <c r="B43" s="215" t="s">
        <v>349</v>
      </c>
      <c r="C43" s="216">
        <v>24345.51</v>
      </c>
      <c r="D43" s="217">
        <v>3653.88</v>
      </c>
      <c r="E43" s="210">
        <f t="shared" si="0"/>
        <v>15.008434820219419</v>
      </c>
      <c r="F43" s="211">
        <f t="shared" si="2"/>
        <v>-20691.629999999997</v>
      </c>
    </row>
    <row r="44" spans="1:6" ht="90" thickBot="1">
      <c r="A44" s="140" t="s">
        <v>258</v>
      </c>
      <c r="B44" s="218" t="s">
        <v>259</v>
      </c>
      <c r="C44" s="143">
        <f t="shared" ref="C44:D44" si="8">C45</f>
        <v>100</v>
      </c>
      <c r="D44" s="143">
        <f t="shared" si="8"/>
        <v>0</v>
      </c>
      <c r="E44" s="143">
        <f t="shared" si="0"/>
        <v>0</v>
      </c>
      <c r="F44" s="144">
        <f t="shared" si="2"/>
        <v>-100</v>
      </c>
    </row>
    <row r="45" spans="1:6" ht="90" thickBot="1">
      <c r="A45" s="206" t="s">
        <v>206</v>
      </c>
      <c r="B45" s="215" t="s">
        <v>350</v>
      </c>
      <c r="C45" s="209">
        <v>100</v>
      </c>
      <c r="D45" s="209">
        <v>0</v>
      </c>
      <c r="E45" s="210">
        <f t="shared" si="0"/>
        <v>0</v>
      </c>
      <c r="F45" s="211">
        <f t="shared" si="2"/>
        <v>-100</v>
      </c>
    </row>
    <row r="46" spans="1:6" ht="51.75" thickBot="1">
      <c r="A46" s="220" t="s">
        <v>260</v>
      </c>
      <c r="B46" s="218" t="s">
        <v>261</v>
      </c>
      <c r="C46" s="221">
        <f t="shared" ref="C46:D46" si="9">SUM(C47:C48)</f>
        <v>1</v>
      </c>
      <c r="D46" s="221">
        <f t="shared" si="9"/>
        <v>0</v>
      </c>
      <c r="E46" s="143">
        <f t="shared" si="0"/>
        <v>0</v>
      </c>
      <c r="F46" s="144">
        <f t="shared" si="2"/>
        <v>-1</v>
      </c>
    </row>
    <row r="47" spans="1:6" ht="111" customHeight="1">
      <c r="A47" s="219" t="s">
        <v>262</v>
      </c>
      <c r="B47" s="212" t="s">
        <v>263</v>
      </c>
      <c r="C47" s="201">
        <v>1</v>
      </c>
      <c r="D47" s="201">
        <v>0</v>
      </c>
      <c r="E47" s="193">
        <f t="shared" si="0"/>
        <v>0</v>
      </c>
      <c r="F47" s="194">
        <f t="shared" si="2"/>
        <v>-1</v>
      </c>
    </row>
    <row r="48" spans="1:6" ht="94.5" customHeight="1" thickBot="1">
      <c r="A48" s="222" t="s">
        <v>351</v>
      </c>
      <c r="B48" s="223" t="s">
        <v>352</v>
      </c>
      <c r="C48" s="187">
        <v>0</v>
      </c>
      <c r="D48" s="187">
        <v>0</v>
      </c>
      <c r="E48" s="188"/>
      <c r="F48" s="189">
        <f t="shared" si="2"/>
        <v>0</v>
      </c>
    </row>
    <row r="49" spans="1:6" ht="39" thickBot="1">
      <c r="A49" s="140" t="s">
        <v>264</v>
      </c>
      <c r="B49" s="224" t="s">
        <v>265</v>
      </c>
      <c r="C49" s="143">
        <f>SUM(C50:C51)</f>
        <v>7288.25</v>
      </c>
      <c r="D49" s="143">
        <f>SUM(D50:D51)</f>
        <v>1004.96</v>
      </c>
      <c r="E49" s="143">
        <f t="shared" si="0"/>
        <v>13.788769594895895</v>
      </c>
      <c r="F49" s="144">
        <f t="shared" si="2"/>
        <v>-6283.29</v>
      </c>
    </row>
    <row r="50" spans="1:6" ht="76.5">
      <c r="A50" s="145" t="s">
        <v>36</v>
      </c>
      <c r="B50" s="212" t="s">
        <v>353</v>
      </c>
      <c r="C50" s="200">
        <v>6751.65</v>
      </c>
      <c r="D50" s="201">
        <v>931.77</v>
      </c>
      <c r="E50" s="193">
        <f t="shared" si="0"/>
        <v>13.800626513518917</v>
      </c>
      <c r="F50" s="194">
        <f t="shared" si="2"/>
        <v>-5819.8799999999992</v>
      </c>
    </row>
    <row r="51" spans="1:6" ht="51.75" thickBot="1">
      <c r="A51" s="150" t="s">
        <v>37</v>
      </c>
      <c r="B51" s="223" t="s">
        <v>354</v>
      </c>
      <c r="C51" s="187">
        <v>536.6</v>
      </c>
      <c r="D51" s="187">
        <v>73.19</v>
      </c>
      <c r="E51" s="188">
        <f t="shared" si="0"/>
        <v>13.639582556839358</v>
      </c>
      <c r="F51" s="189">
        <f t="shared" si="2"/>
        <v>-463.41</v>
      </c>
    </row>
    <row r="52" spans="1:6" ht="77.25" thickBot="1">
      <c r="A52" s="140" t="s">
        <v>266</v>
      </c>
      <c r="B52" s="218" t="s">
        <v>267</v>
      </c>
      <c r="C52" s="143">
        <f>SUM(C53:C55)</f>
        <v>4181.54</v>
      </c>
      <c r="D52" s="143">
        <f>SUM(D53:D55)</f>
        <v>574.79</v>
      </c>
      <c r="E52" s="143">
        <f t="shared" si="0"/>
        <v>13.745892661555311</v>
      </c>
      <c r="F52" s="144">
        <f t="shared" si="2"/>
        <v>-3606.75</v>
      </c>
    </row>
    <row r="53" spans="1:6" ht="102">
      <c r="A53" s="145" t="s">
        <v>268</v>
      </c>
      <c r="B53" s="212" t="s">
        <v>269</v>
      </c>
      <c r="C53" s="193">
        <v>92</v>
      </c>
      <c r="D53" s="193">
        <v>0.97</v>
      </c>
      <c r="E53" s="193">
        <f t="shared" si="0"/>
        <v>1.0543478260869565</v>
      </c>
      <c r="F53" s="194">
        <f t="shared" si="2"/>
        <v>-91.03</v>
      </c>
    </row>
    <row r="54" spans="1:6" ht="102">
      <c r="A54" s="119" t="s">
        <v>270</v>
      </c>
      <c r="B54" s="130" t="s">
        <v>271</v>
      </c>
      <c r="C54" s="124">
        <v>390</v>
      </c>
      <c r="D54" s="124">
        <v>48.55</v>
      </c>
      <c r="E54" s="124">
        <f t="shared" si="0"/>
        <v>12.448717948717949</v>
      </c>
      <c r="F54" s="125">
        <f t="shared" si="2"/>
        <v>-341.45</v>
      </c>
    </row>
    <row r="55" spans="1:6" ht="90" thickBot="1">
      <c r="A55" s="150" t="s">
        <v>272</v>
      </c>
      <c r="B55" s="223" t="s">
        <v>273</v>
      </c>
      <c r="C55" s="187">
        <v>3699.54</v>
      </c>
      <c r="D55" s="187">
        <v>525.27</v>
      </c>
      <c r="E55" s="188">
        <f t="shared" si="0"/>
        <v>14.198251674532509</v>
      </c>
      <c r="F55" s="189">
        <f t="shared" si="2"/>
        <v>-3174.27</v>
      </c>
    </row>
    <row r="56" spans="1:6" ht="26.25" thickBot="1">
      <c r="A56" s="140" t="s">
        <v>38</v>
      </c>
      <c r="B56" s="184" t="s">
        <v>39</v>
      </c>
      <c r="C56" s="143">
        <f t="shared" ref="C56:D56" si="10">SUM(C57)</f>
        <v>3348</v>
      </c>
      <c r="D56" s="143">
        <f t="shared" si="10"/>
        <v>450.49</v>
      </c>
      <c r="E56" s="143">
        <f t="shared" si="0"/>
        <v>13.455495818399044</v>
      </c>
      <c r="F56" s="144">
        <f t="shared" si="2"/>
        <v>-2897.51</v>
      </c>
    </row>
    <row r="57" spans="1:6" ht="26.25" thickBot="1">
      <c r="A57" s="140" t="s">
        <v>274</v>
      </c>
      <c r="B57" s="141" t="s">
        <v>40</v>
      </c>
      <c r="C57" s="143">
        <f>SUM(C58:C61)</f>
        <v>3348</v>
      </c>
      <c r="D57" s="143">
        <f>SUM(D58:D61)</f>
        <v>450.49</v>
      </c>
      <c r="E57" s="143">
        <f t="shared" si="0"/>
        <v>13.455495818399044</v>
      </c>
      <c r="F57" s="144">
        <f t="shared" si="2"/>
        <v>-2897.51</v>
      </c>
    </row>
    <row r="58" spans="1:6" ht="25.5">
      <c r="A58" s="145" t="s">
        <v>41</v>
      </c>
      <c r="B58" s="192" t="s">
        <v>42</v>
      </c>
      <c r="C58" s="201">
        <v>2991</v>
      </c>
      <c r="D58" s="201">
        <v>83.61</v>
      </c>
      <c r="E58" s="193">
        <f t="shared" si="0"/>
        <v>2.7953861584754263</v>
      </c>
      <c r="F58" s="194">
        <f t="shared" si="2"/>
        <v>-2907.39</v>
      </c>
    </row>
    <row r="59" spans="1:6" ht="25.5">
      <c r="A59" s="119" t="s">
        <v>43</v>
      </c>
      <c r="B59" s="120" t="s">
        <v>44</v>
      </c>
      <c r="C59" s="155">
        <v>8</v>
      </c>
      <c r="D59" s="155">
        <v>270</v>
      </c>
      <c r="E59" s="124">
        <f t="shared" si="0"/>
        <v>3375</v>
      </c>
      <c r="F59" s="125">
        <f t="shared" si="2"/>
        <v>262</v>
      </c>
    </row>
    <row r="60" spans="1:6">
      <c r="A60" s="119" t="s">
        <v>219</v>
      </c>
      <c r="B60" s="120" t="s">
        <v>275</v>
      </c>
      <c r="C60" s="155">
        <v>208</v>
      </c>
      <c r="D60" s="155">
        <v>27.51</v>
      </c>
      <c r="E60" s="124">
        <f t="shared" si="0"/>
        <v>13.22596153846154</v>
      </c>
      <c r="F60" s="125">
        <f t="shared" si="2"/>
        <v>-180.49</v>
      </c>
    </row>
    <row r="61" spans="1:6" ht="26.25" thickBot="1">
      <c r="A61" s="150" t="s">
        <v>276</v>
      </c>
      <c r="B61" s="151" t="s">
        <v>277</v>
      </c>
      <c r="C61" s="187">
        <v>141</v>
      </c>
      <c r="D61" s="187">
        <v>69.37</v>
      </c>
      <c r="E61" s="188">
        <f t="shared" si="0"/>
        <v>49.198581560283685</v>
      </c>
      <c r="F61" s="189">
        <f t="shared" si="2"/>
        <v>-71.63</v>
      </c>
    </row>
    <row r="62" spans="1:6" ht="26.25" thickBot="1">
      <c r="A62" s="140" t="s">
        <v>45</v>
      </c>
      <c r="B62" s="141" t="s">
        <v>46</v>
      </c>
      <c r="C62" s="143">
        <f t="shared" ref="C62:D62" si="11">SUM(C63+C65)</f>
        <v>357.3</v>
      </c>
      <c r="D62" s="143">
        <f t="shared" si="11"/>
        <v>245.22</v>
      </c>
      <c r="E62" s="143">
        <f t="shared" si="0"/>
        <v>68.631402183039455</v>
      </c>
      <c r="F62" s="144">
        <f t="shared" si="2"/>
        <v>-112.08000000000001</v>
      </c>
    </row>
    <row r="63" spans="1:6" ht="15.75" thickBot="1">
      <c r="A63" s="140" t="s">
        <v>47</v>
      </c>
      <c r="B63" s="141" t="s">
        <v>48</v>
      </c>
      <c r="C63" s="143">
        <f t="shared" ref="C63:D63" si="12">C64</f>
        <v>357.3</v>
      </c>
      <c r="D63" s="143">
        <f t="shared" si="12"/>
        <v>44.15</v>
      </c>
      <c r="E63" s="143">
        <f t="shared" si="0"/>
        <v>12.356563112230617</v>
      </c>
      <c r="F63" s="144">
        <f t="shared" si="2"/>
        <v>-313.15000000000003</v>
      </c>
    </row>
    <row r="64" spans="1:6" ht="39" thickBot="1">
      <c r="A64" s="206" t="s">
        <v>49</v>
      </c>
      <c r="B64" s="215" t="s">
        <v>355</v>
      </c>
      <c r="C64" s="209">
        <v>357.3</v>
      </c>
      <c r="D64" s="209">
        <v>44.15</v>
      </c>
      <c r="E64" s="210">
        <f t="shared" si="0"/>
        <v>12.356563112230617</v>
      </c>
      <c r="F64" s="211">
        <f t="shared" si="2"/>
        <v>-313.15000000000003</v>
      </c>
    </row>
    <row r="65" spans="1:6" ht="15.75" thickBot="1">
      <c r="A65" s="140" t="s">
        <v>278</v>
      </c>
      <c r="B65" s="141" t="s">
        <v>220</v>
      </c>
      <c r="C65" s="143">
        <f t="shared" ref="C65:D65" si="13">SUM(C66+C68)</f>
        <v>0</v>
      </c>
      <c r="D65" s="143">
        <f t="shared" si="13"/>
        <v>201.07</v>
      </c>
      <c r="E65" s="225"/>
      <c r="F65" s="144">
        <f t="shared" si="2"/>
        <v>201.07</v>
      </c>
    </row>
    <row r="66" spans="1:6" ht="39" thickBot="1">
      <c r="A66" s="140" t="s">
        <v>279</v>
      </c>
      <c r="B66" s="141" t="s">
        <v>280</v>
      </c>
      <c r="C66" s="143">
        <f t="shared" ref="C66:D66" si="14">SUM(C67)</f>
        <v>0</v>
      </c>
      <c r="D66" s="143">
        <f t="shared" si="14"/>
        <v>11.56</v>
      </c>
      <c r="E66" s="225"/>
      <c r="F66" s="144">
        <f t="shared" si="2"/>
        <v>11.56</v>
      </c>
    </row>
    <row r="67" spans="1:6" ht="39" thickBot="1">
      <c r="A67" s="206" t="s">
        <v>50</v>
      </c>
      <c r="B67" s="207" t="s">
        <v>78</v>
      </c>
      <c r="C67" s="209">
        <v>0</v>
      </c>
      <c r="D67" s="209">
        <v>11.56</v>
      </c>
      <c r="E67" s="210"/>
      <c r="F67" s="211">
        <f t="shared" si="2"/>
        <v>11.56</v>
      </c>
    </row>
    <row r="68" spans="1:6" ht="26.25" thickBot="1">
      <c r="A68" s="140" t="s">
        <v>281</v>
      </c>
      <c r="B68" s="141" t="s">
        <v>282</v>
      </c>
      <c r="C68" s="221">
        <f>SUM(C69:C71)</f>
        <v>0</v>
      </c>
      <c r="D68" s="221">
        <f>SUM(D69:D71)</f>
        <v>189.51</v>
      </c>
      <c r="E68" s="225"/>
      <c r="F68" s="144">
        <f t="shared" si="2"/>
        <v>189.51</v>
      </c>
    </row>
    <row r="69" spans="1:6" ht="38.25">
      <c r="A69" s="145" t="s">
        <v>356</v>
      </c>
      <c r="B69" s="226" t="s">
        <v>357</v>
      </c>
      <c r="C69" s="201">
        <v>0</v>
      </c>
      <c r="D69" s="201">
        <v>14.49</v>
      </c>
      <c r="E69" s="193"/>
      <c r="F69" s="194">
        <f t="shared" si="2"/>
        <v>14.49</v>
      </c>
    </row>
    <row r="70" spans="1:6" ht="38.25">
      <c r="A70" s="119" t="s">
        <v>358</v>
      </c>
      <c r="B70" s="159" t="s">
        <v>357</v>
      </c>
      <c r="C70" s="155">
        <v>0</v>
      </c>
      <c r="D70" s="155">
        <v>0.04</v>
      </c>
      <c r="E70" s="124"/>
      <c r="F70" s="125">
        <f t="shared" si="2"/>
        <v>0.04</v>
      </c>
    </row>
    <row r="71" spans="1:6" ht="51.75" thickBot="1">
      <c r="A71" s="150" t="s">
        <v>359</v>
      </c>
      <c r="B71" s="227" t="s">
        <v>360</v>
      </c>
      <c r="C71" s="187">
        <v>0</v>
      </c>
      <c r="D71" s="187">
        <v>174.98</v>
      </c>
      <c r="E71" s="188"/>
      <c r="F71" s="189">
        <f t="shared" si="2"/>
        <v>174.98</v>
      </c>
    </row>
    <row r="72" spans="1:6" ht="26.25" thickBot="1">
      <c r="A72" s="140" t="s">
        <v>51</v>
      </c>
      <c r="B72" s="141" t="s">
        <v>52</v>
      </c>
      <c r="C72" s="143">
        <f>SUM(C79+C75+C73)</f>
        <v>3726</v>
      </c>
      <c r="D72" s="143">
        <f>SUM(D79+D75+D73)</f>
        <v>591.15</v>
      </c>
      <c r="E72" s="143">
        <f t="shared" ref="E72:E160" si="15">D72/C72*100</f>
        <v>15.865539452495975</v>
      </c>
      <c r="F72" s="144">
        <f t="shared" ref="F72:F135" si="16">D72-C72</f>
        <v>-3134.85</v>
      </c>
    </row>
    <row r="73" spans="1:6" ht="15.75" thickBot="1">
      <c r="A73" s="140" t="s">
        <v>53</v>
      </c>
      <c r="B73" s="141" t="s">
        <v>54</v>
      </c>
      <c r="C73" s="143">
        <f t="shared" ref="C73:D73" si="17">SUM(C74)</f>
        <v>0</v>
      </c>
      <c r="D73" s="143">
        <f t="shared" si="17"/>
        <v>0</v>
      </c>
      <c r="E73" s="143"/>
      <c r="F73" s="228">
        <f t="shared" si="16"/>
        <v>0</v>
      </c>
    </row>
    <row r="74" spans="1:6" ht="26.25" thickBot="1">
      <c r="A74" s="206" t="s">
        <v>55</v>
      </c>
      <c r="B74" s="207" t="s">
        <v>209</v>
      </c>
      <c r="C74" s="209">
        <v>0</v>
      </c>
      <c r="D74" s="209">
        <v>0</v>
      </c>
      <c r="E74" s="210"/>
      <c r="F74" s="211">
        <f t="shared" si="16"/>
        <v>0</v>
      </c>
    </row>
    <row r="75" spans="1:6" ht="77.25" thickBot="1">
      <c r="A75" s="140" t="s">
        <v>283</v>
      </c>
      <c r="B75" s="218" t="s">
        <v>284</v>
      </c>
      <c r="C75" s="143">
        <f t="shared" ref="C75:D75" si="18">SUM(C76:C78)</f>
        <v>2589</v>
      </c>
      <c r="D75" s="143">
        <f t="shared" si="18"/>
        <v>526.6</v>
      </c>
      <c r="E75" s="142">
        <f t="shared" si="15"/>
        <v>20.339899575125532</v>
      </c>
      <c r="F75" s="144">
        <f t="shared" si="16"/>
        <v>-2062.4</v>
      </c>
    </row>
    <row r="76" spans="1:6" ht="81.75" customHeight="1">
      <c r="A76" s="145" t="s">
        <v>361</v>
      </c>
      <c r="B76" s="229" t="s">
        <v>362</v>
      </c>
      <c r="C76" s="201">
        <v>0</v>
      </c>
      <c r="D76" s="201">
        <v>0</v>
      </c>
      <c r="E76" s="193">
        <v>0</v>
      </c>
      <c r="F76" s="194">
        <f t="shared" si="16"/>
        <v>0</v>
      </c>
    </row>
    <row r="77" spans="1:6" ht="97.5" customHeight="1">
      <c r="A77" s="119" t="s">
        <v>56</v>
      </c>
      <c r="B77" s="130" t="s">
        <v>363</v>
      </c>
      <c r="C77" s="155">
        <v>2589</v>
      </c>
      <c r="D77" s="155">
        <v>526.6</v>
      </c>
      <c r="E77" s="124">
        <f t="shared" si="15"/>
        <v>20.339899575125532</v>
      </c>
      <c r="F77" s="125">
        <f t="shared" si="16"/>
        <v>-2062.4</v>
      </c>
    </row>
    <row r="78" spans="1:6" ht="82.5" thickBot="1">
      <c r="A78" s="150" t="s">
        <v>364</v>
      </c>
      <c r="B78" s="230" t="s">
        <v>365</v>
      </c>
      <c r="C78" s="187">
        <v>0</v>
      </c>
      <c r="D78" s="187">
        <v>0</v>
      </c>
      <c r="E78" s="188">
        <v>0</v>
      </c>
      <c r="F78" s="189">
        <f t="shared" si="16"/>
        <v>0</v>
      </c>
    </row>
    <row r="79" spans="1:6" ht="39" thickBot="1">
      <c r="A79" s="140" t="s">
        <v>285</v>
      </c>
      <c r="B79" s="141" t="s">
        <v>286</v>
      </c>
      <c r="C79" s="142">
        <f t="shared" ref="C79:D79" si="19">SUM(C80)</f>
        <v>1137</v>
      </c>
      <c r="D79" s="142">
        <f t="shared" si="19"/>
        <v>64.55</v>
      </c>
      <c r="E79" s="143">
        <f t="shared" si="15"/>
        <v>5.6772207563764292</v>
      </c>
      <c r="F79" s="144">
        <f t="shared" si="16"/>
        <v>-1072.45</v>
      </c>
    </row>
    <row r="80" spans="1:6" ht="43.5" customHeight="1" thickBot="1">
      <c r="A80" s="206" t="s">
        <v>57</v>
      </c>
      <c r="B80" s="207" t="s">
        <v>287</v>
      </c>
      <c r="C80" s="209">
        <v>1137</v>
      </c>
      <c r="D80" s="209">
        <v>64.55</v>
      </c>
      <c r="E80" s="210">
        <f t="shared" si="15"/>
        <v>5.6772207563764292</v>
      </c>
      <c r="F80" s="211">
        <f t="shared" si="16"/>
        <v>-1072.45</v>
      </c>
    </row>
    <row r="81" spans="1:6" ht="15.75" thickBot="1">
      <c r="A81" s="140" t="s">
        <v>58</v>
      </c>
      <c r="B81" s="141" t="s">
        <v>59</v>
      </c>
      <c r="C81" s="143">
        <f>C82+C92+C93+C94+C98+C101+C102+C109+C83+C86+C87+C88+C89+C110</f>
        <v>915.25000000000011</v>
      </c>
      <c r="D81" s="143">
        <f>D82+D92+D93+D94+D98+D101+D102+D109+D83+D86+D87+D88+D89+D110</f>
        <v>404.46000000000004</v>
      </c>
      <c r="E81" s="143">
        <f t="shared" si="15"/>
        <v>44.191204588910132</v>
      </c>
      <c r="F81" s="144">
        <f t="shared" si="16"/>
        <v>-510.79000000000008</v>
      </c>
    </row>
    <row r="82" spans="1:6" ht="76.5">
      <c r="A82" s="231" t="s">
        <v>288</v>
      </c>
      <c r="B82" s="232" t="s">
        <v>289</v>
      </c>
      <c r="C82" s="193">
        <v>0</v>
      </c>
      <c r="D82" s="193">
        <v>0.3</v>
      </c>
      <c r="E82" s="193"/>
      <c r="F82" s="194">
        <f t="shared" si="16"/>
        <v>0.3</v>
      </c>
    </row>
    <row r="83" spans="1:6" ht="76.5">
      <c r="A83" s="233" t="s">
        <v>366</v>
      </c>
      <c r="B83" s="234" t="s">
        <v>367</v>
      </c>
      <c r="C83" s="118">
        <f>SUM(C84:C85)</f>
        <v>0</v>
      </c>
      <c r="D83" s="118">
        <f t="shared" ref="D83:E83" si="20">SUM(D84:D85)</f>
        <v>3.3</v>
      </c>
      <c r="E83" s="118">
        <f t="shared" si="20"/>
        <v>0</v>
      </c>
      <c r="F83" s="122">
        <f t="shared" si="16"/>
        <v>3.3</v>
      </c>
    </row>
    <row r="84" spans="1:6" ht="76.5">
      <c r="A84" s="132" t="s">
        <v>368</v>
      </c>
      <c r="B84" s="160" t="s">
        <v>367</v>
      </c>
      <c r="C84" s="124">
        <v>0</v>
      </c>
      <c r="D84" s="124">
        <v>2.2999999999999998</v>
      </c>
      <c r="E84" s="124"/>
      <c r="F84" s="125">
        <f t="shared" si="16"/>
        <v>2.2999999999999998</v>
      </c>
    </row>
    <row r="85" spans="1:6" ht="76.5">
      <c r="A85" s="132" t="s">
        <v>369</v>
      </c>
      <c r="B85" s="160" t="s">
        <v>367</v>
      </c>
      <c r="C85" s="124">
        <v>0</v>
      </c>
      <c r="D85" s="124">
        <v>1</v>
      </c>
      <c r="E85" s="124"/>
      <c r="F85" s="125">
        <f t="shared" si="16"/>
        <v>1</v>
      </c>
    </row>
    <row r="86" spans="1:6" ht="114.75">
      <c r="A86" s="132" t="s">
        <v>370</v>
      </c>
      <c r="B86" s="160" t="s">
        <v>371</v>
      </c>
      <c r="C86" s="124">
        <v>0</v>
      </c>
      <c r="D86" s="124">
        <v>0.15</v>
      </c>
      <c r="E86" s="124"/>
      <c r="F86" s="125">
        <f t="shared" si="16"/>
        <v>0.15</v>
      </c>
    </row>
    <row r="87" spans="1:6" ht="127.5">
      <c r="A87" s="132" t="s">
        <v>372</v>
      </c>
      <c r="B87" s="160" t="s">
        <v>373</v>
      </c>
      <c r="C87" s="124">
        <v>0</v>
      </c>
      <c r="D87" s="124">
        <v>1.5</v>
      </c>
      <c r="E87" s="124"/>
      <c r="F87" s="125">
        <f t="shared" si="16"/>
        <v>1.5</v>
      </c>
    </row>
    <row r="88" spans="1:6" ht="76.5">
      <c r="A88" s="132" t="s">
        <v>374</v>
      </c>
      <c r="B88" s="160" t="s">
        <v>375</v>
      </c>
      <c r="C88" s="124">
        <v>0</v>
      </c>
      <c r="D88" s="124">
        <v>0.25</v>
      </c>
      <c r="E88" s="124"/>
      <c r="F88" s="125">
        <f t="shared" si="16"/>
        <v>0.25</v>
      </c>
    </row>
    <row r="89" spans="1:6" ht="102">
      <c r="A89" s="233" t="s">
        <v>376</v>
      </c>
      <c r="B89" s="234" t="s">
        <v>377</v>
      </c>
      <c r="C89" s="118">
        <f>SUM(C90:C91)</f>
        <v>0</v>
      </c>
      <c r="D89" s="118">
        <f>SUM(D90:D91)</f>
        <v>1.25</v>
      </c>
      <c r="E89" s="118"/>
      <c r="F89" s="122">
        <f t="shared" si="16"/>
        <v>1.25</v>
      </c>
    </row>
    <row r="90" spans="1:6" ht="102">
      <c r="A90" s="132" t="s">
        <v>378</v>
      </c>
      <c r="B90" s="160" t="s">
        <v>377</v>
      </c>
      <c r="C90" s="124">
        <v>0</v>
      </c>
      <c r="D90" s="124">
        <v>1</v>
      </c>
      <c r="E90" s="124"/>
      <c r="F90" s="125">
        <f t="shared" si="16"/>
        <v>1</v>
      </c>
    </row>
    <row r="91" spans="1:6" ht="102">
      <c r="A91" s="132" t="s">
        <v>379</v>
      </c>
      <c r="B91" s="160" t="s">
        <v>377</v>
      </c>
      <c r="C91" s="124">
        <v>0</v>
      </c>
      <c r="D91" s="124">
        <v>0.25</v>
      </c>
      <c r="E91" s="124"/>
      <c r="F91" s="125">
        <f t="shared" si="16"/>
        <v>0.25</v>
      </c>
    </row>
    <row r="92" spans="1:6" ht="51">
      <c r="A92" s="128" t="s">
        <v>290</v>
      </c>
      <c r="B92" s="161" t="s">
        <v>291</v>
      </c>
      <c r="C92" s="124">
        <v>186.34</v>
      </c>
      <c r="D92" s="124">
        <v>9</v>
      </c>
      <c r="E92" s="124"/>
      <c r="F92" s="125">
        <f t="shared" si="16"/>
        <v>-177.34</v>
      </c>
    </row>
    <row r="93" spans="1:6" ht="76.5">
      <c r="A93" s="128" t="s">
        <v>292</v>
      </c>
      <c r="B93" s="161" t="s">
        <v>293</v>
      </c>
      <c r="C93" s="124">
        <v>0</v>
      </c>
      <c r="D93" s="124">
        <v>0.1</v>
      </c>
      <c r="E93" s="124"/>
      <c r="F93" s="125">
        <f t="shared" si="16"/>
        <v>0.1</v>
      </c>
    </row>
    <row r="94" spans="1:6" ht="76.5">
      <c r="A94" s="133" t="s">
        <v>294</v>
      </c>
      <c r="B94" s="235" t="s">
        <v>295</v>
      </c>
      <c r="C94" s="118">
        <f>SUM(C95:C97)</f>
        <v>608.17000000000007</v>
      </c>
      <c r="D94" s="118">
        <f>SUM(D95:D97)</f>
        <v>8</v>
      </c>
      <c r="E94" s="118">
        <f t="shared" si="15"/>
        <v>1.3154216748606473</v>
      </c>
      <c r="F94" s="122">
        <f t="shared" si="16"/>
        <v>-600.17000000000007</v>
      </c>
    </row>
    <row r="95" spans="1:6" ht="76.5">
      <c r="A95" s="128" t="s">
        <v>296</v>
      </c>
      <c r="B95" s="161" t="s">
        <v>295</v>
      </c>
      <c r="C95" s="124">
        <v>140</v>
      </c>
      <c r="D95" s="124">
        <v>0</v>
      </c>
      <c r="E95" s="124">
        <f t="shared" si="15"/>
        <v>0</v>
      </c>
      <c r="F95" s="125">
        <f t="shared" si="16"/>
        <v>-140</v>
      </c>
    </row>
    <row r="96" spans="1:6" ht="76.5">
      <c r="A96" s="128" t="s">
        <v>297</v>
      </c>
      <c r="B96" s="161" t="s">
        <v>295</v>
      </c>
      <c r="C96" s="155">
        <v>468.17</v>
      </c>
      <c r="D96" s="155">
        <v>3</v>
      </c>
      <c r="E96" s="124">
        <f t="shared" si="15"/>
        <v>0.64079287438323684</v>
      </c>
      <c r="F96" s="125">
        <f t="shared" si="16"/>
        <v>-465.17</v>
      </c>
    </row>
    <row r="97" spans="1:6" ht="76.5">
      <c r="A97" s="128" t="s">
        <v>380</v>
      </c>
      <c r="B97" s="161" t="s">
        <v>295</v>
      </c>
      <c r="C97" s="155">
        <v>0</v>
      </c>
      <c r="D97" s="155">
        <v>5</v>
      </c>
      <c r="E97" s="124"/>
      <c r="F97" s="125">
        <f t="shared" si="16"/>
        <v>5</v>
      </c>
    </row>
    <row r="98" spans="1:6" ht="51">
      <c r="A98" s="236" t="s">
        <v>298</v>
      </c>
      <c r="B98" s="121" t="s">
        <v>79</v>
      </c>
      <c r="C98" s="129">
        <f>SUM(C99+C100)</f>
        <v>0.74</v>
      </c>
      <c r="D98" s="129">
        <f>SUM(D99+D100)</f>
        <v>130</v>
      </c>
      <c r="E98" s="118"/>
      <c r="F98" s="122">
        <f t="shared" si="16"/>
        <v>129.26</v>
      </c>
    </row>
    <row r="99" spans="1:6" ht="51">
      <c r="A99" s="168" t="s">
        <v>299</v>
      </c>
      <c r="B99" s="120" t="s">
        <v>79</v>
      </c>
      <c r="C99" s="155">
        <v>0</v>
      </c>
      <c r="D99" s="155">
        <v>130</v>
      </c>
      <c r="E99" s="124"/>
      <c r="F99" s="125">
        <f t="shared" si="16"/>
        <v>130</v>
      </c>
    </row>
    <row r="100" spans="1:6" ht="51">
      <c r="A100" s="134" t="s">
        <v>300</v>
      </c>
      <c r="B100" s="120" t="s">
        <v>79</v>
      </c>
      <c r="C100" s="155">
        <v>0.74</v>
      </c>
      <c r="D100" s="155">
        <v>0</v>
      </c>
      <c r="E100" s="124">
        <f t="shared" si="15"/>
        <v>0</v>
      </c>
      <c r="F100" s="125">
        <f t="shared" si="16"/>
        <v>-0.74</v>
      </c>
    </row>
    <row r="101" spans="1:6" ht="89.25">
      <c r="A101" s="128" t="s">
        <v>301</v>
      </c>
      <c r="B101" s="161" t="s">
        <v>302</v>
      </c>
      <c r="C101" s="138">
        <v>120</v>
      </c>
      <c r="D101" s="138">
        <v>0</v>
      </c>
      <c r="E101" s="124">
        <f t="shared" si="15"/>
        <v>0</v>
      </c>
      <c r="F101" s="125">
        <f t="shared" si="16"/>
        <v>-120</v>
      </c>
    </row>
    <row r="102" spans="1:6" ht="63.75">
      <c r="A102" s="136" t="s">
        <v>303</v>
      </c>
      <c r="B102" s="237" t="s">
        <v>381</v>
      </c>
      <c r="C102" s="135">
        <f>SUM(C103:C108)</f>
        <v>0</v>
      </c>
      <c r="D102" s="135">
        <f>SUM(D103:D108)</f>
        <v>239.68</v>
      </c>
      <c r="E102" s="118"/>
      <c r="F102" s="122">
        <f t="shared" si="16"/>
        <v>239.68</v>
      </c>
    </row>
    <row r="103" spans="1:6" ht="63.75">
      <c r="A103" s="137" t="s">
        <v>304</v>
      </c>
      <c r="B103" s="162" t="s">
        <v>381</v>
      </c>
      <c r="C103" s="138">
        <v>0</v>
      </c>
      <c r="D103" s="138">
        <v>4</v>
      </c>
      <c r="E103" s="124"/>
      <c r="F103" s="125">
        <f t="shared" si="16"/>
        <v>4</v>
      </c>
    </row>
    <row r="104" spans="1:6" ht="63.75">
      <c r="A104" s="137" t="s">
        <v>305</v>
      </c>
      <c r="B104" s="169" t="s">
        <v>381</v>
      </c>
      <c r="C104" s="138">
        <v>0</v>
      </c>
      <c r="D104" s="138">
        <v>15</v>
      </c>
      <c r="E104" s="124"/>
      <c r="F104" s="125">
        <f t="shared" si="16"/>
        <v>15</v>
      </c>
    </row>
    <row r="105" spans="1:6" ht="63.75">
      <c r="A105" s="137" t="s">
        <v>306</v>
      </c>
      <c r="B105" s="169" t="s">
        <v>381</v>
      </c>
      <c r="C105" s="138">
        <v>0</v>
      </c>
      <c r="D105" s="138">
        <v>60</v>
      </c>
      <c r="E105" s="124"/>
      <c r="F105" s="125">
        <f t="shared" si="16"/>
        <v>60</v>
      </c>
    </row>
    <row r="106" spans="1:6" ht="63.75">
      <c r="A106" s="137" t="s">
        <v>382</v>
      </c>
      <c r="B106" s="169" t="s">
        <v>381</v>
      </c>
      <c r="C106" s="138"/>
      <c r="D106" s="138">
        <v>52.39</v>
      </c>
      <c r="E106" s="124"/>
      <c r="F106" s="125">
        <f t="shared" si="16"/>
        <v>52.39</v>
      </c>
    </row>
    <row r="107" spans="1:6" ht="63.75">
      <c r="A107" s="137" t="s">
        <v>307</v>
      </c>
      <c r="B107" s="169" t="s">
        <v>381</v>
      </c>
      <c r="C107" s="138">
        <v>0</v>
      </c>
      <c r="D107" s="138">
        <v>5</v>
      </c>
      <c r="E107" s="124"/>
      <c r="F107" s="125">
        <f t="shared" si="16"/>
        <v>5</v>
      </c>
    </row>
    <row r="108" spans="1:6" ht="63.75">
      <c r="A108" s="137" t="s">
        <v>383</v>
      </c>
      <c r="B108" s="169" t="s">
        <v>381</v>
      </c>
      <c r="C108" s="138">
        <v>0</v>
      </c>
      <c r="D108" s="138">
        <v>103.29</v>
      </c>
      <c r="E108" s="124"/>
      <c r="F108" s="125">
        <f t="shared" si="16"/>
        <v>103.29</v>
      </c>
    </row>
    <row r="109" spans="1:6" ht="66.75" customHeight="1">
      <c r="A109" s="137" t="s">
        <v>308</v>
      </c>
      <c r="B109" s="169" t="s">
        <v>384</v>
      </c>
      <c r="C109" s="138">
        <v>0</v>
      </c>
      <c r="D109" s="138">
        <v>10.79</v>
      </c>
      <c r="E109" s="124"/>
      <c r="F109" s="125">
        <f t="shared" si="16"/>
        <v>10.79</v>
      </c>
    </row>
    <row r="110" spans="1:6" ht="59.25" customHeight="1" thickBot="1">
      <c r="A110" s="238" t="s">
        <v>385</v>
      </c>
      <c r="B110" s="239" t="s">
        <v>386</v>
      </c>
      <c r="C110" s="240">
        <v>0</v>
      </c>
      <c r="D110" s="240">
        <v>0.14000000000000001</v>
      </c>
      <c r="E110" s="188"/>
      <c r="F110" s="189">
        <f t="shared" si="16"/>
        <v>0.14000000000000001</v>
      </c>
    </row>
    <row r="111" spans="1:6" ht="15.75" thickBot="1">
      <c r="A111" s="220" t="s">
        <v>60</v>
      </c>
      <c r="B111" s="141" t="s">
        <v>61</v>
      </c>
      <c r="C111" s="143">
        <f>SUM(C112)</f>
        <v>0</v>
      </c>
      <c r="D111" s="143">
        <f>SUM(D112)</f>
        <v>16.89</v>
      </c>
      <c r="E111" s="143"/>
      <c r="F111" s="144">
        <f t="shared" si="16"/>
        <v>16.89</v>
      </c>
    </row>
    <row r="112" spans="1:6" ht="15.75" thickBot="1">
      <c r="A112" s="220" t="s">
        <v>62</v>
      </c>
      <c r="B112" s="141" t="s">
        <v>63</v>
      </c>
      <c r="C112" s="214">
        <f>C113</f>
        <v>0</v>
      </c>
      <c r="D112" s="214">
        <f>SUM(D113:D114)</f>
        <v>16.89</v>
      </c>
      <c r="E112" s="143"/>
      <c r="F112" s="144">
        <f t="shared" si="16"/>
        <v>16.89</v>
      </c>
    </row>
    <row r="113" spans="1:6">
      <c r="A113" s="219" t="s">
        <v>64</v>
      </c>
      <c r="B113" s="192" t="s">
        <v>63</v>
      </c>
      <c r="C113" s="201">
        <v>0</v>
      </c>
      <c r="D113" s="201">
        <v>0</v>
      </c>
      <c r="E113" s="193"/>
      <c r="F113" s="194">
        <f t="shared" si="16"/>
        <v>0</v>
      </c>
    </row>
    <row r="114" spans="1:6" ht="15.75" thickBot="1">
      <c r="A114" s="222" t="s">
        <v>207</v>
      </c>
      <c r="B114" s="151" t="s">
        <v>63</v>
      </c>
      <c r="C114" s="187">
        <v>0</v>
      </c>
      <c r="D114" s="187">
        <v>16.89</v>
      </c>
      <c r="E114" s="188"/>
      <c r="F114" s="189">
        <f t="shared" si="16"/>
        <v>16.89</v>
      </c>
    </row>
    <row r="115" spans="1:6" ht="15.75" thickBot="1">
      <c r="A115" s="220" t="s">
        <v>309</v>
      </c>
      <c r="B115" s="141" t="s">
        <v>310</v>
      </c>
      <c r="C115" s="221">
        <v>0</v>
      </c>
      <c r="D115" s="221">
        <v>0</v>
      </c>
      <c r="E115" s="143"/>
      <c r="F115" s="144">
        <f t="shared" si="16"/>
        <v>0</v>
      </c>
    </row>
    <row r="116" spans="1:6" ht="26.25" thickBot="1">
      <c r="A116" s="241" t="s">
        <v>387</v>
      </c>
      <c r="B116" s="207" t="s">
        <v>388</v>
      </c>
      <c r="C116" s="217">
        <v>0</v>
      </c>
      <c r="D116" s="217">
        <v>0</v>
      </c>
      <c r="E116" s="210"/>
      <c r="F116" s="211">
        <f t="shared" si="16"/>
        <v>0</v>
      </c>
    </row>
    <row r="117" spans="1:6" ht="15.75" thickBot="1">
      <c r="A117" s="140" t="s">
        <v>65</v>
      </c>
      <c r="B117" s="141" t="s">
        <v>66</v>
      </c>
      <c r="C117" s="142">
        <f>C118+C152+C154+C156</f>
        <v>1762886.15</v>
      </c>
      <c r="D117" s="142">
        <f>D118+D152+D154+D156</f>
        <v>211393.79</v>
      </c>
      <c r="E117" s="143">
        <f t="shared" si="15"/>
        <v>11.991346690198911</v>
      </c>
      <c r="F117" s="144">
        <f t="shared" si="16"/>
        <v>-1551492.3599999999</v>
      </c>
    </row>
    <row r="118" spans="1:6" ht="26.25" thickBot="1">
      <c r="A118" s="196" t="s">
        <v>67</v>
      </c>
      <c r="B118" s="242" t="s">
        <v>68</v>
      </c>
      <c r="C118" s="243">
        <f>SUM(C119+C122+C135)</f>
        <v>1762886.15</v>
      </c>
      <c r="D118" s="243">
        <f>SUM(D119+D122+D135)</f>
        <v>217727.06</v>
      </c>
      <c r="E118" s="198">
        <f t="shared" si="15"/>
        <v>12.350602448150156</v>
      </c>
      <c r="F118" s="244">
        <f t="shared" si="16"/>
        <v>-1545159.0899999999</v>
      </c>
    </row>
    <row r="119" spans="1:6" ht="26.25" thickBot="1">
      <c r="A119" s="140" t="s">
        <v>221</v>
      </c>
      <c r="B119" s="152" t="s">
        <v>311</v>
      </c>
      <c r="C119" s="142">
        <f>SUM(C120+C121)</f>
        <v>617768</v>
      </c>
      <c r="D119" s="142">
        <f>SUM(D120+D121)</f>
        <v>10099</v>
      </c>
      <c r="E119" s="143">
        <f t="shared" si="15"/>
        <v>1.6347560896647284</v>
      </c>
      <c r="F119" s="144">
        <f t="shared" si="16"/>
        <v>-607669</v>
      </c>
    </row>
    <row r="120" spans="1:6" ht="46.5" customHeight="1">
      <c r="A120" s="145" t="s">
        <v>222</v>
      </c>
      <c r="B120" s="192" t="s">
        <v>389</v>
      </c>
      <c r="C120" s="213">
        <f>483132+13446</f>
        <v>496578</v>
      </c>
      <c r="D120" s="213">
        <v>0</v>
      </c>
      <c r="E120" s="193">
        <f t="shared" si="15"/>
        <v>0</v>
      </c>
      <c r="F120" s="194">
        <f t="shared" si="16"/>
        <v>-496578</v>
      </c>
    </row>
    <row r="121" spans="1:6" ht="33" customHeight="1" thickBot="1">
      <c r="A121" s="150" t="s">
        <v>312</v>
      </c>
      <c r="B121" s="151" t="s">
        <v>313</v>
      </c>
      <c r="C121" s="245">
        <f>110986+10204</f>
        <v>121190</v>
      </c>
      <c r="D121" s="245">
        <v>10099</v>
      </c>
      <c r="E121" s="188">
        <f t="shared" si="15"/>
        <v>8.3331958082350024</v>
      </c>
      <c r="F121" s="189">
        <f t="shared" si="16"/>
        <v>-111091</v>
      </c>
    </row>
    <row r="122" spans="1:6" ht="26.25" thickBot="1">
      <c r="A122" s="140" t="s">
        <v>223</v>
      </c>
      <c r="B122" s="152" t="s">
        <v>314</v>
      </c>
      <c r="C122" s="143">
        <f>SUM(C123:C130)</f>
        <v>548343.15</v>
      </c>
      <c r="D122" s="143">
        <f>SUM(D123:D130)</f>
        <v>105228.81</v>
      </c>
      <c r="E122" s="142">
        <f t="shared" si="15"/>
        <v>19.190320878449928</v>
      </c>
      <c r="F122" s="144">
        <f t="shared" si="16"/>
        <v>-443114.34</v>
      </c>
    </row>
    <row r="123" spans="1:6" ht="49.5" customHeight="1">
      <c r="A123" s="246" t="s">
        <v>390</v>
      </c>
      <c r="B123" s="247" t="s">
        <v>391</v>
      </c>
      <c r="C123" s="193">
        <v>21345.4</v>
      </c>
      <c r="D123" s="193">
        <v>0</v>
      </c>
      <c r="E123" s="248">
        <f t="shared" si="15"/>
        <v>0</v>
      </c>
      <c r="F123" s="194">
        <f t="shared" si="16"/>
        <v>-21345.4</v>
      </c>
    </row>
    <row r="124" spans="1:6" ht="112.5" customHeight="1">
      <c r="A124" s="119" t="s">
        <v>392</v>
      </c>
      <c r="B124" s="164" t="s">
        <v>393</v>
      </c>
      <c r="C124" s="124">
        <v>26207.08</v>
      </c>
      <c r="D124" s="124">
        <v>0</v>
      </c>
      <c r="E124" s="163">
        <f t="shared" si="15"/>
        <v>0</v>
      </c>
      <c r="F124" s="125">
        <f t="shared" si="16"/>
        <v>-26207.08</v>
      </c>
    </row>
    <row r="125" spans="1:6" ht="84.75" customHeight="1">
      <c r="A125" s="119" t="s">
        <v>394</v>
      </c>
      <c r="B125" s="164" t="s">
        <v>395</v>
      </c>
      <c r="C125" s="124">
        <v>1833.9</v>
      </c>
      <c r="D125" s="124">
        <v>0</v>
      </c>
      <c r="E125" s="163">
        <f t="shared" si="15"/>
        <v>0</v>
      </c>
      <c r="F125" s="125">
        <f t="shared" si="16"/>
        <v>-1833.9</v>
      </c>
    </row>
    <row r="126" spans="1:6" ht="38.25">
      <c r="A126" s="170" t="s">
        <v>396</v>
      </c>
      <c r="B126" s="165" t="s">
        <v>397</v>
      </c>
      <c r="C126" s="124">
        <v>225.17</v>
      </c>
      <c r="D126" s="118"/>
      <c r="E126" s="163">
        <f t="shared" si="15"/>
        <v>0</v>
      </c>
      <c r="F126" s="125">
        <f t="shared" si="16"/>
        <v>-225.17</v>
      </c>
    </row>
    <row r="127" spans="1:6" ht="63.75">
      <c r="A127" s="170" t="s">
        <v>398</v>
      </c>
      <c r="B127" s="165" t="s">
        <v>399</v>
      </c>
      <c r="C127" s="124">
        <v>438190.9</v>
      </c>
      <c r="D127" s="124">
        <v>91638.81</v>
      </c>
      <c r="E127" s="163">
        <f t="shared" si="15"/>
        <v>20.912987923756514</v>
      </c>
      <c r="F127" s="125">
        <f t="shared" si="16"/>
        <v>-346552.09</v>
      </c>
    </row>
    <row r="128" spans="1:6" ht="30.75" customHeight="1">
      <c r="A128" s="170" t="s">
        <v>400</v>
      </c>
      <c r="B128" s="165" t="s">
        <v>401</v>
      </c>
      <c r="C128" s="124">
        <v>530.1</v>
      </c>
      <c r="D128" s="118"/>
      <c r="E128" s="163">
        <f t="shared" si="15"/>
        <v>0</v>
      </c>
      <c r="F128" s="125">
        <f t="shared" si="16"/>
        <v>-530.1</v>
      </c>
    </row>
    <row r="129" spans="1:6" ht="31.5" customHeight="1" thickBot="1">
      <c r="A129" s="150" t="s">
        <v>402</v>
      </c>
      <c r="B129" s="151" t="s">
        <v>403</v>
      </c>
      <c r="C129" s="188">
        <v>1076.9000000000001</v>
      </c>
      <c r="D129" s="139"/>
      <c r="E129" s="249">
        <f t="shared" si="15"/>
        <v>0</v>
      </c>
      <c r="F129" s="189">
        <f t="shared" si="16"/>
        <v>-1076.9000000000001</v>
      </c>
    </row>
    <row r="130" spans="1:6" ht="21" customHeight="1" thickBot="1">
      <c r="A130" s="140" t="s">
        <v>315</v>
      </c>
      <c r="B130" s="152" t="s">
        <v>316</v>
      </c>
      <c r="C130" s="221">
        <f>SUM(C131:C134)</f>
        <v>58933.7</v>
      </c>
      <c r="D130" s="221">
        <f>SUM(D131:D134)</f>
        <v>13590</v>
      </c>
      <c r="E130" s="143">
        <f t="shared" si="15"/>
        <v>23.059811279454713</v>
      </c>
      <c r="F130" s="144">
        <f t="shared" si="16"/>
        <v>-45343.7</v>
      </c>
    </row>
    <row r="131" spans="1:6" ht="25.5">
      <c r="A131" s="145" t="s">
        <v>404</v>
      </c>
      <c r="B131" s="250" t="s">
        <v>405</v>
      </c>
      <c r="C131" s="213">
        <v>400</v>
      </c>
      <c r="D131" s="213">
        <v>0</v>
      </c>
      <c r="E131" s="193">
        <f t="shared" si="15"/>
        <v>0</v>
      </c>
      <c r="F131" s="194">
        <f t="shared" si="16"/>
        <v>-400</v>
      </c>
    </row>
    <row r="132" spans="1:6" ht="89.25">
      <c r="A132" s="119" t="s">
        <v>404</v>
      </c>
      <c r="B132" s="158" t="s">
        <v>406</v>
      </c>
      <c r="C132" s="157">
        <v>616</v>
      </c>
      <c r="D132" s="157">
        <v>0</v>
      </c>
      <c r="E132" s="124">
        <f t="shared" si="15"/>
        <v>0</v>
      </c>
      <c r="F132" s="125">
        <f t="shared" si="16"/>
        <v>-616</v>
      </c>
    </row>
    <row r="133" spans="1:6" ht="38.25">
      <c r="A133" s="119" t="s">
        <v>317</v>
      </c>
      <c r="B133" s="147" t="s">
        <v>318</v>
      </c>
      <c r="C133" s="157">
        <v>45300</v>
      </c>
      <c r="D133" s="157">
        <v>13590</v>
      </c>
      <c r="E133" s="124">
        <f t="shared" si="15"/>
        <v>30</v>
      </c>
      <c r="F133" s="125">
        <f t="shared" si="16"/>
        <v>-31710</v>
      </c>
    </row>
    <row r="134" spans="1:6" ht="51.75" thickBot="1">
      <c r="A134" s="150" t="s">
        <v>317</v>
      </c>
      <c r="B134" s="251" t="s">
        <v>319</v>
      </c>
      <c r="C134" s="245">
        <v>12617.7</v>
      </c>
      <c r="D134" s="245">
        <v>0</v>
      </c>
      <c r="E134" s="188">
        <f t="shared" si="15"/>
        <v>0</v>
      </c>
      <c r="F134" s="189">
        <f t="shared" si="16"/>
        <v>-12617.7</v>
      </c>
    </row>
    <row r="135" spans="1:6" ht="26.25" thickBot="1">
      <c r="A135" s="140" t="s">
        <v>224</v>
      </c>
      <c r="B135" s="152" t="s">
        <v>320</v>
      </c>
      <c r="C135" s="221">
        <f>SUM(C136+C137+C146+C147+C149+C148)</f>
        <v>596775</v>
      </c>
      <c r="D135" s="221">
        <f>SUM(D136+D137+D146+D147+D149+D148)</f>
        <v>102399.25</v>
      </c>
      <c r="E135" s="143">
        <f t="shared" si="15"/>
        <v>17.15877005571614</v>
      </c>
      <c r="F135" s="144">
        <f t="shared" si="16"/>
        <v>-494375.75</v>
      </c>
    </row>
    <row r="136" spans="1:6" ht="51.75" thickBot="1">
      <c r="A136" s="206" t="s">
        <v>225</v>
      </c>
      <c r="B136" s="207" t="s">
        <v>226</v>
      </c>
      <c r="C136" s="209">
        <v>17213.599999999999</v>
      </c>
      <c r="D136" s="209">
        <v>4011.91</v>
      </c>
      <c r="E136" s="210">
        <f t="shared" si="15"/>
        <v>23.306629641678676</v>
      </c>
      <c r="F136" s="211">
        <f t="shared" ref="F136:F160" si="21">D136-C136</f>
        <v>-13201.689999999999</v>
      </c>
    </row>
    <row r="137" spans="1:6" ht="39" thickBot="1">
      <c r="A137" s="140" t="s">
        <v>321</v>
      </c>
      <c r="B137" s="141" t="s">
        <v>69</v>
      </c>
      <c r="C137" s="221">
        <f t="shared" ref="C137:D137" si="22">SUM(C138:C145)</f>
        <v>81018.099999999991</v>
      </c>
      <c r="D137" s="221">
        <f t="shared" si="22"/>
        <v>15239.110000000002</v>
      </c>
      <c r="E137" s="143">
        <f t="shared" si="15"/>
        <v>18.809512935998256</v>
      </c>
      <c r="F137" s="144">
        <f t="shared" si="21"/>
        <v>-65778.989999999991</v>
      </c>
    </row>
    <row r="138" spans="1:6" ht="63.75">
      <c r="A138" s="145" t="s">
        <v>227</v>
      </c>
      <c r="B138" s="250" t="s">
        <v>322</v>
      </c>
      <c r="C138" s="213">
        <v>311</v>
      </c>
      <c r="D138" s="213">
        <v>77.75</v>
      </c>
      <c r="E138" s="193">
        <f t="shared" si="15"/>
        <v>25</v>
      </c>
      <c r="F138" s="194">
        <f t="shared" si="21"/>
        <v>-233.25</v>
      </c>
    </row>
    <row r="139" spans="1:6" ht="63.75">
      <c r="A139" s="119" t="s">
        <v>227</v>
      </c>
      <c r="B139" s="147" t="s">
        <v>323</v>
      </c>
      <c r="C139" s="157">
        <v>75690</v>
      </c>
      <c r="D139" s="157">
        <v>14886.62</v>
      </c>
      <c r="E139" s="124">
        <f t="shared" si="15"/>
        <v>19.667882150878587</v>
      </c>
      <c r="F139" s="125">
        <f t="shared" si="21"/>
        <v>-60803.38</v>
      </c>
    </row>
    <row r="140" spans="1:6" ht="76.5">
      <c r="A140" s="119" t="s">
        <v>227</v>
      </c>
      <c r="B140" s="147" t="s">
        <v>324</v>
      </c>
      <c r="C140" s="157">
        <v>0.2</v>
      </c>
      <c r="D140" s="157">
        <v>0.2</v>
      </c>
      <c r="E140" s="124">
        <f t="shared" si="15"/>
        <v>100</v>
      </c>
      <c r="F140" s="125">
        <f t="shared" si="21"/>
        <v>0</v>
      </c>
    </row>
    <row r="141" spans="1:6" ht="38.25">
      <c r="A141" s="119" t="s">
        <v>227</v>
      </c>
      <c r="B141" s="147" t="s">
        <v>325</v>
      </c>
      <c r="C141" s="157">
        <v>115.2</v>
      </c>
      <c r="D141" s="157">
        <v>115.2</v>
      </c>
      <c r="E141" s="124">
        <f t="shared" si="15"/>
        <v>100</v>
      </c>
      <c r="F141" s="125">
        <f t="shared" si="21"/>
        <v>0</v>
      </c>
    </row>
    <row r="142" spans="1:6" ht="76.5">
      <c r="A142" s="119" t="s">
        <v>227</v>
      </c>
      <c r="B142" s="148" t="s">
        <v>326</v>
      </c>
      <c r="C142" s="157">
        <v>2371</v>
      </c>
      <c r="D142" s="157">
        <v>0</v>
      </c>
      <c r="E142" s="124">
        <f t="shared" si="15"/>
        <v>0</v>
      </c>
      <c r="F142" s="125">
        <f t="shared" si="21"/>
        <v>-2371</v>
      </c>
    </row>
    <row r="143" spans="1:6" ht="114.75">
      <c r="A143" s="119" t="s">
        <v>227</v>
      </c>
      <c r="B143" s="147" t="s">
        <v>327</v>
      </c>
      <c r="C143" s="157">
        <v>0.2</v>
      </c>
      <c r="D143" s="157">
        <v>0.14000000000000001</v>
      </c>
      <c r="E143" s="124">
        <f t="shared" si="15"/>
        <v>70</v>
      </c>
      <c r="F143" s="125">
        <f t="shared" si="21"/>
        <v>-0.06</v>
      </c>
    </row>
    <row r="144" spans="1:6" ht="51">
      <c r="A144" s="119" t="s">
        <v>227</v>
      </c>
      <c r="B144" s="147" t="s">
        <v>328</v>
      </c>
      <c r="C144" s="157">
        <v>940.3</v>
      </c>
      <c r="D144" s="157">
        <v>159.19999999999999</v>
      </c>
      <c r="E144" s="124">
        <f t="shared" si="15"/>
        <v>16.93076677656067</v>
      </c>
      <c r="F144" s="125">
        <f t="shared" si="21"/>
        <v>-781.09999999999991</v>
      </c>
    </row>
    <row r="145" spans="1:6" ht="102">
      <c r="A145" s="119" t="s">
        <v>228</v>
      </c>
      <c r="B145" s="147" t="s">
        <v>329</v>
      </c>
      <c r="C145" s="157">
        <v>1590.2</v>
      </c>
      <c r="D145" s="157">
        <v>0</v>
      </c>
      <c r="E145" s="124">
        <f t="shared" si="15"/>
        <v>0</v>
      </c>
      <c r="F145" s="125">
        <f t="shared" si="21"/>
        <v>-1590.2</v>
      </c>
    </row>
    <row r="146" spans="1:6" ht="70.5" customHeight="1">
      <c r="A146" s="119" t="s">
        <v>229</v>
      </c>
      <c r="B146" s="120" t="s">
        <v>330</v>
      </c>
      <c r="C146" s="157">
        <v>48.6</v>
      </c>
      <c r="D146" s="157">
        <v>0</v>
      </c>
      <c r="E146" s="124">
        <f t="shared" si="15"/>
        <v>0</v>
      </c>
      <c r="F146" s="125">
        <f t="shared" si="21"/>
        <v>-48.6</v>
      </c>
    </row>
    <row r="147" spans="1:6" ht="44.25" customHeight="1">
      <c r="A147" s="119" t="s">
        <v>230</v>
      </c>
      <c r="B147" s="120" t="s">
        <v>331</v>
      </c>
      <c r="C147" s="157">
        <v>16915.8</v>
      </c>
      <c r="D147" s="157">
        <v>3245.43</v>
      </c>
      <c r="E147" s="124">
        <f t="shared" si="15"/>
        <v>19.185790799134537</v>
      </c>
      <c r="F147" s="125">
        <f t="shared" si="21"/>
        <v>-13670.369999999999</v>
      </c>
    </row>
    <row r="148" spans="1:6" ht="38.25">
      <c r="A148" s="119" t="s">
        <v>332</v>
      </c>
      <c r="B148" s="166" t="s">
        <v>333</v>
      </c>
      <c r="C148" s="157">
        <v>639.9</v>
      </c>
      <c r="D148" s="157">
        <v>0</v>
      </c>
      <c r="E148" s="124">
        <f t="shared" si="15"/>
        <v>0</v>
      </c>
      <c r="F148" s="125">
        <f t="shared" si="21"/>
        <v>-639.9</v>
      </c>
    </row>
    <row r="149" spans="1:6" ht="31.5" customHeight="1">
      <c r="A149" s="252" t="s">
        <v>231</v>
      </c>
      <c r="B149" s="153" t="s">
        <v>70</v>
      </c>
      <c r="C149" s="131">
        <f>SUM(C150+C151)</f>
        <v>480939</v>
      </c>
      <c r="D149" s="131">
        <f>SUM(D150+D151)</f>
        <v>79902.8</v>
      </c>
      <c r="E149" s="118">
        <f t="shared" si="15"/>
        <v>16.613915694090103</v>
      </c>
      <c r="F149" s="122">
        <f t="shared" si="21"/>
        <v>-401036.2</v>
      </c>
    </row>
    <row r="150" spans="1:6" ht="63.75">
      <c r="A150" s="119" t="s">
        <v>232</v>
      </c>
      <c r="B150" s="149" t="s">
        <v>233</v>
      </c>
      <c r="C150" s="155">
        <f>188217+2018</f>
        <v>190235</v>
      </c>
      <c r="D150" s="155">
        <v>47942</v>
      </c>
      <c r="E150" s="124">
        <f t="shared" si="15"/>
        <v>25.20146135043499</v>
      </c>
      <c r="F150" s="125">
        <f t="shared" si="21"/>
        <v>-142293</v>
      </c>
    </row>
    <row r="151" spans="1:6" ht="102.75" thickBot="1">
      <c r="A151" s="150" t="s">
        <v>232</v>
      </c>
      <c r="B151" s="253" t="s">
        <v>334</v>
      </c>
      <c r="C151" s="187">
        <f>289561+1143</f>
        <v>290704</v>
      </c>
      <c r="D151" s="187">
        <v>31960.799999999999</v>
      </c>
      <c r="E151" s="188">
        <f t="shared" si="15"/>
        <v>10.994275964555012</v>
      </c>
      <c r="F151" s="189">
        <f t="shared" si="21"/>
        <v>-258743.2</v>
      </c>
    </row>
    <row r="152" spans="1:6" ht="26.25" thickBot="1">
      <c r="A152" s="254" t="s">
        <v>407</v>
      </c>
      <c r="B152" s="152" t="s">
        <v>408</v>
      </c>
      <c r="C152" s="142">
        <f>SUM(C153)</f>
        <v>0</v>
      </c>
      <c r="D152" s="142">
        <f>SUM(D153)</f>
        <v>50</v>
      </c>
      <c r="E152" s="143"/>
      <c r="F152" s="144">
        <f t="shared" si="21"/>
        <v>50</v>
      </c>
    </row>
    <row r="153" spans="1:6" ht="26.25" thickBot="1">
      <c r="A153" s="255" t="s">
        <v>409</v>
      </c>
      <c r="B153" s="256" t="s">
        <v>408</v>
      </c>
      <c r="C153" s="257">
        <v>0</v>
      </c>
      <c r="D153" s="217">
        <v>50</v>
      </c>
      <c r="E153" s="210"/>
      <c r="F153" s="211">
        <f t="shared" si="21"/>
        <v>50</v>
      </c>
    </row>
    <row r="154" spans="1:6" ht="26.25" thickBot="1">
      <c r="A154" s="140" t="s">
        <v>410</v>
      </c>
      <c r="B154" s="152" t="s">
        <v>411</v>
      </c>
      <c r="C154" s="143">
        <f>SUM(C155)</f>
        <v>0</v>
      </c>
      <c r="D154" s="143">
        <f>SUM(D155)</f>
        <v>0</v>
      </c>
      <c r="E154" s="143"/>
      <c r="F154" s="144">
        <f t="shared" si="21"/>
        <v>0</v>
      </c>
    </row>
    <row r="155" spans="1:6" ht="39" thickBot="1">
      <c r="A155" s="206" t="s">
        <v>412</v>
      </c>
      <c r="B155" s="256" t="s">
        <v>413</v>
      </c>
      <c r="C155" s="257">
        <v>0</v>
      </c>
      <c r="D155" s="209">
        <v>0</v>
      </c>
      <c r="E155" s="210"/>
      <c r="F155" s="211">
        <f t="shared" si="21"/>
        <v>0</v>
      </c>
    </row>
    <row r="156" spans="1:6" ht="58.5" customHeight="1" thickBot="1">
      <c r="A156" s="140" t="s">
        <v>335</v>
      </c>
      <c r="B156" s="141" t="s">
        <v>336</v>
      </c>
      <c r="C156" s="142">
        <f>SUM(C157:C158)</f>
        <v>0</v>
      </c>
      <c r="D156" s="142">
        <f>SUM(D157:D158)</f>
        <v>-6383.27</v>
      </c>
      <c r="E156" s="143"/>
      <c r="F156" s="144">
        <f t="shared" si="21"/>
        <v>-6383.27</v>
      </c>
    </row>
    <row r="157" spans="1:6" ht="48" customHeight="1">
      <c r="A157" s="145" t="s">
        <v>337</v>
      </c>
      <c r="B157" s="192" t="s">
        <v>336</v>
      </c>
      <c r="C157" s="248">
        <v>0</v>
      </c>
      <c r="D157" s="201">
        <v>-1508.65</v>
      </c>
      <c r="E157" s="193"/>
      <c r="F157" s="194">
        <f t="shared" si="21"/>
        <v>-1508.65</v>
      </c>
    </row>
    <row r="158" spans="1:6" ht="49.5" customHeight="1">
      <c r="A158" s="119" t="s">
        <v>338</v>
      </c>
      <c r="B158" s="120" t="s">
        <v>336</v>
      </c>
      <c r="C158" s="163">
        <v>0</v>
      </c>
      <c r="D158" s="155">
        <v>-4874.62</v>
      </c>
      <c r="E158" s="124"/>
      <c r="F158" s="125">
        <f t="shared" si="21"/>
        <v>-4874.62</v>
      </c>
    </row>
    <row r="159" spans="1:6" ht="47.25" customHeight="1">
      <c r="A159" s="119" t="s">
        <v>414</v>
      </c>
      <c r="B159" s="120" t="s">
        <v>336</v>
      </c>
      <c r="C159" s="155">
        <v>0</v>
      </c>
      <c r="D159" s="155">
        <v>0</v>
      </c>
      <c r="E159" s="124"/>
      <c r="F159" s="125">
        <f t="shared" si="21"/>
        <v>0</v>
      </c>
    </row>
    <row r="160" spans="1:6" ht="15.75" thickBot="1">
      <c r="A160" s="171"/>
      <c r="B160" s="172" t="s">
        <v>71</v>
      </c>
      <c r="C160" s="173">
        <f>SUM(C4+C117)</f>
        <v>2282325.15</v>
      </c>
      <c r="D160" s="173">
        <f>SUM(D4+D117)</f>
        <v>279468.39</v>
      </c>
      <c r="E160" s="174">
        <f t="shared" si="15"/>
        <v>12.244898146962102</v>
      </c>
      <c r="F160" s="175">
        <f t="shared" si="21"/>
        <v>-2002856.7599999998</v>
      </c>
    </row>
  </sheetData>
  <mergeCells count="1">
    <mergeCell ref="A1:E1"/>
  </mergeCells>
  <pageMargins left="0.70866141732283472" right="0" top="0.43307086614173229" bottom="0.31496062992125984" header="0.31496062992125984" footer="0.31496062992125984"/>
  <pageSetup paperSize="9" scale="75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workbookViewId="0">
      <selection activeCell="F10" sqref="F10"/>
    </sheetView>
  </sheetViews>
  <sheetFormatPr defaultRowHeight="15"/>
  <cols>
    <col min="1" max="1" width="12.7109375" style="1" customWidth="1"/>
    <col min="2" max="2" width="53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64" customWidth="1"/>
    <col min="7" max="7" width="6.7109375" style="1" hidden="1" customWidth="1"/>
    <col min="8" max="8" width="15" style="1" customWidth="1"/>
    <col min="9" max="9" width="9.140625" style="1"/>
    <col min="10" max="10" width="11.28515625" style="1" customWidth="1"/>
    <col min="11" max="16384" width="9.140625" style="1"/>
  </cols>
  <sheetData>
    <row r="1" spans="1:19" ht="19.5">
      <c r="A1" s="259" t="s">
        <v>80</v>
      </c>
      <c r="B1" s="259"/>
      <c r="C1" s="259"/>
      <c r="D1" s="259"/>
      <c r="E1" s="259"/>
      <c r="F1" s="259"/>
      <c r="G1" s="259"/>
      <c r="H1" s="259"/>
    </row>
    <row r="2" spans="1:19" ht="19.5">
      <c r="A2" s="260" t="s">
        <v>416</v>
      </c>
      <c r="B2" s="260"/>
      <c r="C2" s="260"/>
      <c r="D2" s="260"/>
      <c r="E2" s="260"/>
      <c r="F2" s="260"/>
      <c r="G2" s="260"/>
      <c r="H2" s="260"/>
    </row>
    <row r="3" spans="1:19" ht="15.75">
      <c r="A3" s="2"/>
      <c r="B3" s="2"/>
      <c r="C3" s="2"/>
      <c r="D3" s="2"/>
      <c r="E3" s="2"/>
      <c r="F3" s="261"/>
      <c r="G3" s="261"/>
      <c r="H3" s="261"/>
    </row>
    <row r="4" spans="1:19" s="3" customFormat="1" ht="110.25" customHeight="1">
      <c r="A4" s="90" t="s">
        <v>81</v>
      </c>
      <c r="B4" s="90" t="s">
        <v>82</v>
      </c>
      <c r="C4" s="91" t="s">
        <v>339</v>
      </c>
      <c r="D4" s="90" t="s">
        <v>83</v>
      </c>
      <c r="E4" s="91" t="s">
        <v>202</v>
      </c>
      <c r="F4" s="91" t="s">
        <v>421</v>
      </c>
      <c r="G4" s="90" t="s">
        <v>84</v>
      </c>
      <c r="H4" s="92" t="s">
        <v>203</v>
      </c>
    </row>
    <row r="5" spans="1:19" s="3" customFormat="1" ht="15.75">
      <c r="A5" s="90">
        <v>1</v>
      </c>
      <c r="B5" s="90">
        <v>2</v>
      </c>
      <c r="C5" s="91">
        <v>3</v>
      </c>
      <c r="D5" s="90"/>
      <c r="E5" s="91">
        <v>4</v>
      </c>
      <c r="F5" s="91">
        <v>5</v>
      </c>
      <c r="G5" s="90"/>
      <c r="H5" s="92">
        <v>6</v>
      </c>
    </row>
    <row r="6" spans="1:19" ht="15.75">
      <c r="A6" s="4">
        <v>100</v>
      </c>
      <c r="B6" s="5" t="s">
        <v>85</v>
      </c>
      <c r="C6" s="95">
        <f>SUM(C7:C14)</f>
        <v>134865.5</v>
      </c>
      <c r="D6" s="95"/>
      <c r="E6" s="95">
        <f>SUM(E7:E14)</f>
        <v>131638.39999999999</v>
      </c>
      <c r="F6" s="95">
        <f>SUM(F7:F14)</f>
        <v>12893.960000000001</v>
      </c>
      <c r="G6" s="6"/>
      <c r="H6" s="7">
        <f>F6/E6*100</f>
        <v>9.7949838345042188</v>
      </c>
    </row>
    <row r="7" spans="1:19" s="12" customFormat="1" ht="31.5">
      <c r="A7" s="8">
        <v>102</v>
      </c>
      <c r="B7" s="9" t="s">
        <v>86</v>
      </c>
      <c r="C7" s="96">
        <v>2387.2199999999998</v>
      </c>
      <c r="D7" s="96"/>
      <c r="E7" s="96">
        <v>2387.2199999999998</v>
      </c>
      <c r="F7" s="96">
        <v>233.74</v>
      </c>
      <c r="G7" s="10"/>
      <c r="H7" s="11">
        <f>F7/E7*100</f>
        <v>9.7913053677499367</v>
      </c>
    </row>
    <row r="8" spans="1:19" ht="47.25">
      <c r="A8" s="13">
        <v>103</v>
      </c>
      <c r="B8" s="9" t="s">
        <v>87</v>
      </c>
      <c r="C8" s="97">
        <v>4221.32</v>
      </c>
      <c r="D8" s="97"/>
      <c r="E8" s="97">
        <v>4221.32</v>
      </c>
      <c r="F8" s="97">
        <v>367.67</v>
      </c>
      <c r="G8" s="14"/>
      <c r="H8" s="11">
        <f>F8/E8*100</f>
        <v>8.7098348383917834</v>
      </c>
      <c r="L8" s="15"/>
      <c r="M8" s="15"/>
      <c r="N8" s="16"/>
      <c r="O8" s="15"/>
      <c r="P8" s="15"/>
      <c r="Q8" s="15"/>
      <c r="R8" s="15"/>
      <c r="S8" s="17"/>
    </row>
    <row r="9" spans="1:19" ht="63">
      <c r="A9" s="13">
        <v>104</v>
      </c>
      <c r="B9" s="9" t="s">
        <v>88</v>
      </c>
      <c r="C9" s="97">
        <v>83725.61</v>
      </c>
      <c r="D9" s="97"/>
      <c r="E9" s="97">
        <v>83725.61</v>
      </c>
      <c r="F9" s="97">
        <v>8148.05</v>
      </c>
      <c r="G9" s="14"/>
      <c r="H9" s="11">
        <f t="shared" ref="H9:H61" si="0">F9/E9*100</f>
        <v>9.7318490722253319</v>
      </c>
      <c r="L9" s="18"/>
      <c r="M9" s="19"/>
      <c r="N9" s="20"/>
      <c r="O9" s="21"/>
      <c r="P9" s="22"/>
      <c r="Q9" s="21"/>
      <c r="R9" s="22"/>
      <c r="S9" s="17"/>
    </row>
    <row r="10" spans="1:19" ht="15.75">
      <c r="A10" s="13">
        <v>105</v>
      </c>
      <c r="B10" s="9" t="s">
        <v>89</v>
      </c>
      <c r="C10" s="97">
        <v>48.6</v>
      </c>
      <c r="D10" s="97"/>
      <c r="E10" s="97">
        <v>48.6</v>
      </c>
      <c r="F10" s="97">
        <v>0</v>
      </c>
      <c r="G10" s="14"/>
      <c r="H10" s="11">
        <f t="shared" si="0"/>
        <v>0</v>
      </c>
      <c r="L10" s="23"/>
      <c r="M10" s="24"/>
      <c r="N10" s="25"/>
      <c r="O10" s="26"/>
      <c r="P10" s="26"/>
      <c r="Q10" s="26"/>
      <c r="R10" s="27"/>
      <c r="S10" s="17"/>
    </row>
    <row r="11" spans="1:19" ht="47.25">
      <c r="A11" s="13">
        <v>106</v>
      </c>
      <c r="B11" s="9" t="s">
        <v>90</v>
      </c>
      <c r="C11" s="97">
        <v>21180.13</v>
      </c>
      <c r="D11" s="97"/>
      <c r="E11" s="97">
        <v>21180.13</v>
      </c>
      <c r="F11" s="97">
        <v>3006.82</v>
      </c>
      <c r="G11" s="14"/>
      <c r="H11" s="11">
        <f t="shared" si="0"/>
        <v>14.196419002149657</v>
      </c>
      <c r="L11" s="28"/>
      <c r="M11" s="24"/>
      <c r="N11" s="29"/>
      <c r="O11" s="30"/>
      <c r="P11" s="30"/>
      <c r="Q11" s="30"/>
      <c r="R11" s="27"/>
      <c r="S11" s="17"/>
    </row>
    <row r="12" spans="1:19" ht="15.75">
      <c r="A12" s="13">
        <v>107</v>
      </c>
      <c r="B12" s="9" t="s">
        <v>91</v>
      </c>
      <c r="C12" s="97">
        <v>1442</v>
      </c>
      <c r="D12" s="97"/>
      <c r="E12" s="97">
        <v>1442</v>
      </c>
      <c r="F12" s="97">
        <v>1114.27</v>
      </c>
      <c r="G12" s="14"/>
      <c r="H12" s="11">
        <v>0</v>
      </c>
      <c r="L12" s="28"/>
      <c r="M12" s="24"/>
      <c r="N12" s="29"/>
      <c r="O12" s="30"/>
      <c r="P12" s="27"/>
      <c r="Q12" s="30"/>
      <c r="R12" s="27"/>
      <c r="S12" s="17"/>
    </row>
    <row r="13" spans="1:19" ht="15.75">
      <c r="A13" s="13">
        <v>111</v>
      </c>
      <c r="B13" s="9" t="s">
        <v>92</v>
      </c>
      <c r="C13" s="97">
        <v>10000</v>
      </c>
      <c r="D13" s="97"/>
      <c r="E13" s="97">
        <v>6772.9</v>
      </c>
      <c r="F13" s="97">
        <v>0</v>
      </c>
      <c r="G13" s="60"/>
      <c r="H13" s="104">
        <v>23.8</v>
      </c>
      <c r="L13" s="28"/>
      <c r="M13" s="24"/>
      <c r="N13" s="29"/>
      <c r="O13" s="30"/>
      <c r="P13" s="30"/>
      <c r="Q13" s="30"/>
      <c r="R13" s="27"/>
      <c r="S13" s="17"/>
    </row>
    <row r="14" spans="1:19" ht="15.75">
      <c r="A14" s="13">
        <v>113</v>
      </c>
      <c r="B14" s="9" t="s">
        <v>93</v>
      </c>
      <c r="C14" s="97">
        <v>11860.62</v>
      </c>
      <c r="D14" s="97"/>
      <c r="E14" s="97">
        <v>11860.62</v>
      </c>
      <c r="F14" s="97">
        <v>23.41</v>
      </c>
      <c r="G14" s="14"/>
      <c r="H14" s="11">
        <f t="shared" si="0"/>
        <v>0.19737585387610426</v>
      </c>
      <c r="L14" s="28"/>
      <c r="M14" s="24"/>
      <c r="N14" s="29"/>
      <c r="O14" s="30"/>
      <c r="P14" s="27"/>
      <c r="Q14" s="30"/>
      <c r="R14" s="27"/>
      <c r="S14" s="17"/>
    </row>
    <row r="15" spans="1:19" ht="31.5">
      <c r="A15" s="31">
        <v>300</v>
      </c>
      <c r="B15" s="32" t="s">
        <v>94</v>
      </c>
      <c r="C15" s="98">
        <f>SUM(C16:C19)</f>
        <v>10154.56</v>
      </c>
      <c r="D15" s="98"/>
      <c r="E15" s="98">
        <f>SUM(E16:E19)</f>
        <v>10254.56</v>
      </c>
      <c r="F15" s="98">
        <f>SUM(F16:F19)</f>
        <v>1245.5900000000001</v>
      </c>
      <c r="G15" s="33"/>
      <c r="H15" s="93">
        <f t="shared" si="0"/>
        <v>12.146693763554946</v>
      </c>
      <c r="J15" s="108"/>
      <c r="L15" s="28"/>
      <c r="M15" s="24"/>
      <c r="N15" s="29"/>
      <c r="O15" s="30"/>
      <c r="P15" s="30"/>
      <c r="Q15" s="30"/>
      <c r="R15" s="27"/>
      <c r="S15" s="17"/>
    </row>
    <row r="16" spans="1:19" ht="15.75">
      <c r="A16" s="13">
        <v>302</v>
      </c>
      <c r="B16" s="9" t="s">
        <v>95</v>
      </c>
      <c r="C16" s="97">
        <v>0</v>
      </c>
      <c r="D16" s="97"/>
      <c r="E16" s="97">
        <v>0</v>
      </c>
      <c r="F16" s="97">
        <v>0</v>
      </c>
      <c r="G16" s="60"/>
      <c r="H16" s="104">
        <v>0</v>
      </c>
      <c r="L16" s="28"/>
      <c r="M16" s="24"/>
      <c r="N16" s="29"/>
      <c r="O16" s="30"/>
      <c r="P16" s="30"/>
      <c r="Q16" s="30"/>
      <c r="R16" s="27"/>
      <c r="S16" s="17"/>
    </row>
    <row r="17" spans="1:19" ht="47.25">
      <c r="A17" s="13">
        <v>309</v>
      </c>
      <c r="B17" s="9" t="s">
        <v>96</v>
      </c>
      <c r="C17" s="97">
        <v>6570.35</v>
      </c>
      <c r="D17" s="97"/>
      <c r="E17" s="97">
        <v>6570.35</v>
      </c>
      <c r="F17" s="97">
        <v>1015.59</v>
      </c>
      <c r="G17" s="14"/>
      <c r="H17" s="11">
        <f t="shared" si="0"/>
        <v>15.457167426392809</v>
      </c>
      <c r="L17" s="28"/>
      <c r="M17" s="24"/>
      <c r="N17" s="29"/>
      <c r="O17" s="30"/>
      <c r="P17" s="27"/>
      <c r="Q17" s="30"/>
      <c r="R17" s="27"/>
      <c r="S17" s="17"/>
    </row>
    <row r="18" spans="1:19" ht="15.75">
      <c r="A18" s="13">
        <v>310</v>
      </c>
      <c r="B18" s="9" t="s">
        <v>97</v>
      </c>
      <c r="C18" s="97">
        <v>2225.66</v>
      </c>
      <c r="D18" s="97"/>
      <c r="E18" s="97">
        <v>2325.66</v>
      </c>
      <c r="F18" s="97">
        <v>0</v>
      </c>
      <c r="G18" s="14"/>
      <c r="H18" s="11">
        <f t="shared" si="0"/>
        <v>0</v>
      </c>
      <c r="L18" s="34"/>
      <c r="M18" s="35"/>
      <c r="N18" s="36"/>
      <c r="O18" s="37"/>
      <c r="P18" s="37"/>
      <c r="Q18" s="37"/>
      <c r="R18" s="27"/>
      <c r="S18" s="17"/>
    </row>
    <row r="19" spans="1:19" ht="31.5">
      <c r="A19" s="13">
        <v>314</v>
      </c>
      <c r="B19" s="9" t="s">
        <v>98</v>
      </c>
      <c r="C19" s="97">
        <v>1358.55</v>
      </c>
      <c r="D19" s="97"/>
      <c r="E19" s="97">
        <v>1358.55</v>
      </c>
      <c r="F19" s="97">
        <v>230</v>
      </c>
      <c r="G19" s="14"/>
      <c r="H19" s="11">
        <f t="shared" si="0"/>
        <v>16.929814876154726</v>
      </c>
      <c r="L19" s="28"/>
      <c r="M19" s="24"/>
      <c r="N19" s="38"/>
      <c r="O19" s="30"/>
      <c r="P19" s="30"/>
      <c r="Q19" s="30"/>
      <c r="R19" s="27"/>
      <c r="S19" s="17"/>
    </row>
    <row r="20" spans="1:19" ht="15.75">
      <c r="A20" s="39">
        <v>400</v>
      </c>
      <c r="B20" s="5" t="s">
        <v>99</v>
      </c>
      <c r="C20" s="95">
        <f>SUM(C21:C27)</f>
        <v>108964.44</v>
      </c>
      <c r="D20" s="95"/>
      <c r="E20" s="95">
        <f>SUM(E21:E27)</f>
        <v>108964.44</v>
      </c>
      <c r="F20" s="95">
        <f>SUM(F21:F27)</f>
        <v>17107.75</v>
      </c>
      <c r="G20" s="6"/>
      <c r="H20" s="7">
        <f t="shared" si="0"/>
        <v>15.700305530868603</v>
      </c>
      <c r="L20" s="28"/>
      <c r="M20" s="24"/>
      <c r="N20" s="38"/>
      <c r="O20" s="30"/>
      <c r="P20" s="30"/>
      <c r="Q20" s="30"/>
      <c r="R20" s="27"/>
      <c r="S20" s="17"/>
    </row>
    <row r="21" spans="1:19" ht="15.75">
      <c r="A21" s="13">
        <v>405</v>
      </c>
      <c r="B21" s="9" t="s">
        <v>100</v>
      </c>
      <c r="C21" s="97">
        <v>997.3</v>
      </c>
      <c r="D21" s="97"/>
      <c r="E21" s="97">
        <v>997.3</v>
      </c>
      <c r="F21" s="97">
        <v>149.84</v>
      </c>
      <c r="G21" s="14"/>
      <c r="H21" s="11">
        <f t="shared" si="0"/>
        <v>15.02456632908854</v>
      </c>
      <c r="L21" s="28"/>
      <c r="M21" s="24"/>
      <c r="N21" s="38"/>
      <c r="O21" s="30"/>
      <c r="P21" s="30"/>
      <c r="Q21" s="30"/>
      <c r="R21" s="27"/>
      <c r="S21" s="17"/>
    </row>
    <row r="22" spans="1:19" ht="15.75">
      <c r="A22" s="13">
        <v>406</v>
      </c>
      <c r="B22" s="9" t="s">
        <v>101</v>
      </c>
      <c r="C22" s="97">
        <v>1888.73</v>
      </c>
      <c r="D22" s="97"/>
      <c r="E22" s="97">
        <v>1888.73</v>
      </c>
      <c r="F22" s="97">
        <v>160</v>
      </c>
      <c r="G22" s="14"/>
      <c r="H22" s="11">
        <f t="shared" si="0"/>
        <v>8.4713008211867233</v>
      </c>
      <c r="L22" s="28"/>
      <c r="M22" s="24"/>
      <c r="N22" s="38"/>
      <c r="O22" s="30"/>
      <c r="P22" s="30"/>
      <c r="Q22" s="30"/>
      <c r="R22" s="27"/>
      <c r="S22" s="17"/>
    </row>
    <row r="23" spans="1:19" ht="15.75">
      <c r="A23" s="13">
        <v>407</v>
      </c>
      <c r="B23" s="9" t="s">
        <v>415</v>
      </c>
      <c r="C23" s="97">
        <v>390</v>
      </c>
      <c r="D23" s="97"/>
      <c r="E23" s="97">
        <v>390</v>
      </c>
      <c r="F23" s="97">
        <v>0</v>
      </c>
      <c r="G23" s="14"/>
      <c r="H23" s="11">
        <f t="shared" ref="H23" si="1">F23/E23*100</f>
        <v>0</v>
      </c>
      <c r="L23" s="28"/>
      <c r="M23" s="24"/>
      <c r="N23" s="38"/>
      <c r="O23" s="30"/>
      <c r="P23" s="30"/>
      <c r="Q23" s="30"/>
      <c r="R23" s="27"/>
      <c r="S23" s="17"/>
    </row>
    <row r="24" spans="1:19" ht="15.75">
      <c r="A24" s="13">
        <v>408</v>
      </c>
      <c r="B24" s="40" t="s">
        <v>102</v>
      </c>
      <c r="C24" s="97">
        <v>760</v>
      </c>
      <c r="D24" s="97"/>
      <c r="E24" s="97">
        <v>760</v>
      </c>
      <c r="F24" s="97">
        <v>0</v>
      </c>
      <c r="G24" s="14"/>
      <c r="H24" s="11">
        <f t="shared" si="0"/>
        <v>0</v>
      </c>
      <c r="L24" s="41"/>
      <c r="M24" s="19"/>
      <c r="N24" s="42"/>
      <c r="O24" s="21"/>
      <c r="P24" s="20"/>
      <c r="Q24" s="21"/>
      <c r="R24" s="27"/>
      <c r="S24" s="17"/>
    </row>
    <row r="25" spans="1:19" ht="15.75">
      <c r="A25" s="13">
        <v>409</v>
      </c>
      <c r="B25" s="43" t="s">
        <v>103</v>
      </c>
      <c r="C25" s="97">
        <v>94090.18</v>
      </c>
      <c r="D25" s="97"/>
      <c r="E25" s="97">
        <v>94090.18</v>
      </c>
      <c r="F25" s="97">
        <v>16465.28</v>
      </c>
      <c r="G25" s="14"/>
      <c r="H25" s="11">
        <f t="shared" si="0"/>
        <v>17.499467000700815</v>
      </c>
      <c r="L25" s="28"/>
      <c r="M25" s="24"/>
      <c r="N25" s="38"/>
      <c r="O25" s="30"/>
      <c r="P25" s="30"/>
      <c r="Q25" s="30"/>
      <c r="R25" s="27"/>
      <c r="S25" s="17"/>
    </row>
    <row r="26" spans="1:19" ht="15.75">
      <c r="A26" s="13">
        <v>410</v>
      </c>
      <c r="B26" s="43" t="s">
        <v>104</v>
      </c>
      <c r="C26" s="97">
        <v>816.74</v>
      </c>
      <c r="D26" s="97"/>
      <c r="E26" s="97">
        <v>816.74</v>
      </c>
      <c r="F26" s="97">
        <v>0</v>
      </c>
      <c r="G26" s="14"/>
      <c r="H26" s="11">
        <f t="shared" si="0"/>
        <v>0</v>
      </c>
      <c r="L26" s="28"/>
      <c r="M26" s="24"/>
      <c r="N26" s="38"/>
      <c r="O26" s="30"/>
      <c r="P26" s="30"/>
      <c r="Q26" s="30"/>
      <c r="R26" s="27"/>
      <c r="S26" s="17"/>
    </row>
    <row r="27" spans="1:19" ht="31.5">
      <c r="A27" s="13">
        <v>412</v>
      </c>
      <c r="B27" s="40" t="s">
        <v>105</v>
      </c>
      <c r="C27" s="97">
        <v>10021.49</v>
      </c>
      <c r="D27" s="97"/>
      <c r="E27" s="97">
        <v>10021.49</v>
      </c>
      <c r="F27" s="97">
        <v>332.63</v>
      </c>
      <c r="G27" s="14"/>
      <c r="H27" s="11">
        <f t="shared" si="0"/>
        <v>3.3191671098808664</v>
      </c>
      <c r="L27" s="28"/>
      <c r="M27" s="44"/>
      <c r="N27" s="38"/>
      <c r="O27" s="30"/>
      <c r="P27" s="30"/>
      <c r="Q27" s="30"/>
      <c r="R27" s="27"/>
      <c r="S27" s="17"/>
    </row>
    <row r="28" spans="1:19" s="45" customFormat="1" ht="15.75">
      <c r="A28" s="4">
        <v>500</v>
      </c>
      <c r="B28" s="5" t="s">
        <v>106</v>
      </c>
      <c r="C28" s="95">
        <f>SUM(C29:C32)</f>
        <v>234801.06000000003</v>
      </c>
      <c r="D28" s="95"/>
      <c r="E28" s="95">
        <f>SUM(E29:E32)</f>
        <v>237928.16</v>
      </c>
      <c r="F28" s="95">
        <f>SUM(F29:F32)</f>
        <v>13557.14</v>
      </c>
      <c r="G28" s="6"/>
      <c r="H28" s="7">
        <f t="shared" si="0"/>
        <v>5.6979972442101845</v>
      </c>
      <c r="J28" s="109" t="s">
        <v>73</v>
      </c>
      <c r="L28" s="28"/>
      <c r="M28" s="46"/>
      <c r="N28" s="38"/>
      <c r="O28" s="30"/>
      <c r="P28" s="27"/>
      <c r="Q28" s="30"/>
      <c r="R28" s="27"/>
      <c r="S28" s="47"/>
    </row>
    <row r="29" spans="1:19" ht="15.75">
      <c r="A29" s="13">
        <v>501</v>
      </c>
      <c r="B29" s="40" t="s">
        <v>107</v>
      </c>
      <c r="C29" s="97">
        <v>40682.04</v>
      </c>
      <c r="D29" s="97"/>
      <c r="E29" s="97">
        <v>40682.04</v>
      </c>
      <c r="F29" s="97">
        <v>457.5</v>
      </c>
      <c r="G29" s="14"/>
      <c r="H29" s="11">
        <f t="shared" si="0"/>
        <v>1.1245748738263863</v>
      </c>
      <c r="L29" s="28"/>
      <c r="M29" s="46"/>
      <c r="N29" s="38"/>
      <c r="O29" s="30"/>
      <c r="P29" s="30"/>
      <c r="Q29" s="30"/>
      <c r="R29" s="27"/>
      <c r="S29" s="17"/>
    </row>
    <row r="30" spans="1:19" ht="15.75">
      <c r="A30" s="13">
        <v>502</v>
      </c>
      <c r="B30" s="40" t="s">
        <v>108</v>
      </c>
      <c r="C30" s="97">
        <v>120670.93</v>
      </c>
      <c r="D30" s="97"/>
      <c r="E30" s="97">
        <v>123798.03</v>
      </c>
      <c r="F30" s="97">
        <v>7563.34</v>
      </c>
      <c r="G30" s="14"/>
      <c r="H30" s="11">
        <f t="shared" si="0"/>
        <v>6.1094187039971475</v>
      </c>
      <c r="J30" s="108" t="s">
        <v>73</v>
      </c>
      <c r="L30" s="28"/>
      <c r="M30" s="44"/>
      <c r="N30" s="38"/>
      <c r="O30" s="30"/>
      <c r="P30" s="27"/>
      <c r="Q30" s="30"/>
      <c r="R30" s="27"/>
      <c r="S30" s="17"/>
    </row>
    <row r="31" spans="1:19" ht="15.75">
      <c r="A31" s="13">
        <v>503</v>
      </c>
      <c r="B31" s="40" t="s">
        <v>109</v>
      </c>
      <c r="C31" s="97">
        <v>59965.3</v>
      </c>
      <c r="D31" s="97"/>
      <c r="E31" s="97">
        <v>59965.3</v>
      </c>
      <c r="F31" s="97">
        <v>4336.3</v>
      </c>
      <c r="G31" s="14"/>
      <c r="H31" s="11">
        <f t="shared" si="0"/>
        <v>7.2313487967207699</v>
      </c>
      <c r="L31" s="18"/>
      <c r="M31" s="19"/>
      <c r="N31" s="20"/>
      <c r="O31" s="21"/>
      <c r="P31" s="22"/>
      <c r="Q31" s="21"/>
      <c r="R31" s="27"/>
      <c r="S31" s="17"/>
    </row>
    <row r="32" spans="1:19" ht="31.5">
      <c r="A32" s="13">
        <v>505</v>
      </c>
      <c r="B32" s="40" t="s">
        <v>110</v>
      </c>
      <c r="C32" s="97">
        <v>13482.79</v>
      </c>
      <c r="D32" s="97"/>
      <c r="E32" s="97">
        <v>13482.79</v>
      </c>
      <c r="F32" s="97">
        <v>1200</v>
      </c>
      <c r="G32" s="14"/>
      <c r="H32" s="11">
        <f t="shared" si="0"/>
        <v>8.9002350403736905</v>
      </c>
      <c r="L32" s="28"/>
      <c r="M32" s="44"/>
      <c r="N32" s="29"/>
      <c r="O32" s="30"/>
      <c r="P32" s="30"/>
      <c r="Q32" s="30"/>
      <c r="R32" s="27"/>
      <c r="S32" s="17"/>
    </row>
    <row r="33" spans="1:19" s="45" customFormat="1" ht="15.75">
      <c r="A33" s="4">
        <v>600</v>
      </c>
      <c r="B33" s="5" t="s">
        <v>111</v>
      </c>
      <c r="C33" s="95">
        <f>SUM(C34:C36)</f>
        <v>1286.79</v>
      </c>
      <c r="D33" s="95">
        <f>SUM(D36)</f>
        <v>0</v>
      </c>
      <c r="E33" s="95">
        <f>SUM(E34:E36)</f>
        <v>1286.79</v>
      </c>
      <c r="F33" s="95">
        <f>SUM(F34:F36)</f>
        <v>50.5</v>
      </c>
      <c r="G33" s="6"/>
      <c r="H33" s="7">
        <f t="shared" si="0"/>
        <v>3.9244942842266415</v>
      </c>
      <c r="L33" s="28"/>
      <c r="M33" s="44"/>
      <c r="N33" s="29"/>
      <c r="O33" s="30"/>
      <c r="P33" s="27"/>
      <c r="Q33" s="30"/>
      <c r="R33" s="27"/>
      <c r="S33" s="47"/>
    </row>
    <row r="34" spans="1:19" s="45" customFormat="1" ht="15.75">
      <c r="A34" s="48">
        <v>602</v>
      </c>
      <c r="B34" s="40" t="s">
        <v>112</v>
      </c>
      <c r="C34" s="97">
        <v>90.07</v>
      </c>
      <c r="D34" s="97"/>
      <c r="E34" s="97">
        <v>90.07</v>
      </c>
      <c r="F34" s="97">
        <v>0</v>
      </c>
      <c r="G34" s="14"/>
      <c r="H34" s="11">
        <f t="shared" si="0"/>
        <v>0</v>
      </c>
      <c r="L34" s="28"/>
      <c r="M34" s="44"/>
      <c r="N34" s="29"/>
      <c r="O34" s="30"/>
      <c r="P34" s="27"/>
      <c r="Q34" s="30"/>
      <c r="R34" s="27"/>
      <c r="S34" s="47"/>
    </row>
    <row r="35" spans="1:19" s="45" customFormat="1" ht="31.5">
      <c r="A35" s="48">
        <v>603</v>
      </c>
      <c r="B35" s="40" t="s">
        <v>113</v>
      </c>
      <c r="C35" s="97">
        <v>695</v>
      </c>
      <c r="D35" s="97"/>
      <c r="E35" s="97">
        <v>695</v>
      </c>
      <c r="F35" s="97">
        <v>5.5</v>
      </c>
      <c r="G35" s="14"/>
      <c r="H35" s="11">
        <f t="shared" si="0"/>
        <v>0.79136690647482011</v>
      </c>
      <c r="L35" s="28"/>
      <c r="M35" s="44"/>
      <c r="N35" s="29"/>
      <c r="O35" s="30"/>
      <c r="P35" s="27"/>
      <c r="Q35" s="30"/>
      <c r="R35" s="27"/>
      <c r="S35" s="47"/>
    </row>
    <row r="36" spans="1:19" s="45" customFormat="1" ht="31.5">
      <c r="A36" s="48">
        <v>605</v>
      </c>
      <c r="B36" s="40" t="s">
        <v>114</v>
      </c>
      <c r="C36" s="97">
        <v>501.72</v>
      </c>
      <c r="D36" s="97"/>
      <c r="E36" s="97">
        <v>501.72</v>
      </c>
      <c r="F36" s="97">
        <v>45</v>
      </c>
      <c r="G36" s="14"/>
      <c r="H36" s="11">
        <f t="shared" si="0"/>
        <v>8.9691461372877299</v>
      </c>
      <c r="L36" s="28"/>
      <c r="M36" s="44"/>
      <c r="N36" s="38"/>
      <c r="O36" s="30"/>
      <c r="P36" s="30"/>
      <c r="Q36" s="30"/>
      <c r="R36" s="27"/>
      <c r="S36" s="47"/>
    </row>
    <row r="37" spans="1:19" s="45" customFormat="1" ht="15.75">
      <c r="A37" s="4">
        <v>700</v>
      </c>
      <c r="B37" s="5" t="s">
        <v>115</v>
      </c>
      <c r="C37" s="95">
        <f>SUM(C38:C42)</f>
        <v>1654416.37</v>
      </c>
      <c r="D37" s="95"/>
      <c r="E37" s="95">
        <f>SUM(E38:E42)</f>
        <v>1654416.37</v>
      </c>
      <c r="F37" s="95">
        <f>SUM(F38:F42)</f>
        <v>238283.72999999998</v>
      </c>
      <c r="G37" s="6"/>
      <c r="H37" s="7">
        <f t="shared" si="0"/>
        <v>14.402887587481979</v>
      </c>
      <c r="J37" s="109" t="s">
        <v>73</v>
      </c>
      <c r="L37" s="28"/>
      <c r="M37" s="44"/>
      <c r="N37" s="29"/>
      <c r="O37" s="30"/>
      <c r="P37" s="27"/>
      <c r="Q37" s="30"/>
      <c r="R37" s="27"/>
      <c r="S37" s="47"/>
    </row>
    <row r="38" spans="1:19" s="45" customFormat="1" ht="15.75">
      <c r="A38" s="49">
        <v>701</v>
      </c>
      <c r="B38" s="40" t="s">
        <v>116</v>
      </c>
      <c r="C38" s="97">
        <v>361276.09</v>
      </c>
      <c r="D38" s="97"/>
      <c r="E38" s="97">
        <v>361276.09</v>
      </c>
      <c r="F38" s="97">
        <v>56630.43</v>
      </c>
      <c r="G38" s="14"/>
      <c r="H38" s="11">
        <f t="shared" si="0"/>
        <v>15.675111519281554</v>
      </c>
      <c r="L38" s="18"/>
      <c r="M38" s="19"/>
      <c r="N38" s="20"/>
      <c r="O38" s="20"/>
      <c r="P38" s="20"/>
      <c r="Q38" s="21"/>
      <c r="R38" s="27"/>
      <c r="S38" s="47"/>
    </row>
    <row r="39" spans="1:19" s="45" customFormat="1" ht="15.75">
      <c r="A39" s="49">
        <v>702</v>
      </c>
      <c r="B39" s="40" t="s">
        <v>117</v>
      </c>
      <c r="C39" s="97">
        <v>1060736.8600000001</v>
      </c>
      <c r="D39" s="97"/>
      <c r="E39" s="97">
        <v>1060736.8600000001</v>
      </c>
      <c r="F39" s="97">
        <v>158060.59</v>
      </c>
      <c r="G39" s="14"/>
      <c r="H39" s="11">
        <f t="shared" si="0"/>
        <v>14.90101795840299</v>
      </c>
      <c r="L39" s="50"/>
      <c r="M39" s="44"/>
      <c r="N39" s="29"/>
      <c r="O39" s="30"/>
      <c r="P39" s="27"/>
      <c r="Q39" s="30"/>
      <c r="R39" s="27"/>
      <c r="S39" s="47"/>
    </row>
    <row r="40" spans="1:19" s="45" customFormat="1" ht="15.75">
      <c r="A40" s="49">
        <v>703</v>
      </c>
      <c r="B40" s="40" t="s">
        <v>204</v>
      </c>
      <c r="C40" s="97">
        <v>164244.26</v>
      </c>
      <c r="D40" s="97"/>
      <c r="E40" s="97">
        <v>164244.26</v>
      </c>
      <c r="F40" s="97">
        <v>19815.349999999999</v>
      </c>
      <c r="G40" s="14"/>
      <c r="H40" s="11">
        <f t="shared" si="0"/>
        <v>12.064561647390294</v>
      </c>
      <c r="L40" s="50"/>
      <c r="M40" s="44"/>
      <c r="N40" s="29"/>
      <c r="O40" s="30"/>
      <c r="P40" s="27"/>
      <c r="Q40" s="30"/>
      <c r="R40" s="27"/>
      <c r="S40" s="47"/>
    </row>
    <row r="41" spans="1:19" s="45" customFormat="1" ht="15.75">
      <c r="A41" s="49">
        <v>707</v>
      </c>
      <c r="B41" s="40" t="s">
        <v>118</v>
      </c>
      <c r="C41" s="97">
        <v>32406.66</v>
      </c>
      <c r="D41" s="97"/>
      <c r="E41" s="97">
        <v>32406.66</v>
      </c>
      <c r="F41" s="97">
        <v>392.52</v>
      </c>
      <c r="G41" s="14"/>
      <c r="H41" s="11">
        <f t="shared" si="0"/>
        <v>1.211232505910822</v>
      </c>
      <c r="L41" s="18"/>
      <c r="M41" s="19"/>
      <c r="N41" s="42"/>
      <c r="O41" s="21"/>
      <c r="P41" s="21"/>
      <c r="Q41" s="21"/>
      <c r="R41" s="27"/>
      <c r="S41" s="47"/>
    </row>
    <row r="42" spans="1:19" s="45" customFormat="1" ht="15.75">
      <c r="A42" s="49">
        <v>709</v>
      </c>
      <c r="B42" s="40" t="s">
        <v>119</v>
      </c>
      <c r="C42" s="97">
        <v>35752.5</v>
      </c>
      <c r="D42" s="97"/>
      <c r="E42" s="97">
        <v>35752.5</v>
      </c>
      <c r="F42" s="97">
        <v>3384.84</v>
      </c>
      <c r="G42" s="14"/>
      <c r="H42" s="11">
        <f t="shared" si="0"/>
        <v>9.467421858611285</v>
      </c>
      <c r="L42" s="51"/>
      <c r="M42" s="44"/>
      <c r="N42" s="38"/>
      <c r="O42" s="30"/>
      <c r="P42" s="27"/>
      <c r="Q42" s="30"/>
      <c r="R42" s="27"/>
      <c r="S42" s="47"/>
    </row>
    <row r="43" spans="1:19" s="45" customFormat="1" ht="15.75">
      <c r="A43" s="39">
        <v>800</v>
      </c>
      <c r="B43" s="5" t="s">
        <v>120</v>
      </c>
      <c r="C43" s="95">
        <f>SUM(C44:C45)</f>
        <v>97439.819999999992</v>
      </c>
      <c r="D43" s="95"/>
      <c r="E43" s="95">
        <f>SUM(E44:E45)</f>
        <v>97439.819999999992</v>
      </c>
      <c r="F43" s="95">
        <f>SUM(F44:F45)</f>
        <v>11292.859999999999</v>
      </c>
      <c r="G43" s="6"/>
      <c r="H43" s="7">
        <f t="shared" si="0"/>
        <v>11.589573954467486</v>
      </c>
      <c r="L43" s="51"/>
      <c r="M43" s="44"/>
      <c r="N43" s="38"/>
      <c r="O43" s="30"/>
      <c r="P43" s="30"/>
      <c r="Q43" s="30"/>
      <c r="R43" s="27"/>
      <c r="S43" s="47"/>
    </row>
    <row r="44" spans="1:19" s="45" customFormat="1" ht="15.75">
      <c r="A44" s="49">
        <v>801</v>
      </c>
      <c r="B44" s="40" t="s">
        <v>121</v>
      </c>
      <c r="C44" s="97">
        <v>73225.039999999994</v>
      </c>
      <c r="D44" s="97"/>
      <c r="E44" s="97">
        <v>73225.039999999994</v>
      </c>
      <c r="F44" s="97">
        <v>8722.2199999999993</v>
      </c>
      <c r="G44" s="14"/>
      <c r="H44" s="11">
        <f t="shared" si="0"/>
        <v>11.911526439589517</v>
      </c>
      <c r="L44" s="51"/>
      <c r="M44" s="44"/>
      <c r="N44" s="38"/>
      <c r="O44" s="30"/>
      <c r="P44" s="30"/>
      <c r="Q44" s="30"/>
      <c r="R44" s="27"/>
      <c r="S44" s="47"/>
    </row>
    <row r="45" spans="1:19" s="45" customFormat="1" ht="31.5">
      <c r="A45" s="49">
        <v>804</v>
      </c>
      <c r="B45" s="40" t="s">
        <v>122</v>
      </c>
      <c r="C45" s="97">
        <v>24214.78</v>
      </c>
      <c r="D45" s="97"/>
      <c r="E45" s="97">
        <v>24214.78</v>
      </c>
      <c r="F45" s="97">
        <v>2570.64</v>
      </c>
      <c r="G45" s="14"/>
      <c r="H45" s="11">
        <f t="shared" si="0"/>
        <v>10.615995685279817</v>
      </c>
      <c r="L45" s="51"/>
      <c r="M45" s="44"/>
      <c r="N45" s="38"/>
      <c r="O45" s="30"/>
      <c r="P45" s="27"/>
      <c r="Q45" s="30"/>
      <c r="R45" s="27"/>
      <c r="S45" s="47"/>
    </row>
    <row r="46" spans="1:19" s="45" customFormat="1" ht="15.75">
      <c r="A46" s="52">
        <v>900</v>
      </c>
      <c r="B46" s="5" t="s">
        <v>123</v>
      </c>
      <c r="C46" s="95">
        <f>SUM(C47:C47)</f>
        <v>338.21</v>
      </c>
      <c r="D46" s="95"/>
      <c r="E46" s="95">
        <f>SUM(E47:E47)</f>
        <v>338.21</v>
      </c>
      <c r="F46" s="95">
        <f>SUM(F47:F47)</f>
        <v>0</v>
      </c>
      <c r="G46" s="6"/>
      <c r="H46" s="11">
        <f t="shared" si="0"/>
        <v>0</v>
      </c>
      <c r="L46" s="41"/>
      <c r="M46" s="19"/>
      <c r="N46" s="42"/>
      <c r="O46" s="21"/>
      <c r="P46" s="21"/>
      <c r="Q46" s="21"/>
      <c r="R46" s="27"/>
      <c r="S46" s="47"/>
    </row>
    <row r="47" spans="1:19" s="45" customFormat="1" ht="15.75">
      <c r="A47" s="49">
        <v>909</v>
      </c>
      <c r="B47" s="40" t="s">
        <v>124</v>
      </c>
      <c r="C47" s="97">
        <v>338.21</v>
      </c>
      <c r="D47" s="97"/>
      <c r="E47" s="97">
        <v>338.21</v>
      </c>
      <c r="F47" s="97">
        <v>0</v>
      </c>
      <c r="G47" s="14"/>
      <c r="H47" s="11">
        <f t="shared" si="0"/>
        <v>0</v>
      </c>
      <c r="L47" s="51"/>
      <c r="M47" s="44"/>
      <c r="N47" s="38"/>
      <c r="O47" s="30"/>
      <c r="P47" s="30"/>
      <c r="Q47" s="30"/>
      <c r="R47" s="27"/>
      <c r="S47" s="47"/>
    </row>
    <row r="48" spans="1:19" s="45" customFormat="1" ht="15.75">
      <c r="A48" s="53">
        <v>1000</v>
      </c>
      <c r="B48" s="5" t="s">
        <v>125</v>
      </c>
      <c r="C48" s="95">
        <f>SUM(C49:C52)</f>
        <v>156624.12</v>
      </c>
      <c r="D48" s="95"/>
      <c r="E48" s="95">
        <f>SUM(E49:E52)</f>
        <v>156708.51999999999</v>
      </c>
      <c r="F48" s="95">
        <f>SUM(F49:F52)</f>
        <v>23733.989999999998</v>
      </c>
      <c r="G48" s="6"/>
      <c r="H48" s="7">
        <f t="shared" si="0"/>
        <v>15.145309265890583</v>
      </c>
      <c r="L48" s="51"/>
      <c r="M48" s="44"/>
      <c r="N48" s="38"/>
      <c r="O48" s="30"/>
      <c r="P48" s="30"/>
      <c r="Q48" s="30"/>
      <c r="R48" s="27"/>
      <c r="S48" s="47"/>
    </row>
    <row r="49" spans="1:19" s="45" customFormat="1" ht="15.75">
      <c r="A49" s="54">
        <v>1001</v>
      </c>
      <c r="B49" s="40" t="s">
        <v>126</v>
      </c>
      <c r="C49" s="97">
        <v>10692.92</v>
      </c>
      <c r="D49" s="97"/>
      <c r="E49" s="97">
        <v>10692.92</v>
      </c>
      <c r="F49" s="97">
        <v>860.96</v>
      </c>
      <c r="G49" s="14"/>
      <c r="H49" s="11">
        <f t="shared" si="0"/>
        <v>8.0516827957190369</v>
      </c>
      <c r="L49" s="55"/>
      <c r="M49" s="19"/>
      <c r="N49" s="42"/>
      <c r="O49" s="21"/>
      <c r="P49" s="22"/>
      <c r="Q49" s="21"/>
      <c r="R49" s="27"/>
      <c r="S49" s="47"/>
    </row>
    <row r="50" spans="1:19" s="45" customFormat="1" ht="15.75">
      <c r="A50" s="54">
        <v>1002</v>
      </c>
      <c r="B50" s="40" t="s">
        <v>127</v>
      </c>
      <c r="C50" s="97">
        <v>3288.93</v>
      </c>
      <c r="D50" s="97"/>
      <c r="E50" s="97">
        <v>3288.93</v>
      </c>
      <c r="F50" s="97">
        <v>600</v>
      </c>
      <c r="G50" s="14"/>
      <c r="H50" s="11">
        <f t="shared" si="0"/>
        <v>18.243015205553174</v>
      </c>
      <c r="L50" s="51"/>
      <c r="M50" s="44"/>
      <c r="N50" s="38"/>
      <c r="O50" s="30"/>
      <c r="P50" s="30"/>
      <c r="Q50" s="30"/>
      <c r="R50" s="27"/>
      <c r="S50" s="47"/>
    </row>
    <row r="51" spans="1:19" s="56" customFormat="1" ht="15.75">
      <c r="A51" s="54">
        <v>1003</v>
      </c>
      <c r="B51" s="40" t="s">
        <v>128</v>
      </c>
      <c r="C51" s="97">
        <v>136608.46</v>
      </c>
      <c r="D51" s="97"/>
      <c r="E51" s="97">
        <v>136692.85999999999</v>
      </c>
      <c r="F51" s="97">
        <v>21776.09</v>
      </c>
      <c r="G51" s="14"/>
      <c r="H51" s="11">
        <f t="shared" si="0"/>
        <v>15.930671141126174</v>
      </c>
      <c r="L51" s="57"/>
      <c r="M51" s="19"/>
      <c r="N51" s="42"/>
      <c r="O51" s="21"/>
      <c r="P51" s="22"/>
      <c r="Q51" s="21"/>
      <c r="R51" s="27"/>
      <c r="S51" s="58"/>
    </row>
    <row r="52" spans="1:19" s="45" customFormat="1" ht="15.75">
      <c r="A52" s="54">
        <v>1006</v>
      </c>
      <c r="B52" s="40" t="s">
        <v>129</v>
      </c>
      <c r="C52" s="97">
        <v>6033.81</v>
      </c>
      <c r="D52" s="97"/>
      <c r="E52" s="97">
        <v>6033.81</v>
      </c>
      <c r="F52" s="97">
        <v>496.94</v>
      </c>
      <c r="G52" s="14"/>
      <c r="H52" s="11">
        <f t="shared" si="0"/>
        <v>8.2359239021447461</v>
      </c>
      <c r="L52" s="59"/>
      <c r="M52" s="44"/>
      <c r="N52" s="38"/>
      <c r="O52" s="30"/>
      <c r="P52" s="27"/>
      <c r="Q52" s="30"/>
      <c r="R52" s="27"/>
      <c r="S52" s="47"/>
    </row>
    <row r="53" spans="1:19" s="45" customFormat="1" ht="15.75">
      <c r="A53" s="53">
        <v>1100</v>
      </c>
      <c r="B53" s="5" t="s">
        <v>130</v>
      </c>
      <c r="C53" s="95">
        <f>SUM(C54:C55)</f>
        <v>35253.589999999997</v>
      </c>
      <c r="D53" s="95"/>
      <c r="E53" s="95">
        <f>SUM(E54:E55)</f>
        <v>35253.589999999997</v>
      </c>
      <c r="F53" s="95">
        <f t="shared" ref="F53" si="2">SUM(F54:F55)</f>
        <v>5320.29</v>
      </c>
      <c r="G53" s="6"/>
      <c r="H53" s="7">
        <f t="shared" si="0"/>
        <v>15.091484299896834</v>
      </c>
      <c r="L53" s="59"/>
      <c r="M53" s="44"/>
      <c r="N53" s="38"/>
      <c r="O53" s="30"/>
      <c r="P53" s="30"/>
      <c r="Q53" s="30"/>
      <c r="R53" s="27"/>
      <c r="S53" s="47"/>
    </row>
    <row r="54" spans="1:19" s="45" customFormat="1" ht="15.75">
      <c r="A54" s="54">
        <v>1101</v>
      </c>
      <c r="B54" s="40" t="s">
        <v>131</v>
      </c>
      <c r="C54" s="97">
        <v>23927.71</v>
      </c>
      <c r="D54" s="97"/>
      <c r="E54" s="97">
        <v>23927.71</v>
      </c>
      <c r="F54" s="97">
        <v>3301.65</v>
      </c>
      <c r="G54" s="14"/>
      <c r="H54" s="11">
        <f t="shared" si="0"/>
        <v>13.798437042240986</v>
      </c>
      <c r="L54" s="59"/>
      <c r="M54" s="44"/>
      <c r="N54" s="38"/>
      <c r="O54" s="30"/>
      <c r="P54" s="27"/>
      <c r="Q54" s="30"/>
      <c r="R54" s="27"/>
      <c r="S54" s="47"/>
    </row>
    <row r="55" spans="1:19" s="45" customFormat="1" ht="15.75">
      <c r="A55" s="54">
        <v>1101</v>
      </c>
      <c r="B55" s="40" t="s">
        <v>131</v>
      </c>
      <c r="C55" s="97">
        <v>11325.88</v>
      </c>
      <c r="D55" s="97"/>
      <c r="E55" s="97">
        <v>11325.88</v>
      </c>
      <c r="F55" s="97">
        <v>2018.64</v>
      </c>
      <c r="G55" s="14"/>
      <c r="H55" s="11">
        <f t="shared" ref="H55" si="3">F55/E55*100</f>
        <v>17.823250820245317</v>
      </c>
      <c r="L55" s="59"/>
      <c r="M55" s="44"/>
      <c r="N55" s="38"/>
      <c r="O55" s="30"/>
      <c r="P55" s="27"/>
      <c r="Q55" s="30"/>
      <c r="R55" s="27"/>
      <c r="S55" s="47"/>
    </row>
    <row r="56" spans="1:19" s="45" customFormat="1" ht="15.75">
      <c r="A56" s="53">
        <v>1200</v>
      </c>
      <c r="B56" s="5" t="s">
        <v>132</v>
      </c>
      <c r="C56" s="95">
        <f>SUM(C57+C58)</f>
        <v>2664.8300000000004</v>
      </c>
      <c r="D56" s="95"/>
      <c r="E56" s="95">
        <f>SUM(E57+E58)</f>
        <v>2664.8300000000004</v>
      </c>
      <c r="F56" s="95">
        <f>SUM(F57+F58)</f>
        <v>407</v>
      </c>
      <c r="G56" s="6"/>
      <c r="H56" s="7">
        <f t="shared" si="0"/>
        <v>15.273019292037388</v>
      </c>
      <c r="L56" s="59"/>
      <c r="M56" s="44"/>
      <c r="N56" s="38"/>
      <c r="O56" s="30"/>
      <c r="P56" s="30"/>
      <c r="Q56" s="30"/>
      <c r="R56" s="27"/>
      <c r="S56" s="47"/>
    </row>
    <row r="57" spans="1:19" s="45" customFormat="1" ht="15.75">
      <c r="A57" s="54">
        <v>1201</v>
      </c>
      <c r="B57" s="40" t="s">
        <v>133</v>
      </c>
      <c r="C57" s="97">
        <v>2293.0300000000002</v>
      </c>
      <c r="D57" s="97"/>
      <c r="E57" s="97">
        <v>2293.0300000000002</v>
      </c>
      <c r="F57" s="97">
        <v>345</v>
      </c>
      <c r="G57" s="14"/>
      <c r="H57" s="11">
        <f t="shared" si="0"/>
        <v>15.045594693484166</v>
      </c>
      <c r="L57" s="57"/>
      <c r="M57" s="19"/>
      <c r="N57" s="42"/>
      <c r="O57" s="21"/>
      <c r="P57" s="21"/>
      <c r="Q57" s="21"/>
      <c r="R57" s="27"/>
      <c r="S57" s="47"/>
    </row>
    <row r="58" spans="1:19" s="45" customFormat="1" ht="15.75">
      <c r="A58" s="54">
        <v>1202</v>
      </c>
      <c r="B58" s="40" t="s">
        <v>134</v>
      </c>
      <c r="C58" s="97">
        <v>371.8</v>
      </c>
      <c r="D58" s="97"/>
      <c r="E58" s="97">
        <v>371.8</v>
      </c>
      <c r="F58" s="97">
        <v>62</v>
      </c>
      <c r="G58" s="14"/>
      <c r="H58" s="11">
        <f t="shared" si="0"/>
        <v>16.675632060247445</v>
      </c>
      <c r="L58" s="59"/>
      <c r="M58" s="44"/>
      <c r="N58" s="38"/>
      <c r="O58" s="30"/>
      <c r="P58" s="27"/>
      <c r="Q58" s="30"/>
      <c r="R58" s="27"/>
      <c r="S58" s="47"/>
    </row>
    <row r="59" spans="1:19" s="45" customFormat="1" ht="31.5">
      <c r="A59" s="53">
        <v>1300</v>
      </c>
      <c r="B59" s="5" t="s">
        <v>135</v>
      </c>
      <c r="C59" s="95">
        <f>SUM(C60)</f>
        <v>160.36000000000001</v>
      </c>
      <c r="D59" s="95"/>
      <c r="E59" s="95">
        <f>SUM(E60)</f>
        <v>160.36000000000001</v>
      </c>
      <c r="F59" s="95">
        <f>SUM(F60)</f>
        <v>2.86</v>
      </c>
      <c r="G59" s="6"/>
      <c r="H59" s="7">
        <f t="shared" si="0"/>
        <v>1.7834871539037165</v>
      </c>
      <c r="L59" s="57"/>
      <c r="M59" s="19"/>
      <c r="N59" s="42"/>
      <c r="O59" s="21"/>
      <c r="P59" s="21"/>
      <c r="Q59" s="21"/>
      <c r="R59" s="27"/>
      <c r="S59" s="47"/>
    </row>
    <row r="60" spans="1:19" s="45" customFormat="1" ht="31.5">
      <c r="A60" s="54">
        <v>1301</v>
      </c>
      <c r="B60" s="40" t="s">
        <v>136</v>
      </c>
      <c r="C60" s="97">
        <v>160.36000000000001</v>
      </c>
      <c r="D60" s="97"/>
      <c r="E60" s="97">
        <v>160.36000000000001</v>
      </c>
      <c r="F60" s="97">
        <v>2.86</v>
      </c>
      <c r="G60" s="6"/>
      <c r="H60" s="11">
        <f t="shared" si="0"/>
        <v>1.7834871539037165</v>
      </c>
      <c r="L60" s="59"/>
      <c r="M60" s="44"/>
      <c r="N60" s="38"/>
      <c r="O60" s="30"/>
      <c r="P60" s="27"/>
      <c r="Q60" s="30"/>
      <c r="R60" s="27"/>
      <c r="S60" s="47"/>
    </row>
    <row r="61" spans="1:19" ht="15.75">
      <c r="A61" s="60"/>
      <c r="B61" s="61" t="s">
        <v>137</v>
      </c>
      <c r="C61" s="95">
        <f>SUM(C6+C15+C20+C28+C33+C37+C43+C46+C48+C53+C56+C59)</f>
        <v>2436969.65</v>
      </c>
      <c r="D61" s="95">
        <f>SUM(D6+D15+D20+D28+D33+D37+D43+D46+D48+D53+D56+D59)</f>
        <v>0</v>
      </c>
      <c r="E61" s="95">
        <f>SUM(E6+E15+E20+E28+E33+E37+E43+E46+E48+E53+E56+E59)</f>
        <v>2437054.0499999998</v>
      </c>
      <c r="F61" s="95">
        <f>SUM(F6+F15+F20+F28+F33+F37+F43+F46+F48+F53+F56+F59)</f>
        <v>323895.66999999993</v>
      </c>
      <c r="G61" s="62"/>
      <c r="H61" s="7">
        <f t="shared" si="0"/>
        <v>13.290459027775766</v>
      </c>
      <c r="L61" s="59"/>
      <c r="M61" s="44"/>
      <c r="N61" s="29"/>
      <c r="O61" s="30"/>
      <c r="P61" s="27"/>
      <c r="Q61" s="30"/>
      <c r="R61" s="27"/>
      <c r="S61" s="17"/>
    </row>
    <row r="62" spans="1:19" ht="15.75">
      <c r="A62" s="2"/>
      <c r="B62" s="2"/>
      <c r="C62" s="2"/>
      <c r="D62" s="2"/>
      <c r="E62" s="2"/>
      <c r="F62" s="63"/>
      <c r="G62" s="2"/>
      <c r="H62" s="2"/>
      <c r="L62" s="57"/>
      <c r="M62" s="19"/>
      <c r="N62" s="42"/>
      <c r="O62" s="21"/>
      <c r="P62" s="21"/>
      <c r="Q62" s="21"/>
      <c r="R62" s="27"/>
      <c r="S62" s="17"/>
    </row>
    <row r="63" spans="1:19">
      <c r="L63" s="65"/>
      <c r="M63" s="65"/>
      <c r="N63" s="65"/>
      <c r="O63" s="65"/>
      <c r="P63" s="65"/>
      <c r="Q63" s="65"/>
      <c r="R63" s="65"/>
      <c r="S63" s="17"/>
    </row>
    <row r="64" spans="1:19" ht="15" customHeight="1">
      <c r="A64" s="262" t="s">
        <v>417</v>
      </c>
      <c r="B64" s="262"/>
      <c r="C64" s="262"/>
      <c r="D64" s="262"/>
      <c r="E64" s="262"/>
      <c r="F64" s="262"/>
      <c r="G64" s="262"/>
      <c r="H64" s="262"/>
      <c r="L64" s="65"/>
      <c r="M64" s="65"/>
      <c r="N64" s="65"/>
      <c r="O64" s="65"/>
      <c r="P64" s="65"/>
      <c r="Q64" s="65"/>
      <c r="R64" s="65"/>
      <c r="S64" s="17"/>
    </row>
    <row r="65" spans="1:19" ht="15.75">
      <c r="A65" s="262"/>
      <c r="B65" s="262"/>
      <c r="C65" s="262"/>
      <c r="D65" s="262"/>
      <c r="E65" s="262"/>
      <c r="F65" s="262"/>
      <c r="G65" s="262"/>
      <c r="H65" s="262"/>
      <c r="L65" s="66"/>
      <c r="M65" s="66"/>
      <c r="N65" s="66"/>
      <c r="O65" s="66"/>
      <c r="P65" s="66"/>
      <c r="Q65" s="66"/>
      <c r="R65" s="66"/>
      <c r="S65" s="17"/>
    </row>
    <row r="66" spans="1:19" ht="12.75" customHeight="1">
      <c r="A66" s="262"/>
      <c r="B66" s="262"/>
      <c r="C66" s="262"/>
      <c r="D66" s="262"/>
      <c r="E66" s="262"/>
      <c r="F66" s="262"/>
      <c r="G66" s="262"/>
      <c r="H66" s="262"/>
      <c r="L66" s="17"/>
      <c r="M66" s="17"/>
      <c r="N66" s="17"/>
      <c r="O66" s="17"/>
      <c r="P66" s="17"/>
      <c r="Q66" s="17"/>
      <c r="R66" s="17"/>
      <c r="S66" s="17"/>
    </row>
    <row r="67" spans="1:19" ht="44.25" customHeight="1">
      <c r="A67" s="262"/>
      <c r="B67" s="262"/>
      <c r="C67" s="262"/>
      <c r="D67" s="262"/>
      <c r="E67" s="262"/>
      <c r="F67" s="262"/>
      <c r="G67" s="262"/>
      <c r="H67" s="262"/>
      <c r="L67" s="67"/>
      <c r="M67" s="67"/>
      <c r="N67" s="67"/>
      <c r="O67" s="67"/>
      <c r="P67" s="67"/>
      <c r="Q67" s="67"/>
      <c r="R67" s="67"/>
      <c r="S67" s="17"/>
    </row>
    <row r="68" spans="1:19" ht="12.75" hidden="1" customHeight="1">
      <c r="A68" s="262"/>
      <c r="B68" s="262"/>
      <c r="C68" s="262"/>
      <c r="D68" s="262"/>
      <c r="E68" s="262"/>
      <c r="F68" s="262"/>
      <c r="G68" s="262"/>
      <c r="H68" s="262"/>
      <c r="L68" s="67"/>
      <c r="M68" s="67"/>
      <c r="N68" s="67"/>
      <c r="O68" s="67"/>
      <c r="P68" s="67"/>
      <c r="Q68" s="67"/>
      <c r="R68" s="67"/>
      <c r="S68" s="17"/>
    </row>
    <row r="69" spans="1:19" ht="12.75" customHeight="1">
      <c r="L69" s="67"/>
      <c r="M69" s="67"/>
      <c r="N69" s="67"/>
      <c r="O69" s="67"/>
      <c r="P69" s="67"/>
      <c r="Q69" s="67"/>
      <c r="R69" s="67"/>
      <c r="S69" s="17"/>
    </row>
    <row r="70" spans="1:19" ht="12.75" customHeight="1">
      <c r="L70" s="67"/>
      <c r="M70" s="67"/>
      <c r="N70" s="67"/>
      <c r="O70" s="67"/>
      <c r="P70" s="67"/>
      <c r="Q70" s="67"/>
      <c r="R70" s="67"/>
      <c r="S70" s="17"/>
    </row>
    <row r="71" spans="1:19" ht="12.75" customHeight="1">
      <c r="L71" s="67"/>
      <c r="M71" s="67"/>
      <c r="N71" s="67"/>
      <c r="O71" s="67"/>
      <c r="P71" s="67"/>
      <c r="Q71" s="67"/>
      <c r="R71" s="67"/>
      <c r="S71" s="17"/>
    </row>
    <row r="72" spans="1:19">
      <c r="L72" s="17"/>
      <c r="M72" s="17"/>
      <c r="N72" s="17"/>
      <c r="O72" s="17"/>
      <c r="P72" s="17"/>
      <c r="Q72" s="17"/>
      <c r="R72" s="17"/>
      <c r="S72" s="17"/>
    </row>
  </sheetData>
  <mergeCells count="4">
    <mergeCell ref="A1:H1"/>
    <mergeCell ref="A2:H2"/>
    <mergeCell ref="F3:H3"/>
    <mergeCell ref="A64:H68"/>
  </mergeCells>
  <pageMargins left="0.70866141732283472" right="0.23622047244094491" top="0.27559055118110237" bottom="0.31496062992125984" header="0.15748031496062992" footer="0.3149606299212598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workbookViewId="0">
      <selection activeCell="E17" sqref="E17"/>
    </sheetView>
  </sheetViews>
  <sheetFormatPr defaultRowHeight="15"/>
  <cols>
    <col min="2" max="2" width="43.42578125" customWidth="1"/>
    <col min="3" max="3" width="31.28515625" customWidth="1"/>
    <col min="4" max="4" width="13.140625" customWidth="1"/>
    <col min="5" max="5" width="13.42578125" customWidth="1"/>
    <col min="6" max="6" width="14" customWidth="1"/>
  </cols>
  <sheetData>
    <row r="2" spans="1:9" ht="15.75" customHeight="1">
      <c r="A2" s="263" t="s">
        <v>145</v>
      </c>
      <c r="B2" s="263"/>
      <c r="C2" s="263"/>
      <c r="D2" s="263"/>
      <c r="E2" s="263"/>
      <c r="F2" s="263"/>
      <c r="G2" s="74"/>
      <c r="H2" s="74"/>
      <c r="I2" s="74"/>
    </row>
    <row r="3" spans="1:9" ht="15.75">
      <c r="A3" s="263"/>
      <c r="B3" s="263"/>
      <c r="C3" s="263"/>
      <c r="D3" s="263"/>
      <c r="E3" s="263"/>
      <c r="F3" s="263"/>
      <c r="G3" s="74"/>
      <c r="H3" s="74"/>
      <c r="I3" s="74"/>
    </row>
    <row r="4" spans="1:9" ht="15.75">
      <c r="A4" s="264" t="s">
        <v>418</v>
      </c>
      <c r="B4" s="264"/>
      <c r="C4" s="264"/>
      <c r="D4" s="264"/>
      <c r="E4" s="264"/>
      <c r="F4" s="264"/>
    </row>
    <row r="5" spans="1:9" ht="76.5">
      <c r="A5" s="77" t="s">
        <v>146</v>
      </c>
      <c r="B5" s="77" t="s">
        <v>147</v>
      </c>
      <c r="C5" s="77" t="s">
        <v>148</v>
      </c>
      <c r="D5" s="75" t="s">
        <v>340</v>
      </c>
      <c r="E5" s="75" t="s">
        <v>419</v>
      </c>
      <c r="F5" s="75" t="s">
        <v>200</v>
      </c>
    </row>
    <row r="6" spans="1:9">
      <c r="A6" s="78">
        <v>1</v>
      </c>
      <c r="B6" s="79">
        <v>2</v>
      </c>
      <c r="C6" s="79">
        <v>3</v>
      </c>
      <c r="D6" s="107">
        <v>4</v>
      </c>
      <c r="E6" s="76"/>
      <c r="F6" s="76"/>
    </row>
    <row r="7" spans="1:9" ht="31.5">
      <c r="A7" s="80" t="s">
        <v>149</v>
      </c>
      <c r="B7" s="81" t="s">
        <v>150</v>
      </c>
      <c r="C7" s="82" t="s">
        <v>151</v>
      </c>
      <c r="D7" s="110">
        <f>SUM(D8)</f>
        <v>154645.15</v>
      </c>
      <c r="E7" s="99">
        <f>SUM(E8)</f>
        <v>44427.28</v>
      </c>
      <c r="F7" s="89" t="s">
        <v>201</v>
      </c>
    </row>
    <row r="8" spans="1:9" ht="47.25">
      <c r="A8" s="80" t="s">
        <v>152</v>
      </c>
      <c r="B8" s="81" t="s">
        <v>153</v>
      </c>
      <c r="C8" s="82" t="s">
        <v>154</v>
      </c>
      <c r="D8" s="110">
        <f>SUM(D9+D14+D23)</f>
        <v>154645.15</v>
      </c>
      <c r="E8" s="99">
        <f>SUM(E9+E14+E23)</f>
        <v>44427.28</v>
      </c>
      <c r="F8" s="89" t="s">
        <v>201</v>
      </c>
    </row>
    <row r="9" spans="1:9" ht="31.5">
      <c r="A9" s="83" t="s">
        <v>155</v>
      </c>
      <c r="B9" s="84" t="s">
        <v>156</v>
      </c>
      <c r="C9" s="85" t="s">
        <v>157</v>
      </c>
      <c r="D9" s="111">
        <f>SUM(D10-D12)</f>
        <v>0</v>
      </c>
      <c r="E9" s="100">
        <f>SUM(E10-E12)</f>
        <v>0</v>
      </c>
      <c r="F9" s="89" t="s">
        <v>201</v>
      </c>
    </row>
    <row r="10" spans="1:9" ht="49.5" customHeight="1">
      <c r="A10" s="83" t="s">
        <v>158</v>
      </c>
      <c r="B10" s="84" t="s">
        <v>159</v>
      </c>
      <c r="C10" s="85" t="s">
        <v>160</v>
      </c>
      <c r="D10" s="111">
        <f>SUM(D11)</f>
        <v>5000</v>
      </c>
      <c r="E10" s="100">
        <f>SUM(E11)</f>
        <v>0</v>
      </c>
      <c r="F10" s="88" t="s">
        <v>201</v>
      </c>
    </row>
    <row r="11" spans="1:9" ht="47.25">
      <c r="A11" s="83" t="s">
        <v>161</v>
      </c>
      <c r="B11" s="84" t="s">
        <v>162</v>
      </c>
      <c r="C11" s="85" t="s">
        <v>163</v>
      </c>
      <c r="D11" s="111">
        <v>5000</v>
      </c>
      <c r="E11" s="101">
        <v>0</v>
      </c>
      <c r="F11" s="88" t="s">
        <v>201</v>
      </c>
    </row>
    <row r="12" spans="1:9" ht="47.25">
      <c r="A12" s="83" t="s">
        <v>164</v>
      </c>
      <c r="B12" s="84" t="s">
        <v>165</v>
      </c>
      <c r="C12" s="85" t="s">
        <v>166</v>
      </c>
      <c r="D12" s="111">
        <f>SUM(D13)</f>
        <v>5000</v>
      </c>
      <c r="E12" s="100">
        <f>SUM(E13)</f>
        <v>0</v>
      </c>
      <c r="F12" s="88" t="s">
        <v>201</v>
      </c>
    </row>
    <row r="13" spans="1:9" ht="47.25">
      <c r="A13" s="83" t="s">
        <v>167</v>
      </c>
      <c r="B13" s="84" t="s">
        <v>168</v>
      </c>
      <c r="C13" s="86" t="s">
        <v>169</v>
      </c>
      <c r="D13" s="111">
        <v>5000</v>
      </c>
      <c r="E13" s="101">
        <v>0</v>
      </c>
      <c r="F13" s="88" t="s">
        <v>201</v>
      </c>
    </row>
    <row r="14" spans="1:9" ht="47.25">
      <c r="A14" s="83" t="s">
        <v>170</v>
      </c>
      <c r="B14" s="84" t="s">
        <v>171</v>
      </c>
      <c r="C14" s="85" t="s">
        <v>172</v>
      </c>
      <c r="D14" s="111">
        <f>SUM(D15-D17)</f>
        <v>-2211.8500000000004</v>
      </c>
      <c r="E14" s="100">
        <f>SUM(E15-E17)</f>
        <v>-700.98</v>
      </c>
      <c r="F14" s="88">
        <f>E14/D14</f>
        <v>0.31692022515089174</v>
      </c>
    </row>
    <row r="15" spans="1:9" ht="63">
      <c r="A15" s="83" t="s">
        <v>173</v>
      </c>
      <c r="B15" s="84" t="s">
        <v>174</v>
      </c>
      <c r="C15" s="85" t="s">
        <v>175</v>
      </c>
      <c r="D15" s="111">
        <f>SUM(D16)</f>
        <v>10000</v>
      </c>
      <c r="E15" s="100">
        <f>SUM(E16)</f>
        <v>0</v>
      </c>
      <c r="F15" s="88" t="s">
        <v>201</v>
      </c>
    </row>
    <row r="16" spans="1:9" ht="63">
      <c r="A16" s="83" t="s">
        <v>176</v>
      </c>
      <c r="B16" s="84" t="s">
        <v>177</v>
      </c>
      <c r="C16" s="85" t="s">
        <v>178</v>
      </c>
      <c r="D16" s="111">
        <v>10000</v>
      </c>
      <c r="E16" s="101">
        <v>0</v>
      </c>
      <c r="F16" s="88" t="s">
        <v>201</v>
      </c>
    </row>
    <row r="17" spans="1:6" ht="78.75">
      <c r="A17" s="83" t="s">
        <v>179</v>
      </c>
      <c r="B17" s="84" t="s">
        <v>180</v>
      </c>
      <c r="C17" s="85" t="s">
        <v>181</v>
      </c>
      <c r="D17" s="111">
        <f>SUM(D18)</f>
        <v>12211.85</v>
      </c>
      <c r="E17" s="111">
        <f>SUM(E18)</f>
        <v>700.98</v>
      </c>
      <c r="F17" s="88">
        <f>E18/D18</f>
        <v>5.7401622194835342E-2</v>
      </c>
    </row>
    <row r="18" spans="1:6" ht="69" customHeight="1">
      <c r="A18" s="83" t="s">
        <v>182</v>
      </c>
      <c r="B18" s="87" t="s">
        <v>183</v>
      </c>
      <c r="C18" s="85" t="s">
        <v>184</v>
      </c>
      <c r="D18" s="111">
        <v>12211.85</v>
      </c>
      <c r="E18" s="101">
        <v>700.98</v>
      </c>
      <c r="F18" s="88">
        <f>E18/D18</f>
        <v>5.7401622194835342E-2</v>
      </c>
    </row>
    <row r="19" spans="1:6" ht="47.25">
      <c r="A19" s="83" t="s">
        <v>185</v>
      </c>
      <c r="B19" s="84" t="s">
        <v>186</v>
      </c>
      <c r="C19" s="85" t="s">
        <v>187</v>
      </c>
      <c r="D19" s="111">
        <f>SUM(D20)</f>
        <v>0</v>
      </c>
      <c r="E19" s="100">
        <f>SUM(E20)</f>
        <v>0</v>
      </c>
      <c r="F19" s="88" t="s">
        <v>201</v>
      </c>
    </row>
    <row r="20" spans="1:6" ht="127.5" customHeight="1">
      <c r="A20" s="83" t="s">
        <v>188</v>
      </c>
      <c r="B20" s="87" t="s">
        <v>189</v>
      </c>
      <c r="C20" s="85" t="s">
        <v>190</v>
      </c>
      <c r="D20" s="111">
        <v>0</v>
      </c>
      <c r="E20" s="101">
        <v>0</v>
      </c>
      <c r="F20" s="88" t="s">
        <v>201</v>
      </c>
    </row>
    <row r="21" spans="1:6" ht="51" customHeight="1">
      <c r="A21" s="83" t="s">
        <v>191</v>
      </c>
      <c r="B21" s="84" t="s">
        <v>192</v>
      </c>
      <c r="C21" s="85" t="s">
        <v>193</v>
      </c>
      <c r="D21" s="111">
        <f>SUM(D22)</f>
        <v>0</v>
      </c>
      <c r="E21" s="100">
        <f>SUM(E22)</f>
        <v>0</v>
      </c>
      <c r="F21" s="88" t="s">
        <v>201</v>
      </c>
    </row>
    <row r="22" spans="1:6" ht="67.5" customHeight="1">
      <c r="A22" s="83" t="s">
        <v>194</v>
      </c>
      <c r="B22" s="84" t="s">
        <v>195</v>
      </c>
      <c r="C22" s="85" t="s">
        <v>196</v>
      </c>
      <c r="D22" s="111">
        <v>0</v>
      </c>
      <c r="E22" s="102">
        <v>0</v>
      </c>
      <c r="F22" s="88" t="s">
        <v>201</v>
      </c>
    </row>
    <row r="23" spans="1:6" ht="34.5" customHeight="1">
      <c r="A23" s="83" t="s">
        <v>197</v>
      </c>
      <c r="B23" s="84" t="s">
        <v>198</v>
      </c>
      <c r="C23" s="85" t="s">
        <v>199</v>
      </c>
      <c r="D23" s="111">
        <v>156857</v>
      </c>
      <c r="E23" s="103">
        <v>45128.26</v>
      </c>
      <c r="F23" s="89" t="s">
        <v>201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workbookViewId="0">
      <selection activeCell="B7" sqref="B7"/>
    </sheetView>
  </sheetViews>
  <sheetFormatPr defaultRowHeight="15"/>
  <cols>
    <col min="1" max="1" width="49.42578125" customWidth="1"/>
    <col min="2" max="2" width="34.85546875" customWidth="1"/>
  </cols>
  <sheetData>
    <row r="2" spans="1:2" ht="18" customHeight="1">
      <c r="A2" s="265" t="s">
        <v>140</v>
      </c>
      <c r="B2" s="265"/>
    </row>
    <row r="3" spans="1:2" s="1" customFormat="1" ht="19.5" customHeight="1">
      <c r="A3" s="265" t="s">
        <v>141</v>
      </c>
      <c r="B3" s="265"/>
    </row>
    <row r="4" spans="1:2" ht="15.75">
      <c r="A4" s="266" t="s">
        <v>420</v>
      </c>
      <c r="B4" s="266"/>
    </row>
    <row r="5" spans="1:2" ht="42.75">
      <c r="A5" s="68" t="s">
        <v>138</v>
      </c>
      <c r="B5" s="69" t="s">
        <v>139</v>
      </c>
    </row>
    <row r="6" spans="1:2">
      <c r="A6" s="70" t="s">
        <v>142</v>
      </c>
      <c r="B6" s="94">
        <v>9475.7800000000007</v>
      </c>
    </row>
    <row r="8" spans="1:2">
      <c r="B8" s="1" t="s">
        <v>73</v>
      </c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"/>
  <sheetViews>
    <sheetView workbookViewId="0">
      <selection activeCell="B7" sqref="B7"/>
    </sheetView>
  </sheetViews>
  <sheetFormatPr defaultRowHeight="15"/>
  <cols>
    <col min="1" max="1" width="54" customWidth="1"/>
    <col min="2" max="2" width="17.85546875" customWidth="1"/>
  </cols>
  <sheetData>
    <row r="2" spans="1:2" ht="61.5" customHeight="1">
      <c r="A2" s="267" t="s">
        <v>144</v>
      </c>
      <c r="B2" s="267"/>
    </row>
    <row r="3" spans="1:2" ht="15.75">
      <c r="A3" s="266" t="s">
        <v>418</v>
      </c>
      <c r="B3" s="266"/>
    </row>
    <row r="4" spans="1:2" ht="38.25">
      <c r="A4" s="72" t="s">
        <v>138</v>
      </c>
      <c r="B4" s="73" t="s">
        <v>139</v>
      </c>
    </row>
    <row r="5" spans="1:2" ht="24.75" customHeight="1">
      <c r="A5" s="71" t="s">
        <v>143</v>
      </c>
      <c r="B5" s="105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IvanovaOI</cp:lastModifiedBy>
  <cp:lastPrinted>2020-03-02T10:52:18Z</cp:lastPrinted>
  <dcterms:created xsi:type="dcterms:W3CDTF">2015-01-16T05:02:30Z</dcterms:created>
  <dcterms:modified xsi:type="dcterms:W3CDTF">2020-03-03T04:22:24Z</dcterms:modified>
</cp:coreProperties>
</file>