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<sst xmlns="http://schemas.openxmlformats.org/spreadsheetml/2006/main" count="389" uniqueCount="352">
  <si>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</si>
  <si>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</si>
  <si>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</si>
  <si>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</si>
  <si>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</si>
  <si>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</si>
  <si>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</si>
  <si>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</si>
  <si>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</si>
  <si>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</si>
  <si>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</si>
  <si>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</si>
  <si>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</si>
  <si>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</si>
  <si>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</si>
  <si>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</si>
  <si>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</si>
  <si>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</si>
  <si>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</si>
  <si>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</si>
  <si>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</si>
  <si>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</si>
  <si>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</si>
  <si>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</si>
  <si>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</si>
  <si>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</si>
  <si>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</si>
  <si>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</si>
  <si>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</si>
  <si>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</si>
  <si>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</si>
  <si>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</si>
  <si>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</si>
  <si>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</si>
  <si>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</si>
  <si>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</si>
  <si>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</si>
  <si>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</si>
  <si>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</si>
  <si>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</si>
  <si>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</si>
  <si>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</si>
  <si>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</si>
  <si>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</si>
  <si>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</si>
  <si>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</si>
  <si>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</si>
  <si>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</si>
  <si>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</si>
  <si>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</si>
  <si>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</si>
  <si>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</si>
  <si>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</si>
  <si>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</si>
  <si>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</si>
  <si>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</si>
  <si>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</si>
  <si>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</si>
  <si>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</si>
  <si>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</si>
  <si>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</si>
  <si>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</si>
  <si>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</si>
  <si>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</si>
  <si>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</si>
  <si>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</si>
  <si>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</si>
  <si>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</si>
  <si>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</si>
  <si>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</si>
  <si>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</si>
  <si>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</si>
  <si>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</si>
  <si>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</si>
  <si>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</si>
  <si>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</si>
  <si>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</si>
  <si>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</si>
  <si>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</si>
  <si>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</si>
  <si>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</si>
  <si>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</si>
  <si>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</si>
  <si>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</si>
  <si>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</si>
  <si>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</si>
  <si>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</si>
  <si>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</si>
  <si>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</si>
  <si>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</si>
  <si>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</si>
  <si>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</si>
  <si>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</si>
  <si>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</si>
  <si>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</si>
  <si>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</si>
  <si>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</si>
  <si>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</si>
  <si>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</si>
  <si>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</si>
  <si>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</si>
  <si>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</si>
  <si>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000  1  17  01040  04  0000  180</t>
  </si>
  <si>
    <t>Невыясненные поступления</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</si>
  <si>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</si>
  <si>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</si>
  <si>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</si>
  <si>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</si>
  <si>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</si>
  <si>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</si>
  <si>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</si>
  <si>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</si>
  <si>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</si>
  <si>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</si>
  <si>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</si>
  <si>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</si>
  <si>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</si>
  <si>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</si>
  <si>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</si>
  <si>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</si>
  <si>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</si>
  <si>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</si>
  <si>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</si>
  <si>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</si>
  <si>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</si>
  <si>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</si>
  <si>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</si>
  <si>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</si>
  <si>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</si>
  <si>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</si>
  <si>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</si>
  <si>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</si>
  <si>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</si>
  <si>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</si>
  <si>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</si>
  <si>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</si>
  <si>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</si>
  <si>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</si>
  <si>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</si>
  <si>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</si>
  <si>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</si>
  <si>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</si>
  <si>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</si>
  <si>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</si>
  <si>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</si>
  <si>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</si>
  <si>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</si>
  <si>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</si>
  <si>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</si>
  <si>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</si>
  <si>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</si>
  <si>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</si>
  <si>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</si>
  <si>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</si>
  <si>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</si>
  <si>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</si>
  <si>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</si>
  <si>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</si>
  <si>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</si>
  <si>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</si>
  <si>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</si>
  <si>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</si>
  <si>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</si>
  <si>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</si>
  <si>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</si>
  <si>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</si>
  <si>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</si>
  <si>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</si>
  <si>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</si>
  <si>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</si>
  <si>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</si>
  <si>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</si>
  <si>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</si>
  <si>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</si>
  <si>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</si>
  <si>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</si>
  <si>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</si>
  <si>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</si>
  <si>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</si>
  <si>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</si>
  <si>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</si>
  <si>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</si>
  <si>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</si>
  <si>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</si>
  <si>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</si>
  <si>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</si>
  <si>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</si>
  <si>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</si>
  <si>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</si>
  <si>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</si>
  <si>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</si>
  <si>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</si>
  <si>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</si>
  <si>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</si>
  <si>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</si>
  <si>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</si>
  <si>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</si>
  <si>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</si>
  <si>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</si>
  <si>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</si>
  <si>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</si>
  <si>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</si>
  <si>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</si>
  <si>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</si>
  <si>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</si>
  <si>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</si>
  <si>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</si>
  <si>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</si>
  <si>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</si>
  <si>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</si>
  <si>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</si>
  <si>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</si>
  <si>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</si>
  <si>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</si>
  <si>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</si>
  <si>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</si>
  <si>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</si>
  <si>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</si>
  <si>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</si>
  <si>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</si>
  <si>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</si>
  <si>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</si>
  <si>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</si>
  <si>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</si>
  <si>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</si>
  <si>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</si>
  <si>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</si>
  <si>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</si>
  <si>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</si>
  <si>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</si>
  <si>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</si>
  <si>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</si>
  <si>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</si>
  <si>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</si>
  <si>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</si>
  <si>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</si>
  <si>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</si>
  <si>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</si>
  <si>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</si>
  <si>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</si>
  <si>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</si>
  <si>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</si>
  <si>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</si>
  <si>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</si>
  <si>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</si>
  <si>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</si>
  <si>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</si>
  <si>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902  1  11  05024  04  0001  120</t>
  </si>
  <si>
    <r>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r>
    <r>
      <rPr>
        <sz val="10"/>
        <color indexed="12"/>
        <rFont val="Times New Roman"/>
        <family val="1"/>
      </rPr>
      <t xml:space="preserve"> (доходы,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</si>
  <si>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</si>
  <si>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</si>
  <si>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</si>
  <si>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</si>
  <si>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</si>
  <si>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</si>
  <si>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</si>
  <si>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</si>
  <si>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</si>
  <si>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</si>
  <si>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000  1  16  21040  04  6000  140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</si>
  <si>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</si>
  <si>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</si>
  <si>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</si>
  <si>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</si>
  <si>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</si>
  <si>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</si>
  <si>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901  1  13  02994  04  0001  130</t>
  </si>
  <si>
    <t>188  1  16  30030  01  6000  140</t>
  </si>
  <si>
    <t>Прочие денежные взыскания (штрафы) за правонарушения в области дорожного движения</t>
  </si>
  <si>
    <t>106  1  16  90040  04  6000  140</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</si>
  <si>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</si>
  <si>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</si>
  <si>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</si>
  <si>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</si>
  <si>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</si>
  <si>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</si>
  <si>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</si>
  <si>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</si>
  <si>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</si>
  <si>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</si>
  <si>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</si>
  <si>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</si>
  <si>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</si>
  <si>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</si>
  <si>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</si>
  <si>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</si>
  <si>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</si>
  <si>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</si>
  <si>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076  1  16  35020  04 6000  140</t>
  </si>
  <si>
    <t>000  1  16 4 3000  01  6000  140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</si>
  <si>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</si>
  <si>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</si>
  <si>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</si>
  <si>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</si>
  <si>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</si>
  <si>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</si>
  <si>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</si>
  <si>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</si>
  <si>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</si>
  <si>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000  2  07  04000  04  0000  180</t>
  </si>
  <si>
    <t>Прочие безвозмездные поступления в бюджеты городских округов</t>
  </si>
  <si>
    <t>901  2  18  04010  04  0000  180</t>
  </si>
  <si>
    <t>Отклонения от плана +/-</t>
  </si>
  <si>
    <t>100  1  03  02230  01  0000  110</t>
  </si>
  <si>
    <t>100  1  03  02240  01  0000  110</t>
  </si>
  <si>
    <t>100  1  03  02250  01  0000  110</t>
  </si>
  <si>
    <t>100  1  03  02260  01  0000  110</t>
  </si>
  <si>
    <t>000  1  16  25050  01  0000  140</t>
  </si>
  <si>
    <t>017  1  16  25050  01  0000  140</t>
  </si>
  <si>
    <t>106  1  16  25050  01  6000  140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</si>
  <si>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</si>
  <si>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017  1  16  90040  04  0000  140</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</si>
  <si>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</si>
  <si>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</si>
  <si>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901  2  07  04050  04  0000  180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</si>
  <si>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</si>
  <si>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</si>
  <si>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</si>
  <si>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906  2  02  02215  00  0000  151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</si>
  <si>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</si>
  <si>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</si>
  <si>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908  2  02  04999  04  0000  151</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</si>
  <si>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</si>
  <si>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</si>
  <si>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</si>
  <si>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</si>
  <si>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</si>
  <si>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000  1  16  25060  01  6000  140</t>
  </si>
  <si>
    <t>000  1  17  05040  04  0000  180</t>
  </si>
  <si>
    <t>Прочие неналоговые доходы бюджетов городских округов</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</si>
  <si>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</si>
  <si>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электрического фортепиано длм МАДОУ детского сада № 36 "Радуга"</t>
  </si>
  <si>
    <t xml:space="preserve"> по состоянию на 01.09.2015 года</t>
  </si>
  <si>
    <t>Исполнено    на 01.09.2015г, в тыс. руб.</t>
  </si>
  <si>
    <t>Исполнение бюджета Невьянского городского округа по состоянию на 01.09.2015 г.</t>
  </si>
  <si>
    <t>Сумма фактического поступления на 01.09.2015 г. (в тыс.руб.)</t>
  </si>
  <si>
    <t>Мунципальный долг по состоянию на 01.09.2015 года составил  14 159,7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</si>
  <si>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составилb 13134,7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</si>
  <si>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</si>
  <si>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</si>
  <si>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</si>
  <si>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029  1  16  90040  04  0000  140</t>
  </si>
  <si>
    <t>902  1  16  90040  04  0000  140</t>
  </si>
  <si>
    <t>901  1  17  01040  04  0000  180</t>
  </si>
  <si>
    <t>902  1  17  01040  04  0000  180</t>
  </si>
  <si>
    <t>919  1  17  01040  04  0000  180</t>
  </si>
  <si>
    <t>Субсидии ,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 между муниципальными образованиями в 2015 году на предоставление социальных выплат молодым семьям на приобретение (строительство) жилья</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</si>
  <si>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</si>
  <si>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906  2  02  04025  04  0000  151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</si>
  <si>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</si>
  <si>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</si>
  <si>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Иные межбюджетные трансферты,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2022 года", между муниципальными образованиями, расположенными на территории Свердловской области, в 2015 году на строительство, реконструкцию, капитальный ремонт, ремонт автомобильных дорог общего пользования местного значения в рамках подпрограммы "Развитие и обеспечение сохранности сети автомобильных дорог на территории Свердловской области"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</si>
</sst>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66">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0"/>
      <color rgb="FF000000"/>
      <name val="Times New Roman"/>
      <family val="1"/>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166">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NumberFormat="1" applyFont="1" applyBorder="1" applyAlignment="1">
      <alignment horizontal="justify" vertical="top" wrapText="1"/>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vertical="top" wrapText="1"/>
    </xf>
    <xf numFmtId="4" fontId="14" fillId="0" borderId="10" xfId="54" applyNumberFormat="1" applyFont="1" applyBorder="1" applyAlignment="1">
      <alignment horizontal="center"/>
      <protection/>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33" borderId="10" xfId="0" applyNumberFormat="1" applyFont="1" applyFill="1" applyBorder="1" applyAlignment="1">
      <alignment/>
    </xf>
    <xf numFmtId="0" fontId="9" fillId="33"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21" fillId="0" borderId="10" xfId="53" applyFont="1" applyBorder="1" applyAlignment="1">
      <alignment vertical="top" wrapText="1"/>
      <protection/>
    </xf>
    <xf numFmtId="0" fontId="21" fillId="0" borderId="10" xfId="53" applyFont="1" applyBorder="1" applyAlignment="1">
      <alignment vertical="top"/>
      <protection/>
    </xf>
    <xf numFmtId="180" fontId="21" fillId="0" borderId="10" xfId="53" applyNumberFormat="1" applyFont="1" applyFill="1" applyBorder="1" applyAlignment="1">
      <alignment vertical="top" wrapText="1"/>
      <protection/>
    </xf>
    <xf numFmtId="0" fontId="21" fillId="0" borderId="10" xfId="53" applyFont="1" applyFill="1" applyBorder="1" applyAlignment="1">
      <alignment vertical="top" wrapText="1"/>
      <protection/>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5" fillId="0" borderId="12" xfId="54" applyFont="1" applyBorder="1" applyAlignment="1">
      <alignment horizontal="justify" vertical="top"/>
      <protection/>
    </xf>
    <xf numFmtId="0" fontId="1" fillId="0" borderId="10" xfId="53" applyFont="1" applyFill="1" applyBorder="1" applyAlignment="1">
      <alignment vertical="top" wrapText="1"/>
      <protection/>
    </xf>
    <xf numFmtId="0" fontId="0" fillId="0" borderId="10" xfId="0" applyBorder="1" applyAlignment="1">
      <alignment horizontal="center"/>
    </xf>
    <xf numFmtId="2" fontId="20" fillId="0" borderId="10" xfId="54" applyNumberFormat="1" applyFont="1" applyBorder="1" applyAlignment="1">
      <alignment horizontal="center"/>
      <protection/>
    </xf>
    <xf numFmtId="2" fontId="62" fillId="0" borderId="10" xfId="0" applyNumberFormat="1" applyFont="1" applyBorder="1" applyAlignment="1">
      <alignment/>
    </xf>
    <xf numFmtId="0" fontId="63" fillId="0" borderId="10" xfId="0" applyFont="1" applyBorder="1" applyAlignment="1">
      <alignment horizontal="center"/>
    </xf>
    <xf numFmtId="2" fontId="63" fillId="0" borderId="10" xfId="0" applyNumberFormat="1" applyFont="1" applyBorder="1" applyAlignment="1">
      <alignment/>
    </xf>
    <xf numFmtId="2" fontId="63" fillId="0" borderId="10" xfId="0" applyNumberFormat="1" applyFont="1" applyBorder="1" applyAlignment="1">
      <alignment horizontal="center"/>
    </xf>
    <xf numFmtId="0" fontId="63" fillId="0" borderId="10" xfId="0" applyFont="1" applyBorder="1" applyAlignment="1">
      <alignment vertical="top" wrapText="1"/>
    </xf>
    <xf numFmtId="0" fontId="64" fillId="0" borderId="10" xfId="0" applyFont="1" applyBorder="1" applyAlignment="1">
      <alignment vertical="top" wrapText="1"/>
    </xf>
    <xf numFmtId="2" fontId="62" fillId="0" borderId="10" xfId="0" applyNumberFormat="1" applyFont="1" applyBorder="1" applyAlignment="1">
      <alignment horizontal="center"/>
    </xf>
    <xf numFmtId="0" fontId="1" fillId="34" borderId="10" xfId="0" applyNumberFormat="1" applyFont="1" applyFill="1" applyBorder="1" applyAlignment="1">
      <alignment vertical="top" wrapText="1"/>
    </xf>
    <xf numFmtId="0" fontId="1" fillId="34" borderId="10" xfId="0" applyNumberFormat="1" applyFont="1" applyFill="1" applyBorder="1" applyAlignment="1">
      <alignment vertical="center" wrapText="1"/>
    </xf>
    <xf numFmtId="0" fontId="64" fillId="0" borderId="0" xfId="0" applyFont="1" applyAlignment="1">
      <alignment wrapText="1"/>
    </xf>
    <xf numFmtId="49" fontId="1" fillId="34" borderId="10" xfId="0" applyNumberFormat="1" applyFont="1" applyFill="1" applyBorder="1" applyAlignment="1">
      <alignment vertical="center" wrapText="1"/>
    </xf>
    <xf numFmtId="0" fontId="15" fillId="0" borderId="10" xfId="0" applyNumberFormat="1" applyFont="1" applyFill="1" applyBorder="1" applyAlignment="1">
      <alignment vertical="top" wrapText="1"/>
    </xf>
    <xf numFmtId="4" fontId="15" fillId="0" borderId="10" xfId="54" applyNumberFormat="1" applyFont="1" applyBorder="1" applyAlignment="1">
      <alignment horizontal="center"/>
      <protection/>
    </xf>
    <xf numFmtId="0" fontId="15" fillId="0" borderId="10" xfId="54" applyFont="1" applyBorder="1" applyAlignment="1">
      <alignment horizontal="justify" vertical="top" wrapText="1"/>
      <protection/>
    </xf>
    <xf numFmtId="2" fontId="15" fillId="0" borderId="10" xfId="54" applyNumberFormat="1" applyFont="1" applyBorder="1" applyAlignment="1">
      <alignment horizontal="center"/>
      <protection/>
    </xf>
    <xf numFmtId="0" fontId="1" fillId="0" borderId="11" xfId="54" applyFont="1" applyBorder="1" applyAlignment="1">
      <alignment horizontal="justify" vertical="top" wrapText="1"/>
      <protection/>
    </xf>
    <xf numFmtId="2" fontId="1" fillId="0" borderId="11" xfId="54" applyNumberFormat="1" applyFont="1" applyBorder="1" applyAlignment="1">
      <alignment horizontal="center"/>
      <protection/>
    </xf>
    <xf numFmtId="2" fontId="63" fillId="0" borderId="10" xfId="0" applyNumberFormat="1" applyFont="1" applyFill="1" applyBorder="1" applyAlignment="1">
      <alignment horizontal="center"/>
    </xf>
    <xf numFmtId="0" fontId="63" fillId="0" borderId="0" xfId="0" applyFont="1" applyAlignment="1">
      <alignment horizontal="justify" vertical="top"/>
    </xf>
    <xf numFmtId="0" fontId="63" fillId="0" borderId="10" xfId="0" applyFont="1" applyBorder="1" applyAlignment="1">
      <alignment horizontal="justify" vertical="top" wrapText="1"/>
    </xf>
    <xf numFmtId="0" fontId="1" fillId="34" borderId="12" xfId="58" applyFont="1" applyFill="1" applyBorder="1" applyAlignment="1">
      <alignment vertical="top" wrapText="1"/>
      <protection/>
    </xf>
    <xf numFmtId="181" fontId="63" fillId="0" borderId="10" xfId="0" applyNumberFormat="1" applyFont="1" applyBorder="1" applyAlignment="1">
      <alignment horizontal="center"/>
    </xf>
    <xf numFmtId="187" fontId="15" fillId="0" borderId="10" xfId="54" applyNumberFormat="1" applyFont="1" applyBorder="1" applyAlignment="1">
      <alignment horizontal="center" wrapText="1"/>
      <protection/>
    </xf>
    <xf numFmtId="181" fontId="63" fillId="0" borderId="10" xfId="0" applyNumberFormat="1" applyFont="1" applyFill="1" applyBorder="1" applyAlignment="1">
      <alignment horizontal="center"/>
    </xf>
    <xf numFmtId="181" fontId="20" fillId="0" borderId="10" xfId="54" applyNumberFormat="1" applyFont="1" applyBorder="1" applyAlignment="1">
      <alignment horizontal="center" wrapText="1"/>
      <protection/>
    </xf>
    <xf numFmtId="2" fontId="65" fillId="0" borderId="10" xfId="0" applyNumberFormat="1" applyFont="1" applyBorder="1" applyAlignment="1">
      <alignment/>
    </xf>
    <xf numFmtId="187" fontId="1" fillId="0" borderId="10" xfId="54" applyNumberFormat="1" applyFont="1" applyFill="1" applyBorder="1" applyAlignment="1">
      <alignment horizontal="center"/>
      <protection/>
    </xf>
    <xf numFmtId="181" fontId="1" fillId="0" borderId="10" xfId="54" applyNumberFormat="1" applyFont="1" applyBorder="1" applyAlignment="1">
      <alignment horizontal="center"/>
      <protection/>
    </xf>
    <xf numFmtId="187" fontId="14" fillId="0" borderId="10" xfId="54" applyNumberFormat="1" applyFont="1" applyBorder="1" applyAlignment="1">
      <alignment horizontal="center"/>
      <protection/>
    </xf>
    <xf numFmtId="0" fontId="20" fillId="0" borderId="12" xfId="57" applyFont="1" applyBorder="1" applyAlignment="1">
      <alignment horizontal="justify" vertical="top"/>
      <protection/>
    </xf>
    <xf numFmtId="187" fontId="63" fillId="0" borderId="10" xfId="0" applyNumberFormat="1" applyFont="1" applyBorder="1" applyAlignment="1">
      <alignment horizontal="center"/>
    </xf>
    <xf numFmtId="0" fontId="63" fillId="0" borderId="10" xfId="0" applyNumberFormat="1" applyFont="1" applyBorder="1" applyAlignment="1">
      <alignment horizontal="justify" vertical="center"/>
    </xf>
    <xf numFmtId="0" fontId="5" fillId="0" borderId="10" xfId="0" applyFont="1" applyBorder="1" applyAlignment="1">
      <alignment horizontal="justify" vertical="top"/>
    </xf>
    <xf numFmtId="0" fontId="15" fillId="0" borderId="10" xfId="54" applyFont="1" applyBorder="1" applyAlignment="1">
      <alignment vertical="top"/>
      <protection/>
    </xf>
    <xf numFmtId="0" fontId="2" fillId="0" borderId="13" xfId="53" applyFont="1" applyBorder="1" applyAlignment="1">
      <alignment horizontal="center" vertical="top" wrapText="1"/>
      <protection/>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2"/>
  <sheetViews>
    <sheetView tabSelected="1" zoomScalePageLayoutView="0" workbookViewId="0" topLeftCell="A22">
      <selection activeCell="D31" sqref="D31"/>
    </sheetView>
  </sheetViews>
  <sheetFormatPr defaultColWidth="9.140625" defaultRowHeight="12.75"/>
  <cols>
    <col min="1" max="1" width="27.57421875" style="0" customWidth="1"/>
    <col min="2" max="2" width="46.28125" style="0" customWidth="1"/>
    <col min="3" max="3" width="13.140625" style="0" customWidth="1"/>
    <col min="4" max="4" width="12.57421875" style="0" customWidth="1"/>
    <col min="5" max="5" width="10.57421875" style="0" bestFit="1" customWidth="1"/>
    <col min="6" max="6" width="11.00390625" style="0" customWidth="1"/>
  </cols>
  <sheetData>
    <row r="1" spans="1:6" ht="18" customHeight="1">
      <c r="A1" s="161" t="s">
        <v>334</v>
      </c>
      <c r="B1" s="161"/>
      <c r="C1" s="161"/>
      <c r="D1" s="161"/>
      <c r="E1" s="161"/>
      <c r="F1" s="161"/>
    </row>
    <row r="2" spans="1:6" ht="60">
      <c r="A2" s="115" t="s">
        <v>3</v>
      </c>
      <c r="B2" s="116" t="s">
        <v>4</v>
      </c>
      <c r="C2" s="115" t="s">
        <v>240</v>
      </c>
      <c r="D2" s="117" t="s">
        <v>335</v>
      </c>
      <c r="E2" s="118" t="s">
        <v>5</v>
      </c>
      <c r="F2" s="124" t="s">
        <v>302</v>
      </c>
    </row>
    <row r="3" spans="1:6" ht="12.75">
      <c r="A3" s="32">
        <v>1</v>
      </c>
      <c r="B3" s="32">
        <v>2</v>
      </c>
      <c r="C3" s="33">
        <v>3</v>
      </c>
      <c r="D3" s="34">
        <v>5</v>
      </c>
      <c r="E3" s="35">
        <v>7</v>
      </c>
      <c r="F3" s="125">
        <v>8</v>
      </c>
    </row>
    <row r="4" spans="1:6" ht="12.75">
      <c r="A4" s="36" t="s">
        <v>6</v>
      </c>
      <c r="B4" s="37" t="s">
        <v>7</v>
      </c>
      <c r="C4" s="38">
        <f>SUM(C5+C11+C17+C25+C31+C34+C36+C47+C53+C62+C71+C106)</f>
        <v>524156.92</v>
      </c>
      <c r="D4" s="38">
        <f>SUM(D5+D11+D17+D25+D31+D34+D36+D47+D53+D62+D71+D106)</f>
        <v>326365.70999999996</v>
      </c>
      <c r="E4" s="38">
        <f>SUM(D4*100/C4)</f>
        <v>62.26488624818689</v>
      </c>
      <c r="F4" s="127">
        <f>SUM(D4-C4)</f>
        <v>-197791.21000000002</v>
      </c>
    </row>
    <row r="5" spans="1:6" ht="12.75">
      <c r="A5" s="36" t="s">
        <v>8</v>
      </c>
      <c r="B5" s="97" t="s">
        <v>9</v>
      </c>
      <c r="C5" s="38">
        <f>SUM(C6)</f>
        <v>365329</v>
      </c>
      <c r="D5" s="38">
        <f>SUM(D6)</f>
        <v>229260.87000000002</v>
      </c>
      <c r="E5" s="38">
        <f>SUM(D5*100/C5)</f>
        <v>62.754632126111</v>
      </c>
      <c r="F5" s="127">
        <f aca="true" t="shared" si="0" ref="F5:F68">SUM(D5-C5)</f>
        <v>-136068.12999999998</v>
      </c>
    </row>
    <row r="6" spans="1:6" ht="12.75">
      <c r="A6" s="36" t="s">
        <v>10</v>
      </c>
      <c r="B6" s="97" t="s">
        <v>143</v>
      </c>
      <c r="C6" s="38">
        <f>SUM(C7:C10)</f>
        <v>365329</v>
      </c>
      <c r="D6" s="38">
        <f>SUM(D7:D10)</f>
        <v>229260.87000000002</v>
      </c>
      <c r="E6" s="38">
        <f>SUM(D6*100/C6)</f>
        <v>62.754632126111</v>
      </c>
      <c r="F6" s="127">
        <f t="shared" si="0"/>
        <v>-136068.12999999998</v>
      </c>
    </row>
    <row r="7" spans="1:6" ht="76.5">
      <c r="A7" s="39" t="s">
        <v>11</v>
      </c>
      <c r="B7" s="40" t="s">
        <v>12</v>
      </c>
      <c r="C7" s="41">
        <v>358194</v>
      </c>
      <c r="D7" s="128">
        <v>223895.23</v>
      </c>
      <c r="E7" s="41">
        <f aca="true" t="shared" si="1" ref="E7:E63">SUM(D7*100/C7)</f>
        <v>62.50669469617023</v>
      </c>
      <c r="F7" s="129">
        <f t="shared" si="0"/>
        <v>-134298.77</v>
      </c>
    </row>
    <row r="8" spans="1:6" ht="114.75">
      <c r="A8" s="39" t="s">
        <v>13</v>
      </c>
      <c r="B8" s="40" t="s">
        <v>14</v>
      </c>
      <c r="C8" s="41">
        <v>530</v>
      </c>
      <c r="D8" s="128">
        <v>438.03</v>
      </c>
      <c r="E8" s="41">
        <f t="shared" si="1"/>
        <v>82.64716981132075</v>
      </c>
      <c r="F8" s="129">
        <f t="shared" si="0"/>
        <v>-91.97000000000003</v>
      </c>
    </row>
    <row r="9" spans="1:6" ht="51">
      <c r="A9" s="39" t="s">
        <v>15</v>
      </c>
      <c r="B9" s="40" t="s">
        <v>16</v>
      </c>
      <c r="C9" s="41">
        <v>1584</v>
      </c>
      <c r="D9" s="128">
        <v>1921.2</v>
      </c>
      <c r="E9" s="41">
        <f t="shared" si="1"/>
        <v>121.28787878787878</v>
      </c>
      <c r="F9" s="129">
        <f t="shared" si="0"/>
        <v>337.20000000000005</v>
      </c>
    </row>
    <row r="10" spans="1:6" ht="89.25">
      <c r="A10" s="39" t="s">
        <v>17</v>
      </c>
      <c r="B10" s="40" t="s">
        <v>18</v>
      </c>
      <c r="C10" s="41">
        <v>5021</v>
      </c>
      <c r="D10" s="130">
        <v>3006.41</v>
      </c>
      <c r="E10" s="41">
        <f t="shared" si="1"/>
        <v>59.876717785301736</v>
      </c>
      <c r="F10" s="129">
        <f t="shared" si="0"/>
        <v>-2014.5900000000001</v>
      </c>
    </row>
    <row r="11" spans="1:6" ht="38.25">
      <c r="A11" s="36" t="s">
        <v>144</v>
      </c>
      <c r="B11" s="42" t="s">
        <v>145</v>
      </c>
      <c r="C11" s="38">
        <f>SUM(C12)</f>
        <v>12516.79</v>
      </c>
      <c r="D11" s="38">
        <f>SUM(D12)</f>
        <v>7986.49</v>
      </c>
      <c r="E11" s="38">
        <f t="shared" si="1"/>
        <v>63.80621549135201</v>
      </c>
      <c r="F11" s="127">
        <f t="shared" si="0"/>
        <v>-4530.300000000001</v>
      </c>
    </row>
    <row r="12" spans="1:6" ht="25.5">
      <c r="A12" s="36" t="s">
        <v>146</v>
      </c>
      <c r="B12" s="42" t="s">
        <v>147</v>
      </c>
      <c r="C12" s="38">
        <f>SUM(C13:C16)</f>
        <v>12516.79</v>
      </c>
      <c r="D12" s="38">
        <f>SUM(D13:D16)</f>
        <v>7986.49</v>
      </c>
      <c r="E12" s="38">
        <f t="shared" si="1"/>
        <v>63.80621549135201</v>
      </c>
      <c r="F12" s="127">
        <f t="shared" si="0"/>
        <v>-4530.300000000001</v>
      </c>
    </row>
    <row r="13" spans="1:6" ht="76.5">
      <c r="A13" s="43" t="s">
        <v>303</v>
      </c>
      <c r="B13" s="43" t="s">
        <v>148</v>
      </c>
      <c r="C13" s="41">
        <v>4209.43</v>
      </c>
      <c r="D13" s="128">
        <v>2710.07</v>
      </c>
      <c r="E13" s="41">
        <f t="shared" si="1"/>
        <v>64.38092568352484</v>
      </c>
      <c r="F13" s="129">
        <f t="shared" si="0"/>
        <v>-1499.3600000000001</v>
      </c>
    </row>
    <row r="14" spans="1:6" ht="89.25">
      <c r="A14" s="43" t="s">
        <v>304</v>
      </c>
      <c r="B14" s="43" t="s">
        <v>149</v>
      </c>
      <c r="C14" s="41">
        <v>91.01</v>
      </c>
      <c r="D14" s="128">
        <v>73.17</v>
      </c>
      <c r="E14" s="41">
        <f t="shared" si="1"/>
        <v>80.39775848807822</v>
      </c>
      <c r="F14" s="129">
        <f t="shared" si="0"/>
        <v>-17.840000000000003</v>
      </c>
    </row>
    <row r="15" spans="1:6" ht="76.5">
      <c r="A15" s="131" t="s">
        <v>305</v>
      </c>
      <c r="B15" s="43" t="s">
        <v>150</v>
      </c>
      <c r="C15" s="41">
        <v>8216.35</v>
      </c>
      <c r="D15" s="128">
        <v>5421.24</v>
      </c>
      <c r="E15" s="41">
        <f t="shared" si="1"/>
        <v>65.98112300474054</v>
      </c>
      <c r="F15" s="129">
        <f t="shared" si="0"/>
        <v>-2795.1100000000006</v>
      </c>
    </row>
    <row r="16" spans="1:6" ht="76.5">
      <c r="A16" s="43" t="s">
        <v>306</v>
      </c>
      <c r="B16" s="43" t="s">
        <v>151</v>
      </c>
      <c r="C16" s="41"/>
      <c r="D16" s="128">
        <v>-217.99</v>
      </c>
      <c r="E16" s="41"/>
      <c r="F16" s="129">
        <f t="shared" si="0"/>
        <v>-217.99</v>
      </c>
    </row>
    <row r="17" spans="1:6" ht="12.75">
      <c r="A17" s="36" t="s">
        <v>264</v>
      </c>
      <c r="B17" s="42" t="s">
        <v>265</v>
      </c>
      <c r="C17" s="38">
        <f>SUM(C18+C21+C23)</f>
        <v>21318</v>
      </c>
      <c r="D17" s="38">
        <f>SUM(D18+D21+D23)</f>
        <v>13545.580000000002</v>
      </c>
      <c r="E17" s="38">
        <f t="shared" si="1"/>
        <v>63.54057603902806</v>
      </c>
      <c r="F17" s="127">
        <f t="shared" si="0"/>
        <v>-7772.419999999998</v>
      </c>
    </row>
    <row r="18" spans="1:6" ht="25.5">
      <c r="A18" s="36" t="s">
        <v>19</v>
      </c>
      <c r="B18" s="42" t="s">
        <v>20</v>
      </c>
      <c r="C18" s="44">
        <f>SUM(C19:C20)</f>
        <v>19681</v>
      </c>
      <c r="D18" s="44">
        <f>SUM(D19:D20)</f>
        <v>12315.79</v>
      </c>
      <c r="E18" s="38">
        <f t="shared" si="1"/>
        <v>62.577054011483156</v>
      </c>
      <c r="F18" s="127">
        <f t="shared" si="0"/>
        <v>-7365.209999999999</v>
      </c>
    </row>
    <row r="19" spans="1:6" ht="25.5">
      <c r="A19" s="39" t="s">
        <v>21</v>
      </c>
      <c r="B19" s="40" t="s">
        <v>20</v>
      </c>
      <c r="C19" s="41">
        <v>19681</v>
      </c>
      <c r="D19" s="130">
        <v>12292.87</v>
      </c>
      <c r="E19" s="41">
        <f t="shared" si="1"/>
        <v>62.460596514404756</v>
      </c>
      <c r="F19" s="129">
        <f t="shared" si="0"/>
        <v>-7388.129999999999</v>
      </c>
    </row>
    <row r="20" spans="1:6" ht="38.25">
      <c r="A20" s="39" t="s">
        <v>22</v>
      </c>
      <c r="B20" s="40" t="s">
        <v>23</v>
      </c>
      <c r="C20" s="41">
        <v>0</v>
      </c>
      <c r="D20" s="128">
        <v>22.92</v>
      </c>
      <c r="E20" s="41"/>
      <c r="F20" s="129">
        <f t="shared" si="0"/>
        <v>22.92</v>
      </c>
    </row>
    <row r="21" spans="1:6" ht="12.75">
      <c r="A21" s="36" t="s">
        <v>24</v>
      </c>
      <c r="B21" s="42" t="s">
        <v>25</v>
      </c>
      <c r="C21" s="44">
        <f>SUM(C22:C22)</f>
        <v>8</v>
      </c>
      <c r="D21" s="44">
        <f>SUM(D22:D22)</f>
        <v>25.52</v>
      </c>
      <c r="E21" s="38">
        <f t="shared" si="1"/>
        <v>319</v>
      </c>
      <c r="F21" s="127">
        <f t="shared" si="0"/>
        <v>17.52</v>
      </c>
    </row>
    <row r="22" spans="1:6" ht="12.75">
      <c r="A22" s="39" t="s">
        <v>26</v>
      </c>
      <c r="B22" s="40" t="s">
        <v>25</v>
      </c>
      <c r="C22" s="41">
        <v>8</v>
      </c>
      <c r="D22" s="130">
        <v>25.52</v>
      </c>
      <c r="E22" s="41">
        <f t="shared" si="1"/>
        <v>319</v>
      </c>
      <c r="F22" s="129">
        <f t="shared" si="0"/>
        <v>17.52</v>
      </c>
    </row>
    <row r="23" spans="1:6" ht="25.5">
      <c r="A23" s="36" t="s">
        <v>152</v>
      </c>
      <c r="B23" s="42" t="s">
        <v>153</v>
      </c>
      <c r="C23" s="38">
        <f>SUM(C24)</f>
        <v>1629</v>
      </c>
      <c r="D23" s="38">
        <f>SUM(D24)</f>
        <v>1204.27</v>
      </c>
      <c r="E23" s="38">
        <f t="shared" si="1"/>
        <v>73.92694904849601</v>
      </c>
      <c r="F23" s="127">
        <f t="shared" si="0"/>
        <v>-424.73</v>
      </c>
    </row>
    <row r="24" spans="1:6" ht="38.25">
      <c r="A24" s="39" t="s">
        <v>27</v>
      </c>
      <c r="B24" s="40" t="s">
        <v>28</v>
      </c>
      <c r="C24" s="41">
        <v>1629</v>
      </c>
      <c r="D24" s="128">
        <v>1204.27</v>
      </c>
      <c r="E24" s="41">
        <f t="shared" si="1"/>
        <v>73.92694904849601</v>
      </c>
      <c r="F24" s="129">
        <f t="shared" si="0"/>
        <v>-424.73</v>
      </c>
    </row>
    <row r="25" spans="1:6" ht="12.75">
      <c r="A25" s="96" t="s">
        <v>29</v>
      </c>
      <c r="B25" s="98" t="s">
        <v>30</v>
      </c>
      <c r="C25" s="38">
        <f>SUM(C26+C28)</f>
        <v>71460.83</v>
      </c>
      <c r="D25" s="38">
        <f>SUM(D26+D28)</f>
        <v>46697.340000000004</v>
      </c>
      <c r="E25" s="38">
        <f t="shared" si="1"/>
        <v>65.34676409439969</v>
      </c>
      <c r="F25" s="127">
        <f t="shared" si="0"/>
        <v>-24763.489999999998</v>
      </c>
    </row>
    <row r="26" spans="1:6" ht="12.75">
      <c r="A26" s="36" t="s">
        <v>154</v>
      </c>
      <c r="B26" s="42" t="s">
        <v>155</v>
      </c>
      <c r="C26" s="38">
        <f>SUM(C27)</f>
        <v>12131</v>
      </c>
      <c r="D26" s="38">
        <f>SUM(D27)</f>
        <v>5101.83</v>
      </c>
      <c r="E26" s="38">
        <f t="shared" si="1"/>
        <v>42.05613716923584</v>
      </c>
      <c r="F26" s="127">
        <f t="shared" si="0"/>
        <v>-7029.17</v>
      </c>
    </row>
    <row r="27" spans="1:6" ht="38.25">
      <c r="A27" s="39" t="s">
        <v>31</v>
      </c>
      <c r="B27" s="40" t="s">
        <v>32</v>
      </c>
      <c r="C27" s="41">
        <v>12131</v>
      </c>
      <c r="D27" s="128">
        <v>5101.83</v>
      </c>
      <c r="E27" s="41">
        <f t="shared" si="1"/>
        <v>42.05613716923584</v>
      </c>
      <c r="F27" s="129">
        <f t="shared" si="0"/>
        <v>-7029.17</v>
      </c>
    </row>
    <row r="28" spans="1:6" ht="12.75">
      <c r="A28" s="96" t="s">
        <v>33</v>
      </c>
      <c r="B28" s="98" t="s">
        <v>34</v>
      </c>
      <c r="C28" s="44">
        <f>SUM(C29:C30)</f>
        <v>59329.83</v>
      </c>
      <c r="D28" s="44">
        <f>SUM(D29:D30)</f>
        <v>41595.51</v>
      </c>
      <c r="E28" s="38">
        <f t="shared" si="1"/>
        <v>70.10893171276574</v>
      </c>
      <c r="F28" s="127">
        <f t="shared" si="0"/>
        <v>-17734.32</v>
      </c>
    </row>
    <row r="29" spans="1:6" ht="38.25">
      <c r="A29" s="39" t="s">
        <v>241</v>
      </c>
      <c r="B29" s="40" t="s">
        <v>242</v>
      </c>
      <c r="C29" s="41">
        <v>55002.83</v>
      </c>
      <c r="D29" s="128">
        <v>37339.62</v>
      </c>
      <c r="E29" s="41">
        <f t="shared" si="1"/>
        <v>67.88672510123571</v>
      </c>
      <c r="F29" s="129">
        <f t="shared" si="0"/>
        <v>-17663.21</v>
      </c>
    </row>
    <row r="30" spans="1:6" ht="38.25">
      <c r="A30" s="39" t="s">
        <v>243</v>
      </c>
      <c r="B30" s="40" t="s">
        <v>244</v>
      </c>
      <c r="C30" s="41">
        <v>4327</v>
      </c>
      <c r="D30" s="128">
        <v>4255.89</v>
      </c>
      <c r="E30" s="41">
        <f t="shared" si="1"/>
        <v>98.3565981049226</v>
      </c>
      <c r="F30" s="129">
        <f t="shared" si="0"/>
        <v>-71.10999999999967</v>
      </c>
    </row>
    <row r="31" spans="1:6" ht="12.75">
      <c r="A31" s="36" t="s">
        <v>35</v>
      </c>
      <c r="B31" s="42" t="s">
        <v>36</v>
      </c>
      <c r="C31" s="38">
        <f>SUM(C32:C33)</f>
        <v>7433</v>
      </c>
      <c r="D31" s="38">
        <f>SUM(D32:D33)</f>
        <v>3945.99</v>
      </c>
      <c r="E31" s="38">
        <f t="shared" si="1"/>
        <v>53.087447867617385</v>
      </c>
      <c r="F31" s="127">
        <f t="shared" si="0"/>
        <v>-3487.01</v>
      </c>
    </row>
    <row r="32" spans="1:6" ht="51">
      <c r="A32" s="39" t="s">
        <v>37</v>
      </c>
      <c r="B32" s="40" t="s">
        <v>38</v>
      </c>
      <c r="C32" s="41">
        <v>7433</v>
      </c>
      <c r="D32" s="128">
        <v>3895.99</v>
      </c>
      <c r="E32" s="41">
        <f t="shared" si="1"/>
        <v>52.41477196286829</v>
      </c>
      <c r="F32" s="129">
        <f t="shared" si="0"/>
        <v>-3537.01</v>
      </c>
    </row>
    <row r="33" spans="1:6" ht="25.5">
      <c r="A33" s="39" t="s">
        <v>180</v>
      </c>
      <c r="B33" s="40" t="s">
        <v>181</v>
      </c>
      <c r="C33" s="41">
        <v>0</v>
      </c>
      <c r="D33" s="130">
        <v>50</v>
      </c>
      <c r="E33" s="41"/>
      <c r="F33" s="129">
        <f t="shared" si="0"/>
        <v>50</v>
      </c>
    </row>
    <row r="34" spans="1:6" ht="38.25">
      <c r="A34" s="42" t="s">
        <v>39</v>
      </c>
      <c r="B34" s="42" t="s">
        <v>285</v>
      </c>
      <c r="C34" s="38">
        <f>SUM(C35)</f>
        <v>0</v>
      </c>
      <c r="D34" s="38">
        <f>SUM(D35)</f>
        <v>0.17</v>
      </c>
      <c r="E34" s="38"/>
      <c r="F34" s="127">
        <f t="shared" si="0"/>
        <v>0.17</v>
      </c>
    </row>
    <row r="35" spans="1:6" ht="38.25">
      <c r="A35" s="40" t="s">
        <v>40</v>
      </c>
      <c r="B35" s="40" t="s">
        <v>41</v>
      </c>
      <c r="C35" s="41">
        <v>0</v>
      </c>
      <c r="D35" s="128">
        <v>0.17</v>
      </c>
      <c r="E35" s="41"/>
      <c r="F35" s="129">
        <f t="shared" si="0"/>
        <v>0.17</v>
      </c>
    </row>
    <row r="36" spans="1:6" ht="38.25">
      <c r="A36" s="36" t="s">
        <v>42</v>
      </c>
      <c r="B36" s="37" t="s">
        <v>43</v>
      </c>
      <c r="C36" s="38">
        <f>SUM(C37)</f>
        <v>36124</v>
      </c>
      <c r="D36" s="38">
        <f>SUM(D37)</f>
        <v>17775.480000000003</v>
      </c>
      <c r="E36" s="38">
        <f t="shared" si="1"/>
        <v>49.206843096002665</v>
      </c>
      <c r="F36" s="127">
        <f t="shared" si="0"/>
        <v>-18348.519999999997</v>
      </c>
    </row>
    <row r="37" spans="1:6" ht="89.25">
      <c r="A37" s="36" t="s">
        <v>156</v>
      </c>
      <c r="B37" s="132" t="s">
        <v>157</v>
      </c>
      <c r="C37" s="38">
        <f>SUM(C38+C41+C42+C46)</f>
        <v>36124</v>
      </c>
      <c r="D37" s="38">
        <f>SUM(D38+D41+D42+D46)</f>
        <v>17775.480000000003</v>
      </c>
      <c r="E37" s="38">
        <f t="shared" si="1"/>
        <v>49.206843096002665</v>
      </c>
      <c r="F37" s="127">
        <f t="shared" si="0"/>
        <v>-18348.519999999997</v>
      </c>
    </row>
    <row r="38" spans="1:6" ht="76.5">
      <c r="A38" s="36" t="s">
        <v>158</v>
      </c>
      <c r="B38" s="42" t="s">
        <v>44</v>
      </c>
      <c r="C38" s="133">
        <f>SUM(C39:C40)</f>
        <v>26992</v>
      </c>
      <c r="D38" s="133">
        <f>SUM(D39:D40)</f>
        <v>12335.12</v>
      </c>
      <c r="E38" s="38">
        <f t="shared" si="1"/>
        <v>45.69917012448133</v>
      </c>
      <c r="F38" s="127">
        <f t="shared" si="0"/>
        <v>-14656.88</v>
      </c>
    </row>
    <row r="39" spans="1:6" ht="89.25">
      <c r="A39" s="39" t="s">
        <v>178</v>
      </c>
      <c r="B39" s="134" t="s">
        <v>245</v>
      </c>
      <c r="C39" s="41">
        <v>24412</v>
      </c>
      <c r="D39" s="130">
        <v>11452.27</v>
      </c>
      <c r="E39" s="41">
        <f t="shared" si="1"/>
        <v>46.91246108471243</v>
      </c>
      <c r="F39" s="129">
        <f t="shared" si="0"/>
        <v>-12959.73</v>
      </c>
    </row>
    <row r="40" spans="1:6" ht="102">
      <c r="A40" s="39" t="s">
        <v>179</v>
      </c>
      <c r="B40" s="134" t="s">
        <v>246</v>
      </c>
      <c r="C40" s="41">
        <v>2580</v>
      </c>
      <c r="D40" s="130">
        <v>882.85</v>
      </c>
      <c r="E40" s="41">
        <f t="shared" si="1"/>
        <v>34.218992248062015</v>
      </c>
      <c r="F40" s="129">
        <f t="shared" si="0"/>
        <v>-1697.15</v>
      </c>
    </row>
    <row r="41" spans="1:6" ht="89.25">
      <c r="A41" s="39" t="s">
        <v>247</v>
      </c>
      <c r="B41" s="135" t="s">
        <v>248</v>
      </c>
      <c r="C41" s="41">
        <v>22</v>
      </c>
      <c r="D41" s="130">
        <v>0</v>
      </c>
      <c r="E41" s="41">
        <f t="shared" si="1"/>
        <v>0</v>
      </c>
      <c r="F41" s="129">
        <f t="shared" si="0"/>
        <v>-22</v>
      </c>
    </row>
    <row r="42" spans="1:6" ht="38.25">
      <c r="A42" s="36" t="s">
        <v>159</v>
      </c>
      <c r="B42" s="136" t="s">
        <v>160</v>
      </c>
      <c r="C42" s="38">
        <f>SUM(C43:C45)</f>
        <v>9110</v>
      </c>
      <c r="D42" s="38">
        <f>SUM(D43:D45)</f>
        <v>5412.96</v>
      </c>
      <c r="E42" s="38">
        <f t="shared" si="1"/>
        <v>59.417782656421515</v>
      </c>
      <c r="F42" s="127">
        <f t="shared" si="0"/>
        <v>-3697.04</v>
      </c>
    </row>
    <row r="43" spans="1:6" ht="89.25">
      <c r="A43" s="39" t="s">
        <v>45</v>
      </c>
      <c r="B43" s="135" t="s">
        <v>249</v>
      </c>
      <c r="C43" s="41">
        <v>4129</v>
      </c>
      <c r="D43" s="128">
        <v>3737.71</v>
      </c>
      <c r="E43" s="41">
        <f t="shared" si="1"/>
        <v>90.5233712763381</v>
      </c>
      <c r="F43" s="129">
        <f t="shared" si="0"/>
        <v>-391.28999999999996</v>
      </c>
    </row>
    <row r="44" spans="1:6" ht="76.5">
      <c r="A44" s="39" t="s">
        <v>46</v>
      </c>
      <c r="B44" s="134" t="s">
        <v>250</v>
      </c>
      <c r="C44" s="41">
        <v>3978</v>
      </c>
      <c r="D44" s="128">
        <v>1270.28</v>
      </c>
      <c r="E44" s="41">
        <f t="shared" si="1"/>
        <v>31.932629462041227</v>
      </c>
      <c r="F44" s="129">
        <f t="shared" si="0"/>
        <v>-2707.7200000000003</v>
      </c>
    </row>
    <row r="45" spans="1:6" ht="51">
      <c r="A45" s="39" t="s">
        <v>47</v>
      </c>
      <c r="B45" s="135" t="s">
        <v>251</v>
      </c>
      <c r="C45" s="41">
        <v>1003</v>
      </c>
      <c r="D45" s="128">
        <v>404.97</v>
      </c>
      <c r="E45" s="41">
        <f t="shared" si="1"/>
        <v>40.37587238285145</v>
      </c>
      <c r="F45" s="129">
        <f t="shared" si="0"/>
        <v>-598.03</v>
      </c>
    </row>
    <row r="46" spans="1:6" ht="76.5">
      <c r="A46" s="39" t="s">
        <v>338</v>
      </c>
      <c r="B46" s="135" t="s">
        <v>339</v>
      </c>
      <c r="C46" s="41"/>
      <c r="D46" s="128">
        <v>27.4</v>
      </c>
      <c r="E46" s="41"/>
      <c r="F46" s="129">
        <f t="shared" si="0"/>
        <v>27.4</v>
      </c>
    </row>
    <row r="47" spans="1:6" ht="25.5">
      <c r="A47" s="36" t="s">
        <v>48</v>
      </c>
      <c r="B47" s="37" t="s">
        <v>49</v>
      </c>
      <c r="C47" s="38">
        <f>SUM(C48)</f>
        <v>954</v>
      </c>
      <c r="D47" s="38">
        <f>SUM(D48)</f>
        <v>828.6600000000001</v>
      </c>
      <c r="E47" s="38">
        <f t="shared" si="1"/>
        <v>86.8616352201258</v>
      </c>
      <c r="F47" s="127">
        <f t="shared" si="0"/>
        <v>-125.33999999999992</v>
      </c>
    </row>
    <row r="48" spans="1:6" ht="25.5">
      <c r="A48" s="36" t="s">
        <v>50</v>
      </c>
      <c r="B48" s="42" t="s">
        <v>51</v>
      </c>
      <c r="C48" s="38">
        <f>SUM(C49:C52)</f>
        <v>954</v>
      </c>
      <c r="D48" s="38">
        <f>SUM(D49:D52)</f>
        <v>828.6600000000001</v>
      </c>
      <c r="E48" s="38">
        <f t="shared" si="1"/>
        <v>86.8616352201258</v>
      </c>
      <c r="F48" s="127">
        <f t="shared" si="0"/>
        <v>-125.33999999999992</v>
      </c>
    </row>
    <row r="49" spans="1:6" ht="25.5">
      <c r="A49" s="39" t="s">
        <v>52</v>
      </c>
      <c r="B49" s="40" t="s">
        <v>53</v>
      </c>
      <c r="C49" s="45">
        <v>322</v>
      </c>
      <c r="D49" s="128">
        <v>286.04</v>
      </c>
      <c r="E49" s="41">
        <f t="shared" si="1"/>
        <v>88.83229813664597</v>
      </c>
      <c r="F49" s="129">
        <f t="shared" si="0"/>
        <v>-35.95999999999998</v>
      </c>
    </row>
    <row r="50" spans="1:6" ht="25.5">
      <c r="A50" s="39" t="s">
        <v>54</v>
      </c>
      <c r="B50" s="40" t="s">
        <v>55</v>
      </c>
      <c r="C50" s="45">
        <v>34</v>
      </c>
      <c r="D50" s="128">
        <v>24.98</v>
      </c>
      <c r="E50" s="41">
        <f t="shared" si="1"/>
        <v>73.47058823529412</v>
      </c>
      <c r="F50" s="129">
        <f t="shared" si="0"/>
        <v>-9.02</v>
      </c>
    </row>
    <row r="51" spans="1:6" ht="25.5">
      <c r="A51" s="39" t="s">
        <v>56</v>
      </c>
      <c r="B51" s="40" t="s">
        <v>57</v>
      </c>
      <c r="C51" s="45">
        <v>51</v>
      </c>
      <c r="D51" s="128">
        <v>68.86</v>
      </c>
      <c r="E51" s="41">
        <f t="shared" si="1"/>
        <v>135.01960784313727</v>
      </c>
      <c r="F51" s="129">
        <f t="shared" si="0"/>
        <v>17.86</v>
      </c>
    </row>
    <row r="52" spans="1:6" ht="25.5">
      <c r="A52" s="39" t="s">
        <v>58</v>
      </c>
      <c r="B52" s="40" t="s">
        <v>59</v>
      </c>
      <c r="C52" s="45">
        <v>547</v>
      </c>
      <c r="D52" s="128">
        <v>448.78</v>
      </c>
      <c r="E52" s="41">
        <f t="shared" si="1"/>
        <v>82.04387568555758</v>
      </c>
      <c r="F52" s="129">
        <f t="shared" si="0"/>
        <v>-98.22000000000003</v>
      </c>
    </row>
    <row r="53" spans="1:6" ht="25.5">
      <c r="A53" s="36" t="s">
        <v>60</v>
      </c>
      <c r="B53" s="42" t="s">
        <v>61</v>
      </c>
      <c r="C53" s="38">
        <f>SUM(C54+C57)</f>
        <v>293.3</v>
      </c>
      <c r="D53" s="38">
        <f>SUM(D54+D57)</f>
        <v>463.09000000000003</v>
      </c>
      <c r="E53" s="38">
        <f t="shared" si="1"/>
        <v>157.88953290146608</v>
      </c>
      <c r="F53" s="127">
        <f t="shared" si="0"/>
        <v>169.79000000000002</v>
      </c>
    </row>
    <row r="54" spans="1:6" ht="12.75">
      <c r="A54" s="36" t="s">
        <v>161</v>
      </c>
      <c r="B54" s="42" t="s">
        <v>162</v>
      </c>
      <c r="C54" s="38">
        <f>SUM(C55:C55)</f>
        <v>263.3</v>
      </c>
      <c r="D54" s="38">
        <f>SUM(D55:D55)</f>
        <v>256.06</v>
      </c>
      <c r="E54" s="38">
        <f t="shared" si="1"/>
        <v>97.25028484618306</v>
      </c>
      <c r="F54" s="127">
        <f t="shared" si="0"/>
        <v>-7.240000000000009</v>
      </c>
    </row>
    <row r="55" spans="1:6" ht="12.75">
      <c r="A55" s="36" t="s">
        <v>163</v>
      </c>
      <c r="B55" s="42" t="s">
        <v>164</v>
      </c>
      <c r="C55" s="38">
        <f>SUM(C56:C56)</f>
        <v>263.3</v>
      </c>
      <c r="D55" s="38">
        <f>SUM(D56:D56)</f>
        <v>256.06</v>
      </c>
      <c r="E55" s="38">
        <f t="shared" si="1"/>
        <v>97.25028484618306</v>
      </c>
      <c r="F55" s="127">
        <f t="shared" si="0"/>
        <v>-7.240000000000009</v>
      </c>
    </row>
    <row r="56" spans="1:6" ht="38.25">
      <c r="A56" s="39" t="s">
        <v>62</v>
      </c>
      <c r="B56" s="135" t="s">
        <v>252</v>
      </c>
      <c r="C56" s="41">
        <v>263.3</v>
      </c>
      <c r="D56" s="128">
        <v>256.06</v>
      </c>
      <c r="E56" s="41">
        <f t="shared" si="1"/>
        <v>97.25028484618306</v>
      </c>
      <c r="F56" s="129">
        <f t="shared" si="0"/>
        <v>-7.240000000000009</v>
      </c>
    </row>
    <row r="57" spans="1:6" ht="12.75">
      <c r="A57" s="36" t="s">
        <v>165</v>
      </c>
      <c r="B57" s="42" t="s">
        <v>166</v>
      </c>
      <c r="C57" s="38">
        <f>SUM(C58+C59)</f>
        <v>30</v>
      </c>
      <c r="D57" s="38">
        <f>SUM(D58+D59)</f>
        <v>207.03000000000003</v>
      </c>
      <c r="E57" s="38">
        <f t="shared" si="1"/>
        <v>690.1000000000001</v>
      </c>
      <c r="F57" s="127">
        <f t="shared" si="0"/>
        <v>177.03000000000003</v>
      </c>
    </row>
    <row r="58" spans="1:6" ht="38.25">
      <c r="A58" s="39" t="s">
        <v>63</v>
      </c>
      <c r="B58" s="40" t="s">
        <v>286</v>
      </c>
      <c r="C58" s="41"/>
      <c r="D58" s="128">
        <v>17.33</v>
      </c>
      <c r="E58" s="38"/>
      <c r="F58" s="129">
        <f t="shared" si="0"/>
        <v>17.33</v>
      </c>
    </row>
    <row r="59" spans="1:6" ht="38.25">
      <c r="A59" s="36" t="s">
        <v>167</v>
      </c>
      <c r="B59" s="42" t="s">
        <v>64</v>
      </c>
      <c r="C59" s="38">
        <f>SUM(C60:C61)</f>
        <v>30</v>
      </c>
      <c r="D59" s="38">
        <f>SUM(D60:D61)</f>
        <v>189.70000000000002</v>
      </c>
      <c r="E59" s="38">
        <f t="shared" si="1"/>
        <v>632.3333333333334</v>
      </c>
      <c r="F59" s="127">
        <f t="shared" si="0"/>
        <v>159.70000000000002</v>
      </c>
    </row>
    <row r="60" spans="1:6" ht="38.25">
      <c r="A60" s="39" t="s">
        <v>266</v>
      </c>
      <c r="B60" s="137" t="s">
        <v>253</v>
      </c>
      <c r="C60" s="41">
        <v>30</v>
      </c>
      <c r="D60" s="41">
        <v>189.15</v>
      </c>
      <c r="E60" s="41">
        <f t="shared" si="1"/>
        <v>630.5</v>
      </c>
      <c r="F60" s="129">
        <f t="shared" si="0"/>
        <v>159.15</v>
      </c>
    </row>
    <row r="61" spans="1:6" ht="38.25">
      <c r="A61" s="39" t="s">
        <v>65</v>
      </c>
      <c r="B61" s="137" t="s">
        <v>253</v>
      </c>
      <c r="C61" s="41">
        <v>0</v>
      </c>
      <c r="D61" s="41">
        <v>0.55</v>
      </c>
      <c r="E61" s="38"/>
      <c r="F61" s="129">
        <f t="shared" si="0"/>
        <v>0.55</v>
      </c>
    </row>
    <row r="62" spans="1:6" ht="25.5">
      <c r="A62" s="36" t="s">
        <v>66</v>
      </c>
      <c r="B62" s="42" t="s">
        <v>67</v>
      </c>
      <c r="C62" s="38">
        <f>SUM(C69+C66+C63+C65)</f>
        <v>5470</v>
      </c>
      <c r="D62" s="38">
        <f>SUM(D69+D66+D63+D65)</f>
        <v>2929.4900000000002</v>
      </c>
      <c r="E62" s="38">
        <f t="shared" si="1"/>
        <v>53.55557586837294</v>
      </c>
      <c r="F62" s="127">
        <f t="shared" si="0"/>
        <v>-2540.5099999999998</v>
      </c>
    </row>
    <row r="63" spans="1:6" ht="12.75">
      <c r="A63" s="39" t="s">
        <v>168</v>
      </c>
      <c r="B63" s="42" t="s">
        <v>169</v>
      </c>
      <c r="C63" s="38">
        <f>SUM(C64)</f>
        <v>65</v>
      </c>
      <c r="D63" s="38">
        <f>SUM(D64)</f>
        <v>104.19</v>
      </c>
      <c r="E63" s="38">
        <f t="shared" si="1"/>
        <v>160.2923076923077</v>
      </c>
      <c r="F63" s="127">
        <f t="shared" si="0"/>
        <v>39.19</v>
      </c>
    </row>
    <row r="64" spans="1:6" ht="25.5">
      <c r="A64" s="39" t="s">
        <v>68</v>
      </c>
      <c r="B64" s="40" t="s">
        <v>69</v>
      </c>
      <c r="C64" s="41">
        <v>65</v>
      </c>
      <c r="D64" s="128">
        <v>104.19</v>
      </c>
      <c r="E64" s="41">
        <f aca="true" t="shared" si="2" ref="E64:E152">SUM(D64*100/C64)</f>
        <v>160.2923076923077</v>
      </c>
      <c r="F64" s="129">
        <f t="shared" si="0"/>
        <v>39.19</v>
      </c>
    </row>
    <row r="65" spans="1:6" ht="76.5">
      <c r="A65" s="39" t="s">
        <v>323</v>
      </c>
      <c r="B65" s="40" t="s">
        <v>324</v>
      </c>
      <c r="C65" s="41">
        <v>0</v>
      </c>
      <c r="D65" s="130">
        <v>13</v>
      </c>
      <c r="E65" s="41"/>
      <c r="F65" s="129">
        <f t="shared" si="0"/>
        <v>13</v>
      </c>
    </row>
    <row r="66" spans="1:6" ht="89.25">
      <c r="A66" s="36" t="s">
        <v>254</v>
      </c>
      <c r="B66" s="119" t="s">
        <v>255</v>
      </c>
      <c r="C66" s="38">
        <f>SUM(C67:C68)</f>
        <v>4205</v>
      </c>
      <c r="D66" s="38">
        <f>SUM(D67:D68)</f>
        <v>1665.6</v>
      </c>
      <c r="E66" s="38">
        <f t="shared" si="2"/>
        <v>39.609988109393576</v>
      </c>
      <c r="F66" s="127">
        <f t="shared" si="0"/>
        <v>-2539.4</v>
      </c>
    </row>
    <row r="67" spans="1:6" ht="102">
      <c r="A67" s="39" t="s">
        <v>70</v>
      </c>
      <c r="B67" s="99" t="s">
        <v>256</v>
      </c>
      <c r="C67" s="41">
        <v>4100</v>
      </c>
      <c r="D67" s="128">
        <v>1626.57</v>
      </c>
      <c r="E67" s="41">
        <f t="shared" si="2"/>
        <v>39.67243902439024</v>
      </c>
      <c r="F67" s="129">
        <f t="shared" si="0"/>
        <v>-2473.4300000000003</v>
      </c>
    </row>
    <row r="68" spans="1:6" ht="102">
      <c r="A68" s="39" t="s">
        <v>71</v>
      </c>
      <c r="B68" s="99" t="s">
        <v>257</v>
      </c>
      <c r="C68" s="41">
        <v>105</v>
      </c>
      <c r="D68" s="128">
        <v>39.03</v>
      </c>
      <c r="E68" s="41">
        <f t="shared" si="2"/>
        <v>37.17142857142857</v>
      </c>
      <c r="F68" s="129">
        <f t="shared" si="0"/>
        <v>-65.97</v>
      </c>
    </row>
    <row r="69" spans="1:6" ht="38.25">
      <c r="A69" s="36" t="s">
        <v>170</v>
      </c>
      <c r="B69" s="42" t="s">
        <v>171</v>
      </c>
      <c r="C69" s="38">
        <f>SUM(C70)</f>
        <v>1200</v>
      </c>
      <c r="D69" s="38">
        <f>SUM(D70)</f>
        <v>1146.7</v>
      </c>
      <c r="E69" s="38">
        <f t="shared" si="2"/>
        <v>95.55833333333334</v>
      </c>
      <c r="F69" s="127">
        <f aca="true" t="shared" si="3" ref="F69:F121">SUM(D69-C69)</f>
        <v>-53.299999999999955</v>
      </c>
    </row>
    <row r="70" spans="1:6" ht="51">
      <c r="A70" s="39" t="s">
        <v>172</v>
      </c>
      <c r="B70" s="40" t="s">
        <v>72</v>
      </c>
      <c r="C70" s="41">
        <v>1200</v>
      </c>
      <c r="D70" s="130">
        <v>1146.7</v>
      </c>
      <c r="E70" s="41">
        <f t="shared" si="2"/>
        <v>95.55833333333334</v>
      </c>
      <c r="F70" s="129">
        <f t="shared" si="3"/>
        <v>-53.299999999999955</v>
      </c>
    </row>
    <row r="71" spans="1:6" ht="12.75">
      <c r="A71" s="36" t="s">
        <v>73</v>
      </c>
      <c r="B71" s="42" t="s">
        <v>74</v>
      </c>
      <c r="C71" s="38">
        <f>SUM(C72+C73+C74+C75+C76+C78+C85+C86+C87+C88+C89+C90+C92+C93)</f>
        <v>3258</v>
      </c>
      <c r="D71" s="38">
        <f>SUM(D72+D73+D74+D75+D76+D78+D85+D86+D87+D88+D89+D90+D92+D93)</f>
        <v>2932.55</v>
      </c>
      <c r="E71" s="38">
        <f t="shared" si="2"/>
        <v>90.01074278698589</v>
      </c>
      <c r="F71" s="127">
        <f t="shared" si="3"/>
        <v>-325.4499999999998</v>
      </c>
    </row>
    <row r="72" spans="1:6" ht="114.75">
      <c r="A72" s="39" t="s">
        <v>75</v>
      </c>
      <c r="B72" s="40" t="s">
        <v>287</v>
      </c>
      <c r="C72" s="41">
        <v>190</v>
      </c>
      <c r="D72" s="128">
        <v>50.73</v>
      </c>
      <c r="E72" s="41">
        <f t="shared" si="2"/>
        <v>26.7</v>
      </c>
      <c r="F72" s="129">
        <f t="shared" si="3"/>
        <v>-139.27</v>
      </c>
    </row>
    <row r="73" spans="1:6" ht="51">
      <c r="A73" s="39" t="s">
        <v>76</v>
      </c>
      <c r="B73" s="40" t="s">
        <v>77</v>
      </c>
      <c r="C73" s="41">
        <v>20</v>
      </c>
      <c r="D73" s="128">
        <v>11.88</v>
      </c>
      <c r="E73" s="41">
        <f t="shared" si="2"/>
        <v>59.4</v>
      </c>
      <c r="F73" s="129">
        <f t="shared" si="3"/>
        <v>-8.12</v>
      </c>
    </row>
    <row r="74" spans="1:6" ht="63.75">
      <c r="A74" s="39" t="s">
        <v>78</v>
      </c>
      <c r="B74" s="40" t="s">
        <v>79</v>
      </c>
      <c r="C74" s="41">
        <v>100</v>
      </c>
      <c r="D74" s="130">
        <v>67.5</v>
      </c>
      <c r="E74" s="41">
        <f t="shared" si="2"/>
        <v>67.5</v>
      </c>
      <c r="F74" s="129">
        <f t="shared" si="3"/>
        <v>-32.5</v>
      </c>
    </row>
    <row r="75" spans="1:6" ht="51">
      <c r="A75" s="39" t="s">
        <v>173</v>
      </c>
      <c r="B75" s="100" t="s">
        <v>258</v>
      </c>
      <c r="C75" s="41">
        <v>50</v>
      </c>
      <c r="D75" s="130">
        <v>5</v>
      </c>
      <c r="E75" s="41">
        <f t="shared" si="2"/>
        <v>10</v>
      </c>
      <c r="F75" s="129">
        <f t="shared" si="3"/>
        <v>-45</v>
      </c>
    </row>
    <row r="76" spans="1:6" ht="51">
      <c r="A76" s="36" t="s">
        <v>259</v>
      </c>
      <c r="B76" s="42" t="s">
        <v>81</v>
      </c>
      <c r="C76" s="38">
        <f>SUM(C77)</f>
        <v>2</v>
      </c>
      <c r="D76" s="38">
        <f>SUM(D77)</f>
        <v>0</v>
      </c>
      <c r="E76" s="38">
        <f t="shared" si="2"/>
        <v>0</v>
      </c>
      <c r="F76" s="127">
        <f t="shared" si="3"/>
        <v>-2</v>
      </c>
    </row>
    <row r="77" spans="1:6" ht="51">
      <c r="A77" s="39" t="s">
        <v>80</v>
      </c>
      <c r="B77" s="40" t="s">
        <v>81</v>
      </c>
      <c r="C77" s="45">
        <v>2</v>
      </c>
      <c r="D77" s="130"/>
      <c r="E77" s="41">
        <f t="shared" si="2"/>
        <v>0</v>
      </c>
      <c r="F77" s="129">
        <f t="shared" si="3"/>
        <v>-2</v>
      </c>
    </row>
    <row r="78" spans="1:6" ht="102">
      <c r="A78" s="36" t="s">
        <v>260</v>
      </c>
      <c r="B78" s="46" t="s">
        <v>261</v>
      </c>
      <c r="C78" s="101">
        <f>SUM(+C79+C83)</f>
        <v>152</v>
      </c>
      <c r="D78" s="101">
        <f>SUM(+D79+D83)</f>
        <v>104.4</v>
      </c>
      <c r="E78" s="38">
        <f t="shared" si="2"/>
        <v>68.6842105263158</v>
      </c>
      <c r="F78" s="127">
        <f t="shared" si="3"/>
        <v>-47.599999999999994</v>
      </c>
    </row>
    <row r="79" spans="1:6" ht="40.5">
      <c r="A79" s="51" t="s">
        <v>307</v>
      </c>
      <c r="B79" s="138" t="s">
        <v>262</v>
      </c>
      <c r="C79" s="139">
        <f>SUM(C80:C82)</f>
        <v>5</v>
      </c>
      <c r="D79" s="139">
        <f>SUM(D80:D82)</f>
        <v>11.5</v>
      </c>
      <c r="E79" s="139">
        <f>SUM(E80:E82)</f>
        <v>200</v>
      </c>
      <c r="F79" s="129">
        <f t="shared" si="3"/>
        <v>6.5</v>
      </c>
    </row>
    <row r="80" spans="1:6" ht="38.25">
      <c r="A80" s="39" t="s">
        <v>308</v>
      </c>
      <c r="B80" s="99" t="s">
        <v>262</v>
      </c>
      <c r="C80" s="101"/>
      <c r="D80" s="45">
        <v>0</v>
      </c>
      <c r="E80" s="41"/>
      <c r="F80" s="129">
        <f t="shared" si="3"/>
        <v>0</v>
      </c>
    </row>
    <row r="81" spans="1:6" ht="38.25">
      <c r="A81" s="39" t="s">
        <v>309</v>
      </c>
      <c r="B81" s="99" t="s">
        <v>262</v>
      </c>
      <c r="C81" s="45">
        <v>0</v>
      </c>
      <c r="D81" s="45">
        <v>1.5</v>
      </c>
      <c r="E81" s="38"/>
      <c r="F81" s="129">
        <f t="shared" si="3"/>
        <v>1.5</v>
      </c>
    </row>
    <row r="82" spans="1:6" ht="38.25">
      <c r="A82" s="39" t="s">
        <v>234</v>
      </c>
      <c r="B82" s="99" t="s">
        <v>262</v>
      </c>
      <c r="C82" s="45">
        <v>5</v>
      </c>
      <c r="D82" s="45">
        <v>10</v>
      </c>
      <c r="E82" s="41">
        <f t="shared" si="2"/>
        <v>200</v>
      </c>
      <c r="F82" s="129">
        <f t="shared" si="3"/>
        <v>5</v>
      </c>
    </row>
    <row r="83" spans="1:6" ht="27">
      <c r="A83" s="51" t="s">
        <v>327</v>
      </c>
      <c r="B83" s="140" t="s">
        <v>83</v>
      </c>
      <c r="C83" s="139">
        <f>SUM(C84)</f>
        <v>147</v>
      </c>
      <c r="D83" s="139">
        <f>SUM(D84)</f>
        <v>92.9</v>
      </c>
      <c r="E83" s="141">
        <f t="shared" si="2"/>
        <v>63.197278911564624</v>
      </c>
      <c r="F83" s="129">
        <f t="shared" si="3"/>
        <v>-54.099999999999994</v>
      </c>
    </row>
    <row r="84" spans="1:6" ht="25.5">
      <c r="A84" s="39" t="s">
        <v>82</v>
      </c>
      <c r="B84" s="40" t="s">
        <v>83</v>
      </c>
      <c r="C84" s="41">
        <v>147</v>
      </c>
      <c r="D84" s="130">
        <v>92.9</v>
      </c>
      <c r="E84" s="41">
        <f t="shared" si="2"/>
        <v>63.197278911564624</v>
      </c>
      <c r="F84" s="129">
        <f t="shared" si="3"/>
        <v>-54.099999999999994</v>
      </c>
    </row>
    <row r="85" spans="1:6" ht="51">
      <c r="A85" s="39" t="s">
        <v>84</v>
      </c>
      <c r="B85" s="40" t="s">
        <v>85</v>
      </c>
      <c r="C85" s="41">
        <v>730</v>
      </c>
      <c r="D85" s="130">
        <v>693.8</v>
      </c>
      <c r="E85" s="41">
        <f t="shared" si="2"/>
        <v>95.04109589041096</v>
      </c>
      <c r="F85" s="129">
        <f t="shared" si="3"/>
        <v>-36.200000000000045</v>
      </c>
    </row>
    <row r="86" spans="1:6" ht="25.5">
      <c r="A86" s="39" t="s">
        <v>267</v>
      </c>
      <c r="B86" s="39" t="s">
        <v>268</v>
      </c>
      <c r="C86" s="41">
        <v>0</v>
      </c>
      <c r="D86" s="130">
        <v>13.87</v>
      </c>
      <c r="E86" s="41"/>
      <c r="F86" s="129">
        <f t="shared" si="3"/>
        <v>13.87</v>
      </c>
    </row>
    <row r="87" spans="1:6" ht="51">
      <c r="A87" s="39" t="s">
        <v>315</v>
      </c>
      <c r="B87" s="40" t="s">
        <v>316</v>
      </c>
      <c r="C87" s="41">
        <v>0</v>
      </c>
      <c r="D87" s="130">
        <v>25.71</v>
      </c>
      <c r="E87" s="41"/>
      <c r="F87" s="129">
        <f t="shared" si="3"/>
        <v>25.71</v>
      </c>
    </row>
    <row r="88" spans="1:6" ht="38.25">
      <c r="A88" s="39" t="s">
        <v>288</v>
      </c>
      <c r="B88" s="40" t="s">
        <v>86</v>
      </c>
      <c r="C88" s="41">
        <v>2</v>
      </c>
      <c r="D88" s="128">
        <v>1.72</v>
      </c>
      <c r="E88" s="41">
        <f t="shared" si="2"/>
        <v>86</v>
      </c>
      <c r="F88" s="129">
        <f t="shared" si="3"/>
        <v>-0.28</v>
      </c>
    </row>
    <row r="89" spans="1:6" ht="76.5">
      <c r="A89" s="39" t="s">
        <v>87</v>
      </c>
      <c r="B89" s="40" t="s">
        <v>88</v>
      </c>
      <c r="C89" s="41">
        <v>25</v>
      </c>
      <c r="D89" s="128">
        <v>0</v>
      </c>
      <c r="E89" s="41">
        <f t="shared" si="2"/>
        <v>0</v>
      </c>
      <c r="F89" s="129">
        <f t="shared" si="3"/>
        <v>-25</v>
      </c>
    </row>
    <row r="90" spans="1:6" ht="81">
      <c r="A90" s="51" t="s">
        <v>289</v>
      </c>
      <c r="B90" s="140" t="s">
        <v>310</v>
      </c>
      <c r="C90" s="141">
        <f>SUM(C91:C91)</f>
        <v>53</v>
      </c>
      <c r="D90" s="141">
        <f>SUM(D91:D91)</f>
        <v>91.8</v>
      </c>
      <c r="E90" s="141">
        <f t="shared" si="2"/>
        <v>173.20754716981133</v>
      </c>
      <c r="F90" s="127">
        <f t="shared" si="3"/>
        <v>38.8</v>
      </c>
    </row>
    <row r="91" spans="1:6" ht="63.75">
      <c r="A91" s="39" t="s">
        <v>174</v>
      </c>
      <c r="B91" s="40" t="s">
        <v>310</v>
      </c>
      <c r="C91" s="41">
        <v>53</v>
      </c>
      <c r="D91" s="130">
        <v>91.8</v>
      </c>
      <c r="E91" s="41">
        <f t="shared" si="2"/>
        <v>173.20754716981133</v>
      </c>
      <c r="F91" s="129">
        <f t="shared" si="3"/>
        <v>38.8</v>
      </c>
    </row>
    <row r="92" spans="1:6" ht="51">
      <c r="A92" s="39" t="s">
        <v>89</v>
      </c>
      <c r="B92" s="40" t="s">
        <v>90</v>
      </c>
      <c r="C92" s="41">
        <v>105</v>
      </c>
      <c r="D92" s="130">
        <v>9.5</v>
      </c>
      <c r="E92" s="41">
        <f t="shared" si="2"/>
        <v>9.047619047619047</v>
      </c>
      <c r="F92" s="129">
        <f t="shared" si="3"/>
        <v>-95.5</v>
      </c>
    </row>
    <row r="93" spans="1:6" ht="38.25">
      <c r="A93" s="36" t="s">
        <v>91</v>
      </c>
      <c r="B93" s="42" t="s">
        <v>92</v>
      </c>
      <c r="C93" s="38">
        <f>SUM(C96:C105)</f>
        <v>1829</v>
      </c>
      <c r="D93" s="38">
        <f>SUM(D96:D105)</f>
        <v>1856.6399999999999</v>
      </c>
      <c r="E93" s="38">
        <f t="shared" si="2"/>
        <v>101.51120831055222</v>
      </c>
      <c r="F93" s="127">
        <f t="shared" si="3"/>
        <v>27.639999999999873</v>
      </c>
    </row>
    <row r="94" spans="1:6" ht="12.75">
      <c r="A94" s="39"/>
      <c r="B94" s="40" t="s">
        <v>93</v>
      </c>
      <c r="C94" s="41"/>
      <c r="D94" s="128"/>
      <c r="E94" s="41"/>
      <c r="F94" s="129"/>
    </row>
    <row r="95" spans="1:6" ht="12.75">
      <c r="A95" s="39" t="s">
        <v>340</v>
      </c>
      <c r="B95" s="40"/>
      <c r="C95" s="41">
        <v>0</v>
      </c>
      <c r="D95" s="130">
        <v>0</v>
      </c>
      <c r="E95" s="41"/>
      <c r="F95" s="129">
        <f t="shared" si="3"/>
        <v>0</v>
      </c>
    </row>
    <row r="96" spans="1:6" ht="12.75">
      <c r="A96" s="39" t="s">
        <v>311</v>
      </c>
      <c r="B96" s="40"/>
      <c r="C96" s="41">
        <v>0</v>
      </c>
      <c r="D96" s="130">
        <v>36</v>
      </c>
      <c r="E96" s="41"/>
      <c r="F96" s="129">
        <f t="shared" si="3"/>
        <v>36</v>
      </c>
    </row>
    <row r="97" spans="1:6" ht="12.75">
      <c r="A97" s="39" t="s">
        <v>341</v>
      </c>
      <c r="B97" s="40"/>
      <c r="C97" s="41">
        <v>0</v>
      </c>
      <c r="D97" s="130">
        <v>0</v>
      </c>
      <c r="E97" s="41"/>
      <c r="F97" s="129">
        <f t="shared" si="3"/>
        <v>0</v>
      </c>
    </row>
    <row r="98" spans="1:6" ht="12.75">
      <c r="A98" s="39" t="s">
        <v>94</v>
      </c>
      <c r="B98" s="40"/>
      <c r="C98" s="41">
        <v>60</v>
      </c>
      <c r="D98" s="130">
        <v>40.26</v>
      </c>
      <c r="E98" s="41">
        <f t="shared" si="2"/>
        <v>67.1</v>
      </c>
      <c r="F98" s="129">
        <f t="shared" si="3"/>
        <v>-19.740000000000002</v>
      </c>
    </row>
    <row r="99" spans="1:6" ht="12.75">
      <c r="A99" s="39" t="s">
        <v>95</v>
      </c>
      <c r="B99" s="40"/>
      <c r="C99" s="41">
        <v>18</v>
      </c>
      <c r="D99" s="130">
        <v>580.2</v>
      </c>
      <c r="E99" s="41">
        <f t="shared" si="2"/>
        <v>3223.333333333334</v>
      </c>
      <c r="F99" s="129">
        <f t="shared" si="3"/>
        <v>562.2</v>
      </c>
    </row>
    <row r="100" spans="1:6" ht="12.75">
      <c r="A100" s="39" t="s">
        <v>342</v>
      </c>
      <c r="B100" s="40"/>
      <c r="C100" s="41">
        <v>0</v>
      </c>
      <c r="D100" s="130">
        <v>0</v>
      </c>
      <c r="E100" s="41"/>
      <c r="F100" s="129">
        <f t="shared" si="3"/>
        <v>0</v>
      </c>
    </row>
    <row r="101" spans="1:6" ht="12.75">
      <c r="A101" s="39" t="s">
        <v>269</v>
      </c>
      <c r="B101" s="40"/>
      <c r="C101" s="41">
        <v>0</v>
      </c>
      <c r="D101" s="130">
        <v>34.5</v>
      </c>
      <c r="E101" s="41"/>
      <c r="F101" s="129">
        <f t="shared" si="3"/>
        <v>34.5</v>
      </c>
    </row>
    <row r="102" spans="1:6" ht="12.75">
      <c r="A102" s="39" t="s">
        <v>96</v>
      </c>
      <c r="B102" s="40"/>
      <c r="C102" s="41">
        <v>55</v>
      </c>
      <c r="D102" s="130">
        <v>171.8</v>
      </c>
      <c r="E102" s="41">
        <f t="shared" si="2"/>
        <v>312.3636363636364</v>
      </c>
      <c r="F102" s="129">
        <f t="shared" si="3"/>
        <v>116.80000000000001</v>
      </c>
    </row>
    <row r="103" spans="1:6" ht="12.75">
      <c r="A103" s="39" t="s">
        <v>97</v>
      </c>
      <c r="B103" s="40"/>
      <c r="C103" s="41">
        <v>0</v>
      </c>
      <c r="D103" s="130">
        <v>2</v>
      </c>
      <c r="E103" s="41"/>
      <c r="F103" s="129">
        <f t="shared" si="3"/>
        <v>2</v>
      </c>
    </row>
    <row r="104" spans="1:6" ht="12.75">
      <c r="A104" s="39" t="s">
        <v>98</v>
      </c>
      <c r="B104" s="40"/>
      <c r="C104" s="41">
        <v>1696</v>
      </c>
      <c r="D104" s="128">
        <v>979.07</v>
      </c>
      <c r="E104" s="41">
        <f t="shared" si="2"/>
        <v>57.728183962264154</v>
      </c>
      <c r="F104" s="129">
        <f t="shared" si="3"/>
        <v>-716.93</v>
      </c>
    </row>
    <row r="105" spans="1:6" ht="12.75">
      <c r="A105" s="39" t="s">
        <v>99</v>
      </c>
      <c r="B105" s="40"/>
      <c r="C105" s="41">
        <v>0</v>
      </c>
      <c r="D105" s="130">
        <v>12.81</v>
      </c>
      <c r="E105" s="41"/>
      <c r="F105" s="129">
        <f t="shared" si="3"/>
        <v>12.81</v>
      </c>
    </row>
    <row r="106" spans="1:6" ht="12.75">
      <c r="A106" s="42" t="s">
        <v>100</v>
      </c>
      <c r="B106" s="42" t="s">
        <v>101</v>
      </c>
      <c r="C106" s="38">
        <f>SUM(C111+C107)</f>
        <v>0</v>
      </c>
      <c r="D106" s="38">
        <f>SUM(D111+D107)</f>
        <v>0</v>
      </c>
      <c r="E106" s="41"/>
      <c r="F106" s="127">
        <f t="shared" si="3"/>
        <v>0</v>
      </c>
    </row>
    <row r="107" spans="1:6" ht="12.75">
      <c r="A107" s="40" t="s">
        <v>102</v>
      </c>
      <c r="B107" s="40" t="s">
        <v>103</v>
      </c>
      <c r="C107" s="41">
        <f>SUM(C108:C110)</f>
        <v>0</v>
      </c>
      <c r="D107" s="41">
        <f>SUM(D108:D110)</f>
        <v>0</v>
      </c>
      <c r="E107" s="41"/>
      <c r="F107" s="129">
        <f t="shared" si="3"/>
        <v>0</v>
      </c>
    </row>
    <row r="108" spans="1:6" ht="12.75">
      <c r="A108" s="40" t="s">
        <v>343</v>
      </c>
      <c r="B108" s="40" t="s">
        <v>103</v>
      </c>
      <c r="C108" s="41">
        <v>0</v>
      </c>
      <c r="D108" s="130">
        <v>0</v>
      </c>
      <c r="E108" s="41"/>
      <c r="F108" s="129">
        <f t="shared" si="3"/>
        <v>0</v>
      </c>
    </row>
    <row r="109" spans="1:6" ht="12.75">
      <c r="A109" s="40" t="s">
        <v>344</v>
      </c>
      <c r="B109" s="40" t="s">
        <v>103</v>
      </c>
      <c r="C109" s="41">
        <v>0</v>
      </c>
      <c r="D109" s="130">
        <v>0</v>
      </c>
      <c r="E109" s="41"/>
      <c r="F109" s="129">
        <f t="shared" si="3"/>
        <v>0</v>
      </c>
    </row>
    <row r="110" spans="1:6" ht="12.75">
      <c r="A110" s="40" t="s">
        <v>345</v>
      </c>
      <c r="B110" s="40" t="s">
        <v>103</v>
      </c>
      <c r="C110" s="41">
        <v>0</v>
      </c>
      <c r="D110" s="130">
        <v>0</v>
      </c>
      <c r="E110" s="41"/>
      <c r="F110" s="129">
        <f t="shared" si="3"/>
        <v>0</v>
      </c>
    </row>
    <row r="111" spans="1:6" ht="25.5">
      <c r="A111" s="142" t="s">
        <v>328</v>
      </c>
      <c r="B111" s="142" t="s">
        <v>329</v>
      </c>
      <c r="C111" s="143">
        <v>0</v>
      </c>
      <c r="D111" s="130">
        <v>0</v>
      </c>
      <c r="E111" s="41"/>
      <c r="F111" s="129">
        <f t="shared" si="3"/>
        <v>0</v>
      </c>
    </row>
    <row r="112" spans="1:6" ht="12.75">
      <c r="A112" s="120" t="s">
        <v>104</v>
      </c>
      <c r="B112" s="121" t="s">
        <v>105</v>
      </c>
      <c r="C112" s="53">
        <f>SUM(C113+C164+C166+C168)</f>
        <v>739629.726</v>
      </c>
      <c r="D112" s="53">
        <f>SUM(D113+D164+D166+D168)</f>
        <v>466658.51071999996</v>
      </c>
      <c r="E112" s="38">
        <f t="shared" si="2"/>
        <v>63.093531035284535</v>
      </c>
      <c r="F112" s="127">
        <f t="shared" si="3"/>
        <v>-272971.21528000006</v>
      </c>
    </row>
    <row r="113" spans="1:6" ht="25.5">
      <c r="A113" s="39" t="s">
        <v>106</v>
      </c>
      <c r="B113" s="36" t="s">
        <v>107</v>
      </c>
      <c r="C113" s="44">
        <f>SUM(C114+C116+C139+C152)</f>
        <v>739129.726</v>
      </c>
      <c r="D113" s="44">
        <f>SUM(D114+D116+D139+D152)</f>
        <v>468688.10679999995</v>
      </c>
      <c r="E113" s="38">
        <f t="shared" si="2"/>
        <v>63.41080466840809</v>
      </c>
      <c r="F113" s="127">
        <f t="shared" si="3"/>
        <v>-270441.6192000001</v>
      </c>
    </row>
    <row r="114" spans="1:6" ht="12.75">
      <c r="A114" s="47" t="s">
        <v>108</v>
      </c>
      <c r="B114" s="36" t="s">
        <v>109</v>
      </c>
      <c r="C114" s="48">
        <f>SUM(C115)</f>
        <v>7452</v>
      </c>
      <c r="D114" s="48">
        <f>SUM(D115)</f>
        <v>4968</v>
      </c>
      <c r="E114" s="38">
        <f t="shared" si="2"/>
        <v>66.66666666666667</v>
      </c>
      <c r="F114" s="127">
        <f t="shared" si="3"/>
        <v>-2484</v>
      </c>
    </row>
    <row r="115" spans="1:6" ht="25.5">
      <c r="A115" s="49" t="s">
        <v>110</v>
      </c>
      <c r="B115" s="39" t="s">
        <v>111</v>
      </c>
      <c r="C115" s="50">
        <v>7452</v>
      </c>
      <c r="D115" s="144">
        <f>4347+281+340</f>
        <v>4968</v>
      </c>
      <c r="E115" s="41">
        <f t="shared" si="2"/>
        <v>66.66666666666667</v>
      </c>
      <c r="F115" s="129">
        <f t="shared" si="3"/>
        <v>-2484</v>
      </c>
    </row>
    <row r="116" spans="1:6" ht="12.75">
      <c r="A116" s="47" t="s">
        <v>112</v>
      </c>
      <c r="B116" s="36" t="s">
        <v>113</v>
      </c>
      <c r="C116" s="38">
        <f>SUM(C117+C118+C122+C123+C124+C125+C121)</f>
        <v>337468.39999999997</v>
      </c>
      <c r="D116" s="38">
        <f>SUM(D117+D118+D122+D123+D124+D125+D121)</f>
        <v>206621.84921000001</v>
      </c>
      <c r="E116" s="38">
        <f t="shared" si="2"/>
        <v>61.22702131814417</v>
      </c>
      <c r="F116" s="127">
        <f t="shared" si="3"/>
        <v>-130846.55078999995</v>
      </c>
    </row>
    <row r="117" spans="1:6" ht="51">
      <c r="A117" s="49" t="s">
        <v>290</v>
      </c>
      <c r="B117" s="39" t="s">
        <v>291</v>
      </c>
      <c r="C117" s="41">
        <v>591.7</v>
      </c>
      <c r="D117" s="41">
        <v>591.7</v>
      </c>
      <c r="E117" s="41">
        <f t="shared" si="2"/>
        <v>100</v>
      </c>
      <c r="F117" s="129">
        <f t="shared" si="3"/>
        <v>0</v>
      </c>
    </row>
    <row r="118" spans="1:6" ht="51">
      <c r="A118" s="47" t="s">
        <v>292</v>
      </c>
      <c r="B118" s="36" t="s">
        <v>293</v>
      </c>
      <c r="C118" s="38">
        <f>SUM(C119+C120)</f>
        <v>22924.1</v>
      </c>
      <c r="D118" s="38">
        <f>SUM(D119+D120)</f>
        <v>5000</v>
      </c>
      <c r="E118" s="38">
        <f t="shared" si="2"/>
        <v>21.811107088173582</v>
      </c>
      <c r="F118" s="127">
        <f t="shared" si="3"/>
        <v>-17924.1</v>
      </c>
    </row>
    <row r="119" spans="1:6" ht="25.5">
      <c r="A119" s="49" t="s">
        <v>294</v>
      </c>
      <c r="B119" s="122" t="s">
        <v>295</v>
      </c>
      <c r="C119" s="41">
        <v>12879</v>
      </c>
      <c r="D119" s="41">
        <v>5000</v>
      </c>
      <c r="E119" s="41">
        <f t="shared" si="2"/>
        <v>38.82288997592981</v>
      </c>
      <c r="F119" s="129">
        <f t="shared" si="3"/>
        <v>-7879</v>
      </c>
    </row>
    <row r="120" spans="1:6" ht="102">
      <c r="A120" s="49" t="s">
        <v>294</v>
      </c>
      <c r="B120" s="145" t="s">
        <v>317</v>
      </c>
      <c r="C120" s="41">
        <v>10045.1</v>
      </c>
      <c r="D120" s="41"/>
      <c r="E120" s="41">
        <f t="shared" si="2"/>
        <v>0</v>
      </c>
      <c r="F120" s="129">
        <f t="shared" si="3"/>
        <v>-10045.1</v>
      </c>
    </row>
    <row r="121" spans="1:6" ht="63.75">
      <c r="A121" s="108" t="s">
        <v>325</v>
      </c>
      <c r="B121" s="146" t="s">
        <v>326</v>
      </c>
      <c r="C121" s="41">
        <v>953</v>
      </c>
      <c r="D121" s="41">
        <v>953</v>
      </c>
      <c r="E121" s="41">
        <f t="shared" si="2"/>
        <v>100</v>
      </c>
      <c r="F121" s="129">
        <f t="shared" si="3"/>
        <v>0</v>
      </c>
    </row>
    <row r="122" spans="1:6" ht="76.5">
      <c r="A122" s="108" t="s">
        <v>270</v>
      </c>
      <c r="B122" s="147" t="s">
        <v>271</v>
      </c>
      <c r="C122" s="41">
        <v>8523.2</v>
      </c>
      <c r="D122" s="153">
        <v>2556.94643</v>
      </c>
      <c r="E122" s="41">
        <f t="shared" si="2"/>
        <v>29.99984078749765</v>
      </c>
      <c r="F122" s="129">
        <f aca="true" t="shared" si="4" ref="F122:F172">SUM(D122-C122)</f>
        <v>-5966.253570000001</v>
      </c>
    </row>
    <row r="123" spans="1:6" ht="51">
      <c r="A123" s="108" t="s">
        <v>272</v>
      </c>
      <c r="B123" s="147" t="s">
        <v>273</v>
      </c>
      <c r="C123" s="41">
        <v>12544.8</v>
      </c>
      <c r="D123" s="153">
        <v>3763.43854</v>
      </c>
      <c r="E123" s="41">
        <f t="shared" si="2"/>
        <v>29.999988361711626</v>
      </c>
      <c r="F123" s="129">
        <f t="shared" si="4"/>
        <v>-8781.36146</v>
      </c>
    </row>
    <row r="124" spans="1:6" ht="51">
      <c r="A124" s="49" t="s">
        <v>318</v>
      </c>
      <c r="B124" s="39" t="s">
        <v>319</v>
      </c>
      <c r="C124" s="41">
        <v>545.5</v>
      </c>
      <c r="D124" s="154">
        <v>272.716</v>
      </c>
      <c r="E124" s="41">
        <f t="shared" si="2"/>
        <v>49.993767186067835</v>
      </c>
      <c r="F124" s="129">
        <f t="shared" si="4"/>
        <v>-272.784</v>
      </c>
    </row>
    <row r="125" spans="1:6" ht="13.5">
      <c r="A125" s="47" t="s">
        <v>114</v>
      </c>
      <c r="B125" s="51" t="s">
        <v>115</v>
      </c>
      <c r="C125" s="38">
        <f>SUM(C126+C133+C138)</f>
        <v>291386.1</v>
      </c>
      <c r="D125" s="38">
        <f>SUM(D133+D126+D138)</f>
        <v>193484.04824</v>
      </c>
      <c r="E125" s="38">
        <f t="shared" si="2"/>
        <v>66.40126218786689</v>
      </c>
      <c r="F125" s="127">
        <f t="shared" si="4"/>
        <v>-97902.05175999997</v>
      </c>
    </row>
    <row r="126" spans="1:6" ht="13.5">
      <c r="A126" s="49" t="s">
        <v>274</v>
      </c>
      <c r="B126" s="123"/>
      <c r="C126" s="38">
        <f>SUM(C127:C132)</f>
        <v>2658.4</v>
      </c>
      <c r="D126" s="155">
        <f>SUM(D127:D132)</f>
        <v>420.32824</v>
      </c>
      <c r="E126" s="38">
        <f t="shared" si="2"/>
        <v>15.811324104724646</v>
      </c>
      <c r="F126" s="127">
        <f t="shared" si="4"/>
        <v>-2238.0717600000003</v>
      </c>
    </row>
    <row r="127" spans="1:6" ht="25.5">
      <c r="A127" s="49" t="s">
        <v>274</v>
      </c>
      <c r="B127" s="122" t="s">
        <v>296</v>
      </c>
      <c r="C127" s="41">
        <v>111.6</v>
      </c>
      <c r="D127" s="41"/>
      <c r="E127" s="41">
        <f t="shared" si="2"/>
        <v>0</v>
      </c>
      <c r="F127" s="129">
        <f t="shared" si="4"/>
        <v>-111.6</v>
      </c>
    </row>
    <row r="128" spans="1:6" ht="89.25">
      <c r="A128" s="49" t="s">
        <v>274</v>
      </c>
      <c r="B128" s="109" t="s">
        <v>275</v>
      </c>
      <c r="C128" s="41">
        <v>158</v>
      </c>
      <c r="D128" s="41">
        <v>158</v>
      </c>
      <c r="E128" s="41">
        <f t="shared" si="2"/>
        <v>100</v>
      </c>
      <c r="F128" s="129">
        <f t="shared" si="4"/>
        <v>0</v>
      </c>
    </row>
    <row r="129" spans="1:6" ht="63.75">
      <c r="A129" s="49" t="s">
        <v>274</v>
      </c>
      <c r="B129" s="131" t="s">
        <v>276</v>
      </c>
      <c r="C129" s="41">
        <v>1261.3</v>
      </c>
      <c r="D129" s="41">
        <v>160.02824</v>
      </c>
      <c r="E129" s="41">
        <f t="shared" si="2"/>
        <v>12.687563624831524</v>
      </c>
      <c r="F129" s="129">
        <f t="shared" si="4"/>
        <v>-1101.2717599999999</v>
      </c>
    </row>
    <row r="130" spans="1:6" ht="63.75">
      <c r="A130" s="49" t="s">
        <v>274</v>
      </c>
      <c r="B130" s="145" t="s">
        <v>320</v>
      </c>
      <c r="C130" s="41">
        <v>28</v>
      </c>
      <c r="D130" s="38"/>
      <c r="E130" s="41">
        <f t="shared" si="2"/>
        <v>0</v>
      </c>
      <c r="F130" s="129">
        <f t="shared" si="4"/>
        <v>-28</v>
      </c>
    </row>
    <row r="131" spans="1:6" ht="76.5">
      <c r="A131" s="49" t="s">
        <v>274</v>
      </c>
      <c r="B131" s="110" t="s">
        <v>277</v>
      </c>
      <c r="C131" s="41">
        <v>102.3</v>
      </c>
      <c r="D131" s="41">
        <v>102.3</v>
      </c>
      <c r="E131" s="41">
        <f t="shared" si="2"/>
        <v>100</v>
      </c>
      <c r="F131" s="129">
        <f t="shared" si="4"/>
        <v>0</v>
      </c>
    </row>
    <row r="132" spans="1:6" ht="89.25">
      <c r="A132" s="49" t="s">
        <v>274</v>
      </c>
      <c r="B132" s="109" t="s">
        <v>346</v>
      </c>
      <c r="C132" s="41">
        <v>997.2</v>
      </c>
      <c r="D132" s="38"/>
      <c r="E132" s="41">
        <f t="shared" si="2"/>
        <v>0</v>
      </c>
      <c r="F132" s="129">
        <f t="shared" si="4"/>
        <v>-997.2</v>
      </c>
    </row>
    <row r="133" spans="1:6" ht="12.75">
      <c r="A133" s="112" t="s">
        <v>116</v>
      </c>
      <c r="B133" s="156"/>
      <c r="C133" s="126">
        <f>SUM(C134:C137)</f>
        <v>40811.700000000004</v>
      </c>
      <c r="D133" s="126">
        <f>SUM(D134:D137)</f>
        <v>27783.719999999998</v>
      </c>
      <c r="E133" s="126">
        <f t="shared" si="2"/>
        <v>68.07783062210099</v>
      </c>
      <c r="F133" s="152">
        <f t="shared" si="4"/>
        <v>-13027.980000000007</v>
      </c>
    </row>
    <row r="134" spans="1:6" ht="38.25">
      <c r="A134" s="49" t="s">
        <v>116</v>
      </c>
      <c r="B134" s="39" t="s">
        <v>117</v>
      </c>
      <c r="C134" s="50">
        <v>29308</v>
      </c>
      <c r="D134" s="144">
        <v>16280</v>
      </c>
      <c r="E134" s="41">
        <f t="shared" si="2"/>
        <v>55.547973249624675</v>
      </c>
      <c r="F134" s="129">
        <f t="shared" si="4"/>
        <v>-13028</v>
      </c>
    </row>
    <row r="135" spans="1:6" ht="51">
      <c r="A135" s="49" t="s">
        <v>116</v>
      </c>
      <c r="B135" s="39" t="s">
        <v>319</v>
      </c>
      <c r="C135" s="50">
        <v>512.8</v>
      </c>
      <c r="D135" s="144">
        <v>512.82</v>
      </c>
      <c r="E135" s="41">
        <f t="shared" si="2"/>
        <v>100.00390015600627</v>
      </c>
      <c r="F135" s="129">
        <f t="shared" si="4"/>
        <v>0.020000000000095497</v>
      </c>
    </row>
    <row r="136" spans="1:6" ht="25.5">
      <c r="A136" s="49" t="s">
        <v>116</v>
      </c>
      <c r="B136" s="39" t="s">
        <v>118</v>
      </c>
      <c r="C136" s="50">
        <v>10161.6</v>
      </c>
      <c r="D136" s="130">
        <v>10161.6</v>
      </c>
      <c r="E136" s="41">
        <f t="shared" si="2"/>
        <v>100</v>
      </c>
      <c r="F136" s="129">
        <f t="shared" si="4"/>
        <v>0</v>
      </c>
    </row>
    <row r="137" spans="1:6" ht="63.75">
      <c r="A137" s="49" t="s">
        <v>116</v>
      </c>
      <c r="B137" s="111" t="s">
        <v>278</v>
      </c>
      <c r="C137" s="50">
        <v>829.3</v>
      </c>
      <c r="D137" s="130">
        <v>829.3</v>
      </c>
      <c r="E137" s="41">
        <f t="shared" si="2"/>
        <v>100</v>
      </c>
      <c r="F137" s="129">
        <f t="shared" si="4"/>
        <v>0</v>
      </c>
    </row>
    <row r="138" spans="1:6" ht="51">
      <c r="A138" s="49" t="s">
        <v>119</v>
      </c>
      <c r="B138" s="39" t="s">
        <v>120</v>
      </c>
      <c r="C138" s="50">
        <v>247916</v>
      </c>
      <c r="D138" s="130">
        <v>165280</v>
      </c>
      <c r="E138" s="41">
        <f t="shared" si="2"/>
        <v>66.66774229981122</v>
      </c>
      <c r="F138" s="129">
        <f t="shared" si="4"/>
        <v>-82636</v>
      </c>
    </row>
    <row r="139" spans="1:6" ht="12.75">
      <c r="A139" s="47" t="s">
        <v>121</v>
      </c>
      <c r="B139" s="36" t="s">
        <v>122</v>
      </c>
      <c r="C139" s="38">
        <f>SUM(C140+C141+C142+C149)</f>
        <v>371226.4</v>
      </c>
      <c r="D139" s="38">
        <f>SUM(D140+D141+D142+D149)</f>
        <v>251992.48359</v>
      </c>
      <c r="E139" s="38">
        <f t="shared" si="2"/>
        <v>67.88107839043774</v>
      </c>
      <c r="F139" s="127">
        <f t="shared" si="4"/>
        <v>-119233.91641000003</v>
      </c>
    </row>
    <row r="140" spans="1:6" ht="38.25">
      <c r="A140" s="49" t="s">
        <v>123</v>
      </c>
      <c r="B140" s="39" t="s">
        <v>124</v>
      </c>
      <c r="C140" s="50">
        <v>15337</v>
      </c>
      <c r="D140" s="157">
        <v>10442.73842</v>
      </c>
      <c r="E140" s="41">
        <f t="shared" si="2"/>
        <v>68.08853374193127</v>
      </c>
      <c r="F140" s="129">
        <f t="shared" si="4"/>
        <v>-4894.26158</v>
      </c>
    </row>
    <row r="141" spans="1:6" ht="38.25">
      <c r="A141" s="49" t="s">
        <v>125</v>
      </c>
      <c r="B141" s="39" t="s">
        <v>126</v>
      </c>
      <c r="C141" s="50">
        <v>16722</v>
      </c>
      <c r="D141" s="157">
        <v>10220.54768</v>
      </c>
      <c r="E141" s="41">
        <f t="shared" si="2"/>
        <v>61.1203664633417</v>
      </c>
      <c r="F141" s="129">
        <f t="shared" si="4"/>
        <v>-6501.45232</v>
      </c>
    </row>
    <row r="142" spans="1:6" ht="40.5">
      <c r="A142" s="47" t="s">
        <v>127</v>
      </c>
      <c r="B142" s="51" t="s">
        <v>128</v>
      </c>
      <c r="C142" s="102">
        <f>SUM(C143:C148)</f>
        <v>65212.4</v>
      </c>
      <c r="D142" s="149">
        <f>SUM(D143:D148)</f>
        <v>50513.19749</v>
      </c>
      <c r="E142" s="38">
        <f t="shared" si="2"/>
        <v>77.45949771822536</v>
      </c>
      <c r="F142" s="127">
        <f t="shared" si="4"/>
        <v>-14699.202510000003</v>
      </c>
    </row>
    <row r="143" spans="1:6" ht="63.75">
      <c r="A143" s="49" t="s">
        <v>127</v>
      </c>
      <c r="B143" s="39" t="s">
        <v>129</v>
      </c>
      <c r="C143" s="50">
        <v>227</v>
      </c>
      <c r="D143" s="150">
        <f>113.5+18.916</f>
        <v>132.416</v>
      </c>
      <c r="E143" s="41">
        <f t="shared" si="2"/>
        <v>58.333039647577095</v>
      </c>
      <c r="F143" s="129">
        <f t="shared" si="4"/>
        <v>-94.584</v>
      </c>
    </row>
    <row r="144" spans="1:6" ht="63.75">
      <c r="A144" s="49" t="s">
        <v>127</v>
      </c>
      <c r="B144" s="39" t="s">
        <v>130</v>
      </c>
      <c r="C144" s="50">
        <v>63980</v>
      </c>
      <c r="D144" s="130">
        <f>47087.46449+2586</f>
        <v>49673.46449</v>
      </c>
      <c r="E144" s="41">
        <f t="shared" si="2"/>
        <v>77.63905046889653</v>
      </c>
      <c r="F144" s="129">
        <f t="shared" si="4"/>
        <v>-14306.535510000002</v>
      </c>
    </row>
    <row r="145" spans="1:6" ht="63.75">
      <c r="A145" s="49" t="s">
        <v>127</v>
      </c>
      <c r="B145" s="39" t="s">
        <v>131</v>
      </c>
      <c r="C145" s="50">
        <v>0.1</v>
      </c>
      <c r="D145" s="130">
        <v>0.1</v>
      </c>
      <c r="E145" s="41">
        <f t="shared" si="2"/>
        <v>100</v>
      </c>
      <c r="F145" s="129">
        <f t="shared" si="4"/>
        <v>0</v>
      </c>
    </row>
    <row r="146" spans="1:6" ht="38.25">
      <c r="A146" s="49" t="s">
        <v>127</v>
      </c>
      <c r="B146" s="39" t="s">
        <v>132</v>
      </c>
      <c r="C146" s="50">
        <v>91.9</v>
      </c>
      <c r="D146" s="130">
        <v>91.9</v>
      </c>
      <c r="E146" s="41">
        <f t="shared" si="2"/>
        <v>100</v>
      </c>
      <c r="F146" s="129">
        <f t="shared" si="4"/>
        <v>0</v>
      </c>
    </row>
    <row r="147" spans="1:6" ht="89.25">
      <c r="A147" s="49" t="s">
        <v>127</v>
      </c>
      <c r="B147" s="158" t="s">
        <v>347</v>
      </c>
      <c r="C147" s="50">
        <v>317</v>
      </c>
      <c r="D147" s="130"/>
      <c r="E147" s="41"/>
      <c r="F147" s="129">
        <f t="shared" si="4"/>
        <v>-317</v>
      </c>
    </row>
    <row r="148" spans="1:6" ht="76.5">
      <c r="A148" s="49" t="s">
        <v>127</v>
      </c>
      <c r="B148" s="39" t="s">
        <v>297</v>
      </c>
      <c r="C148" s="50">
        <v>596.4</v>
      </c>
      <c r="D148" s="148">
        <v>615.317</v>
      </c>
      <c r="E148" s="41">
        <f t="shared" si="2"/>
        <v>103.17186452045607</v>
      </c>
      <c r="F148" s="129">
        <f t="shared" si="4"/>
        <v>18.91700000000003</v>
      </c>
    </row>
    <row r="149" spans="1:6" ht="12.75">
      <c r="A149" s="47" t="s">
        <v>175</v>
      </c>
      <c r="B149" s="36" t="s">
        <v>176</v>
      </c>
      <c r="C149" s="44">
        <f>SUM(C150:C151)</f>
        <v>273955</v>
      </c>
      <c r="D149" s="44">
        <f>SUM(D150:D151)</f>
        <v>180816</v>
      </c>
      <c r="E149" s="38">
        <f t="shared" si="2"/>
        <v>66.00208063368072</v>
      </c>
      <c r="F149" s="129">
        <f t="shared" si="4"/>
        <v>-93139</v>
      </c>
    </row>
    <row r="150" spans="1:6" ht="178.5">
      <c r="A150" s="49" t="s">
        <v>133</v>
      </c>
      <c r="B150" s="39" t="s">
        <v>134</v>
      </c>
      <c r="C150" s="50">
        <v>170704</v>
      </c>
      <c r="D150" s="130">
        <v>111387</v>
      </c>
      <c r="E150" s="41">
        <f t="shared" si="2"/>
        <v>65.2515465366951</v>
      </c>
      <c r="F150" s="129">
        <f t="shared" si="4"/>
        <v>-59317</v>
      </c>
    </row>
    <row r="151" spans="1:6" ht="25.5">
      <c r="A151" s="49" t="s">
        <v>133</v>
      </c>
      <c r="B151" s="39" t="s">
        <v>177</v>
      </c>
      <c r="C151" s="50">
        <v>103251</v>
      </c>
      <c r="D151" s="130">
        <v>69429</v>
      </c>
      <c r="E151" s="41">
        <f t="shared" si="2"/>
        <v>67.2429322718424</v>
      </c>
      <c r="F151" s="129">
        <f t="shared" si="4"/>
        <v>-33822</v>
      </c>
    </row>
    <row r="152" spans="1:6" ht="12.75">
      <c r="A152" s="47" t="s">
        <v>279</v>
      </c>
      <c r="B152" s="36" t="s">
        <v>280</v>
      </c>
      <c r="C152" s="44">
        <f>SUM(C154+C155+C153)</f>
        <v>22982.926</v>
      </c>
      <c r="D152" s="44">
        <f>SUM(D154+D155+D153)</f>
        <v>5105.774</v>
      </c>
      <c r="E152" s="38">
        <f t="shared" si="2"/>
        <v>22.215509026135315</v>
      </c>
      <c r="F152" s="127">
        <f t="shared" si="4"/>
        <v>-17877.152</v>
      </c>
    </row>
    <row r="153" spans="1:6" ht="51">
      <c r="A153" s="49" t="s">
        <v>348</v>
      </c>
      <c r="B153" s="159" t="s">
        <v>349</v>
      </c>
      <c r="C153" s="50">
        <v>14.6</v>
      </c>
      <c r="D153" s="44"/>
      <c r="E153" s="38"/>
      <c r="F153" s="129">
        <f t="shared" si="4"/>
        <v>-14.6</v>
      </c>
    </row>
    <row r="154" spans="1:6" ht="76.5">
      <c r="A154" s="49" t="s">
        <v>298</v>
      </c>
      <c r="B154" s="40" t="s">
        <v>350</v>
      </c>
      <c r="C154" s="50">
        <v>2779.2</v>
      </c>
      <c r="D154" s="50">
        <v>577.5</v>
      </c>
      <c r="E154" s="41">
        <f aca="true" t="shared" si="5" ref="E154:E165">SUM(D154*100/C154)</f>
        <v>20.779360967184804</v>
      </c>
      <c r="F154" s="129">
        <f t="shared" si="4"/>
        <v>-2201.7</v>
      </c>
    </row>
    <row r="155" spans="1:6" ht="27">
      <c r="A155" s="160" t="s">
        <v>281</v>
      </c>
      <c r="B155" s="140" t="s">
        <v>282</v>
      </c>
      <c r="C155" s="102">
        <f>SUM(C156+C159+C163)</f>
        <v>20189.126</v>
      </c>
      <c r="D155" s="102">
        <f>SUM(D156+D159+D163)</f>
        <v>4528.274</v>
      </c>
      <c r="E155" s="141">
        <f t="shared" si="5"/>
        <v>22.429272074482075</v>
      </c>
      <c r="F155" s="127">
        <f t="shared" si="4"/>
        <v>-15660.851999999999</v>
      </c>
    </row>
    <row r="156" spans="1:6" ht="12.75">
      <c r="A156" s="49" t="s">
        <v>283</v>
      </c>
      <c r="B156" s="113"/>
      <c r="C156" s="114">
        <f>SUM(C157:C158)</f>
        <v>18241.426</v>
      </c>
      <c r="D156" s="114">
        <f>SUM(D157:D158)</f>
        <v>3414.63</v>
      </c>
      <c r="E156" s="126">
        <f t="shared" si="5"/>
        <v>18.71909575490425</v>
      </c>
      <c r="F156" s="129">
        <f t="shared" si="4"/>
        <v>-14826.795999999998</v>
      </c>
    </row>
    <row r="157" spans="1:6" ht="165.75">
      <c r="A157" s="49" t="s">
        <v>283</v>
      </c>
      <c r="B157" s="39" t="s">
        <v>351</v>
      </c>
      <c r="C157" s="50">
        <v>15000</v>
      </c>
      <c r="D157" s="151"/>
      <c r="E157" s="41">
        <f t="shared" si="5"/>
        <v>0</v>
      </c>
      <c r="F157" s="129">
        <f t="shared" si="4"/>
        <v>-15000</v>
      </c>
    </row>
    <row r="158" spans="1:6" ht="63.75">
      <c r="A158" s="49" t="s">
        <v>283</v>
      </c>
      <c r="B158" s="40" t="s">
        <v>284</v>
      </c>
      <c r="C158" s="50">
        <v>3241.426</v>
      </c>
      <c r="D158" s="150">
        <f>3026.205+215.175+173.25</f>
        <v>3414.63</v>
      </c>
      <c r="E158" s="41">
        <f t="shared" si="5"/>
        <v>105.34345069114643</v>
      </c>
      <c r="F158" s="129">
        <f t="shared" si="4"/>
        <v>173.20400000000018</v>
      </c>
    </row>
    <row r="159" spans="1:6" ht="12.75">
      <c r="A159" s="112" t="s">
        <v>312</v>
      </c>
      <c r="B159" s="40"/>
      <c r="C159" s="50">
        <f>SUM(C160:C162)</f>
        <v>279.5</v>
      </c>
      <c r="D159" s="50">
        <f>SUM(D160:D162)</f>
        <v>279.544</v>
      </c>
      <c r="E159" s="41">
        <f t="shared" si="5"/>
        <v>100.01574239713774</v>
      </c>
      <c r="F159" s="129">
        <f t="shared" si="4"/>
        <v>0.04399999999998272</v>
      </c>
    </row>
    <row r="160" spans="1:6" ht="51">
      <c r="A160" s="49" t="s">
        <v>312</v>
      </c>
      <c r="B160" s="40" t="s">
        <v>313</v>
      </c>
      <c r="C160" s="50">
        <v>99.4</v>
      </c>
      <c r="D160" s="148">
        <v>99.444</v>
      </c>
      <c r="E160" s="41">
        <f t="shared" si="5"/>
        <v>100.04426559356136</v>
      </c>
      <c r="F160" s="129">
        <f t="shared" si="4"/>
        <v>0.04399999999999693</v>
      </c>
    </row>
    <row r="161" spans="1:6" ht="51">
      <c r="A161" s="49" t="s">
        <v>312</v>
      </c>
      <c r="B161" s="40" t="s">
        <v>330</v>
      </c>
      <c r="C161" s="50">
        <v>93.4</v>
      </c>
      <c r="D161" s="130">
        <v>93.4</v>
      </c>
      <c r="E161" s="41">
        <f t="shared" si="5"/>
        <v>100</v>
      </c>
      <c r="F161" s="129">
        <f t="shared" si="4"/>
        <v>0</v>
      </c>
    </row>
    <row r="162" spans="1:6" ht="51">
      <c r="A162" s="49" t="s">
        <v>312</v>
      </c>
      <c r="B162" s="40" t="s">
        <v>331</v>
      </c>
      <c r="C162" s="50">
        <v>86.7</v>
      </c>
      <c r="D162" s="130">
        <v>86.7</v>
      </c>
      <c r="E162" s="41">
        <f t="shared" si="5"/>
        <v>100</v>
      </c>
      <c r="F162" s="129">
        <f t="shared" si="4"/>
        <v>0</v>
      </c>
    </row>
    <row r="163" spans="1:6" ht="114.75">
      <c r="A163" s="49" t="s">
        <v>321</v>
      </c>
      <c r="B163" s="39" t="s">
        <v>322</v>
      </c>
      <c r="C163" s="50">
        <v>1668.2</v>
      </c>
      <c r="D163" s="130">
        <v>834.1</v>
      </c>
      <c r="E163" s="41">
        <f t="shared" si="5"/>
        <v>50</v>
      </c>
      <c r="F163" s="129">
        <f t="shared" si="4"/>
        <v>-834.1</v>
      </c>
    </row>
    <row r="164" spans="1:6" ht="25.5">
      <c r="A164" s="47" t="s">
        <v>299</v>
      </c>
      <c r="B164" s="36" t="s">
        <v>300</v>
      </c>
      <c r="C164" s="133">
        <f>SUM(C165:C165)</f>
        <v>500</v>
      </c>
      <c r="D164" s="133">
        <f>SUM(D165:D165)</f>
        <v>500</v>
      </c>
      <c r="E164" s="38">
        <f t="shared" si="5"/>
        <v>100</v>
      </c>
      <c r="F164" s="129">
        <f t="shared" si="4"/>
        <v>0</v>
      </c>
    </row>
    <row r="165" spans="1:6" ht="25.5">
      <c r="A165" s="49" t="s">
        <v>314</v>
      </c>
      <c r="B165" s="39" t="s">
        <v>300</v>
      </c>
      <c r="C165" s="130">
        <v>500</v>
      </c>
      <c r="D165" s="130">
        <v>500</v>
      </c>
      <c r="E165" s="41">
        <f t="shared" si="5"/>
        <v>100</v>
      </c>
      <c r="F165" s="129">
        <f t="shared" si="4"/>
        <v>0</v>
      </c>
    </row>
    <row r="166" spans="1:6" ht="25.5">
      <c r="A166" s="47" t="s">
        <v>135</v>
      </c>
      <c r="B166" s="36" t="s">
        <v>136</v>
      </c>
      <c r="C166" s="38">
        <f>SUM(C167:C167)</f>
        <v>0</v>
      </c>
      <c r="D166" s="38">
        <f>SUM(D167:D167)</f>
        <v>1216.979</v>
      </c>
      <c r="E166" s="38"/>
      <c r="F166" s="127">
        <f t="shared" si="4"/>
        <v>1216.979</v>
      </c>
    </row>
    <row r="167" spans="1:6" ht="38.25">
      <c r="A167" s="49" t="s">
        <v>301</v>
      </c>
      <c r="B167" s="39" t="s">
        <v>137</v>
      </c>
      <c r="C167" s="50">
        <v>0</v>
      </c>
      <c r="D167" s="148">
        <v>1216.979</v>
      </c>
      <c r="E167" s="41"/>
      <c r="F167" s="129">
        <f t="shared" si="4"/>
        <v>1216.979</v>
      </c>
    </row>
    <row r="168" spans="1:6" ht="51">
      <c r="A168" s="47" t="s">
        <v>138</v>
      </c>
      <c r="B168" s="36" t="s">
        <v>263</v>
      </c>
      <c r="C168" s="44">
        <f>SUM(C169:C171)</f>
        <v>0</v>
      </c>
      <c r="D168" s="44">
        <f>SUM(D169:D171)</f>
        <v>-3746.57508</v>
      </c>
      <c r="E168" s="41"/>
      <c r="F168" s="127">
        <f t="shared" si="4"/>
        <v>-3746.57508</v>
      </c>
    </row>
    <row r="169" spans="1:6" ht="12.75">
      <c r="A169" s="49" t="s">
        <v>139</v>
      </c>
      <c r="B169" s="39"/>
      <c r="C169" s="50">
        <v>0</v>
      </c>
      <c r="D169" s="130">
        <v>-1930.34971</v>
      </c>
      <c r="E169" s="41"/>
      <c r="F169" s="129">
        <f t="shared" si="4"/>
        <v>-1930.34971</v>
      </c>
    </row>
    <row r="170" spans="1:6" ht="12.75">
      <c r="A170" s="49" t="s">
        <v>140</v>
      </c>
      <c r="B170" s="39"/>
      <c r="C170" s="50">
        <v>0</v>
      </c>
      <c r="D170" s="130">
        <v>-1689.27437</v>
      </c>
      <c r="E170" s="41"/>
      <c r="F170" s="129">
        <f>SUM(C170-D170)</f>
        <v>1689.27437</v>
      </c>
    </row>
    <row r="171" spans="1:6" ht="12.75">
      <c r="A171" s="49" t="s">
        <v>141</v>
      </c>
      <c r="B171" s="39"/>
      <c r="C171" s="50">
        <v>0</v>
      </c>
      <c r="D171" s="130">
        <v>-126.951</v>
      </c>
      <c r="E171" s="41"/>
      <c r="F171" s="129">
        <f t="shared" si="4"/>
        <v>-126.951</v>
      </c>
    </row>
    <row r="172" spans="1:6" ht="12.75">
      <c r="A172" s="47"/>
      <c r="B172" s="36" t="s">
        <v>142</v>
      </c>
      <c r="C172" s="44">
        <f>SUM(C112+C4)</f>
        <v>1263786.646</v>
      </c>
      <c r="D172" s="44">
        <f>SUM(D112+D4)</f>
        <v>793024.2207199999</v>
      </c>
      <c r="E172" s="38">
        <f>SUM(D172*100/C172)</f>
        <v>62.74984968625787</v>
      </c>
      <c r="F172" s="127">
        <f t="shared" si="4"/>
        <v>-470762.4252800001</v>
      </c>
    </row>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1">
      <selection activeCell="A1" sqref="A1:G1"/>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2" customWidth="1"/>
    <col min="6" max="6" width="6.7109375" style="0" hidden="1" customWidth="1"/>
    <col min="7" max="7" width="14.140625" style="0" customWidth="1"/>
  </cols>
  <sheetData>
    <row r="1" spans="1:7" ht="19.5">
      <c r="A1" s="163" t="s">
        <v>182</v>
      </c>
      <c r="B1" s="163"/>
      <c r="C1" s="163"/>
      <c r="D1" s="163"/>
      <c r="E1" s="163"/>
      <c r="F1" s="163"/>
      <c r="G1" s="163"/>
    </row>
    <row r="2" spans="1:7" ht="19.5">
      <c r="A2" s="163" t="s">
        <v>332</v>
      </c>
      <c r="B2" s="163"/>
      <c r="C2" s="163"/>
      <c r="D2" s="163"/>
      <c r="E2" s="163"/>
      <c r="F2" s="163"/>
      <c r="G2" s="163"/>
    </row>
    <row r="3" spans="1:7" ht="15.75">
      <c r="A3" s="1"/>
      <c r="B3" s="1"/>
      <c r="C3" s="1"/>
      <c r="D3" s="1"/>
      <c r="E3" s="164"/>
      <c r="F3" s="164"/>
      <c r="G3" s="164"/>
    </row>
    <row r="4" spans="1:7" s="4" customFormat="1" ht="110.25">
      <c r="A4" s="7" t="s">
        <v>183</v>
      </c>
      <c r="B4" s="7" t="s">
        <v>184</v>
      </c>
      <c r="C4" s="8" t="s">
        <v>235</v>
      </c>
      <c r="D4" s="7" t="s">
        <v>185</v>
      </c>
      <c r="E4" s="8" t="s">
        <v>333</v>
      </c>
      <c r="F4" s="7" t="s">
        <v>186</v>
      </c>
      <c r="G4" s="52" t="s">
        <v>236</v>
      </c>
    </row>
    <row r="5" spans="1:7" ht="15.75">
      <c r="A5" s="9">
        <v>100</v>
      </c>
      <c r="B5" s="10" t="s">
        <v>187</v>
      </c>
      <c r="C5" s="11">
        <f>SUM(C6:C13)</f>
        <v>86820.1</v>
      </c>
      <c r="D5" s="12"/>
      <c r="E5" s="11">
        <f>SUM(E6:E13)</f>
        <v>42227.7</v>
      </c>
      <c r="F5" s="12"/>
      <c r="G5" s="13">
        <f aca="true" t="shared" si="0" ref="G5:G57">E5/C5*100</f>
        <v>48.638160978851666</v>
      </c>
    </row>
    <row r="6" spans="1:7" s="5" customFormat="1" ht="31.5">
      <c r="A6" s="14">
        <v>102</v>
      </c>
      <c r="B6" s="15" t="s">
        <v>188</v>
      </c>
      <c r="C6" s="54">
        <v>1388.5</v>
      </c>
      <c r="D6" s="16"/>
      <c r="E6" s="103">
        <v>887.1</v>
      </c>
      <c r="F6" s="16"/>
      <c r="G6" s="3">
        <f t="shared" si="0"/>
        <v>63.88908894490457</v>
      </c>
    </row>
    <row r="7" spans="1:18" ht="31.5">
      <c r="A7" s="17">
        <v>103</v>
      </c>
      <c r="B7" s="15" t="s">
        <v>227</v>
      </c>
      <c r="C7" s="18">
        <v>3135.8</v>
      </c>
      <c r="D7" s="2"/>
      <c r="E7" s="18">
        <v>2265.4</v>
      </c>
      <c r="F7" s="2"/>
      <c r="G7" s="3">
        <f t="shared" si="0"/>
        <v>72.2431277504943</v>
      </c>
      <c r="K7" s="55"/>
      <c r="L7" s="55"/>
      <c r="M7" s="56"/>
      <c r="N7" s="55"/>
      <c r="O7" s="55"/>
      <c r="P7" s="55"/>
      <c r="Q7" s="55"/>
      <c r="R7" s="57"/>
    </row>
    <row r="8" spans="1:18" ht="47.25">
      <c r="A8" s="17">
        <v>104</v>
      </c>
      <c r="B8" s="15" t="s">
        <v>0</v>
      </c>
      <c r="C8" s="18">
        <v>45694.3</v>
      </c>
      <c r="D8" s="2"/>
      <c r="E8" s="18">
        <v>28244.7</v>
      </c>
      <c r="F8" s="2"/>
      <c r="G8" s="3">
        <f t="shared" si="0"/>
        <v>61.81230481701219</v>
      </c>
      <c r="K8" s="58"/>
      <c r="L8" s="59"/>
      <c r="M8" s="60"/>
      <c r="N8" s="61"/>
      <c r="O8" s="62"/>
      <c r="P8" s="61"/>
      <c r="Q8" s="62"/>
      <c r="R8" s="57"/>
    </row>
    <row r="9" spans="1:18" ht="15.75">
      <c r="A9" s="17">
        <v>105</v>
      </c>
      <c r="B9" s="15" t="s">
        <v>189</v>
      </c>
      <c r="C9" s="18">
        <v>0</v>
      </c>
      <c r="D9" s="2"/>
      <c r="E9" s="18">
        <v>0</v>
      </c>
      <c r="F9" s="2"/>
      <c r="G9" s="3">
        <v>0</v>
      </c>
      <c r="K9" s="63"/>
      <c r="L9" s="64"/>
      <c r="M9" s="65"/>
      <c r="N9" s="66"/>
      <c r="O9" s="66"/>
      <c r="P9" s="66"/>
      <c r="Q9" s="67"/>
      <c r="R9" s="57"/>
    </row>
    <row r="10" spans="1:18" ht="47.25">
      <c r="A10" s="17">
        <v>106</v>
      </c>
      <c r="B10" s="15" t="s">
        <v>190</v>
      </c>
      <c r="C10" s="18">
        <v>12127.8</v>
      </c>
      <c r="D10" s="2"/>
      <c r="E10" s="18">
        <v>7826.9</v>
      </c>
      <c r="F10" s="2"/>
      <c r="G10" s="3">
        <f t="shared" si="0"/>
        <v>64.5368492224476</v>
      </c>
      <c r="K10" s="68"/>
      <c r="L10" s="64"/>
      <c r="M10" s="69"/>
      <c r="N10" s="70"/>
      <c r="O10" s="70"/>
      <c r="P10" s="70"/>
      <c r="Q10" s="67"/>
      <c r="R10" s="57"/>
    </row>
    <row r="11" spans="1:18" ht="15.75">
      <c r="A11" s="17">
        <v>107</v>
      </c>
      <c r="B11" s="15" t="s">
        <v>191</v>
      </c>
      <c r="C11" s="18">
        <v>0</v>
      </c>
      <c r="D11" s="2"/>
      <c r="E11" s="22">
        <v>0</v>
      </c>
      <c r="F11" s="2"/>
      <c r="G11" s="3">
        <v>0</v>
      </c>
      <c r="K11" s="68"/>
      <c r="L11" s="64"/>
      <c r="M11" s="69"/>
      <c r="N11" s="70"/>
      <c r="O11" s="67"/>
      <c r="P11" s="70"/>
      <c r="Q11" s="67"/>
      <c r="R11" s="57"/>
    </row>
    <row r="12" spans="1:18" ht="15.75">
      <c r="A12" s="17">
        <v>111</v>
      </c>
      <c r="B12" s="15" t="s">
        <v>192</v>
      </c>
      <c r="C12" s="104">
        <v>13582</v>
      </c>
      <c r="D12" s="105"/>
      <c r="E12" s="105">
        <v>0</v>
      </c>
      <c r="F12" s="105"/>
      <c r="G12" s="18">
        <v>96.7</v>
      </c>
      <c r="K12" s="68"/>
      <c r="L12" s="64"/>
      <c r="M12" s="69"/>
      <c r="N12" s="70"/>
      <c r="O12" s="70"/>
      <c r="P12" s="70"/>
      <c r="Q12" s="67"/>
      <c r="R12" s="57"/>
    </row>
    <row r="13" spans="1:18" ht="15.75">
      <c r="A13" s="17">
        <v>113</v>
      </c>
      <c r="B13" s="15" t="s">
        <v>193</v>
      </c>
      <c r="C13" s="18">
        <v>10891.7</v>
      </c>
      <c r="D13" s="2"/>
      <c r="E13" s="18">
        <v>3003.6</v>
      </c>
      <c r="F13" s="2"/>
      <c r="G13" s="3">
        <f t="shared" si="0"/>
        <v>27.576962274025174</v>
      </c>
      <c r="K13" s="68"/>
      <c r="L13" s="64"/>
      <c r="M13" s="69"/>
      <c r="N13" s="70"/>
      <c r="O13" s="67"/>
      <c r="P13" s="70"/>
      <c r="Q13" s="67"/>
      <c r="R13" s="57"/>
    </row>
    <row r="14" spans="1:18" ht="31.5">
      <c r="A14" s="19">
        <v>300</v>
      </c>
      <c r="B14" s="20" t="s">
        <v>233</v>
      </c>
      <c r="C14" s="106">
        <f>SUM(C15:C18)</f>
        <v>10579</v>
      </c>
      <c r="D14" s="21"/>
      <c r="E14" s="71">
        <f>SUM(E15:E18)</f>
        <v>3480.3</v>
      </c>
      <c r="F14" s="21"/>
      <c r="G14" s="107">
        <f t="shared" si="0"/>
        <v>32.89819453634559</v>
      </c>
      <c r="K14" s="68"/>
      <c r="L14" s="64"/>
      <c r="M14" s="69"/>
      <c r="N14" s="70"/>
      <c r="O14" s="70"/>
      <c r="P14" s="70"/>
      <c r="Q14" s="67"/>
      <c r="R14" s="57"/>
    </row>
    <row r="15" spans="1:18" ht="15.75">
      <c r="A15" s="17">
        <v>302</v>
      </c>
      <c r="B15" s="15" t="s">
        <v>194</v>
      </c>
      <c r="C15" s="18">
        <v>0</v>
      </c>
      <c r="D15" s="3"/>
      <c r="E15" s="18">
        <v>0</v>
      </c>
      <c r="F15" s="2"/>
      <c r="G15" s="3">
        <v>0</v>
      </c>
      <c r="K15" s="68"/>
      <c r="L15" s="64"/>
      <c r="M15" s="69"/>
      <c r="N15" s="70"/>
      <c r="O15" s="70"/>
      <c r="P15" s="70"/>
      <c r="Q15" s="67"/>
      <c r="R15" s="57"/>
    </row>
    <row r="16" spans="1:18" ht="47.25">
      <c r="A16" s="17">
        <v>309</v>
      </c>
      <c r="B16" s="15" t="s">
        <v>228</v>
      </c>
      <c r="C16" s="18">
        <v>5182.5</v>
      </c>
      <c r="D16" s="2"/>
      <c r="E16" s="18">
        <v>1964.7</v>
      </c>
      <c r="F16" s="2"/>
      <c r="G16" s="3">
        <f t="shared" si="0"/>
        <v>37.91027496382055</v>
      </c>
      <c r="K16" s="68"/>
      <c r="L16" s="64"/>
      <c r="M16" s="69"/>
      <c r="N16" s="70"/>
      <c r="O16" s="67"/>
      <c r="P16" s="70"/>
      <c r="Q16" s="67"/>
      <c r="R16" s="57"/>
    </row>
    <row r="17" spans="1:18" ht="15.75">
      <c r="A17" s="17">
        <v>310</v>
      </c>
      <c r="B17" s="15" t="s">
        <v>195</v>
      </c>
      <c r="C17" s="18">
        <v>4058</v>
      </c>
      <c r="D17" s="2"/>
      <c r="E17" s="18">
        <v>858.1</v>
      </c>
      <c r="F17" s="2"/>
      <c r="G17" s="3">
        <f t="shared" si="0"/>
        <v>21.14588467225234</v>
      </c>
      <c r="K17" s="72"/>
      <c r="L17" s="73"/>
      <c r="M17" s="74"/>
      <c r="N17" s="75"/>
      <c r="O17" s="75"/>
      <c r="P17" s="75"/>
      <c r="Q17" s="67"/>
      <c r="R17" s="57"/>
    </row>
    <row r="18" spans="1:18" ht="31.5">
      <c r="A18" s="17">
        <v>314</v>
      </c>
      <c r="B18" s="15" t="s">
        <v>237</v>
      </c>
      <c r="C18" s="22">
        <v>1338.5</v>
      </c>
      <c r="D18" s="2"/>
      <c r="E18" s="18">
        <v>657.5</v>
      </c>
      <c r="F18" s="2"/>
      <c r="G18" s="3">
        <f t="shared" si="0"/>
        <v>49.12215166230855</v>
      </c>
      <c r="K18" s="68"/>
      <c r="L18" s="64"/>
      <c r="M18" s="76"/>
      <c r="N18" s="70"/>
      <c r="O18" s="70"/>
      <c r="P18" s="70"/>
      <c r="Q18" s="67"/>
      <c r="R18" s="57"/>
    </row>
    <row r="19" spans="1:18" ht="15.75">
      <c r="A19" s="23">
        <v>400</v>
      </c>
      <c r="B19" s="10" t="s">
        <v>196</v>
      </c>
      <c r="C19" s="24">
        <f>SUM(C20:C25)</f>
        <v>50646</v>
      </c>
      <c r="D19" s="12"/>
      <c r="E19" s="11">
        <f>SUM(E20:E25)</f>
        <v>14501.9</v>
      </c>
      <c r="F19" s="12"/>
      <c r="G19" s="3">
        <f t="shared" si="0"/>
        <v>28.633850649607073</v>
      </c>
      <c r="K19" s="68"/>
      <c r="L19" s="64"/>
      <c r="M19" s="76"/>
      <c r="N19" s="70"/>
      <c r="O19" s="70"/>
      <c r="P19" s="70"/>
      <c r="Q19" s="67"/>
      <c r="R19" s="57"/>
    </row>
    <row r="20" spans="1:18" ht="15.75">
      <c r="A20" s="17">
        <v>405</v>
      </c>
      <c r="B20" s="15" t="s">
        <v>197</v>
      </c>
      <c r="C20" s="18">
        <v>367</v>
      </c>
      <c r="D20" s="2"/>
      <c r="E20" s="18">
        <v>0</v>
      </c>
      <c r="F20" s="2"/>
      <c r="G20" s="3">
        <f t="shared" si="0"/>
        <v>0</v>
      </c>
      <c r="K20" s="68"/>
      <c r="L20" s="64"/>
      <c r="M20" s="76"/>
      <c r="N20" s="70"/>
      <c r="O20" s="70"/>
      <c r="P20" s="70"/>
      <c r="Q20" s="67"/>
      <c r="R20" s="57"/>
    </row>
    <row r="21" spans="1:18" ht="15.75">
      <c r="A21" s="17">
        <v>406</v>
      </c>
      <c r="B21" s="15" t="s">
        <v>198</v>
      </c>
      <c r="C21" s="18">
        <v>1389</v>
      </c>
      <c r="D21" s="2"/>
      <c r="E21" s="18">
        <v>568</v>
      </c>
      <c r="F21" s="2"/>
      <c r="G21" s="3">
        <f t="shared" si="0"/>
        <v>40.89272858171346</v>
      </c>
      <c r="K21" s="68"/>
      <c r="L21" s="64"/>
      <c r="M21" s="76"/>
      <c r="N21" s="70"/>
      <c r="O21" s="70"/>
      <c r="P21" s="70"/>
      <c r="Q21" s="67"/>
      <c r="R21" s="57"/>
    </row>
    <row r="22" spans="1:18" ht="15.75">
      <c r="A22" s="17">
        <v>408</v>
      </c>
      <c r="B22" s="25" t="s">
        <v>199</v>
      </c>
      <c r="C22" s="18">
        <v>138.9</v>
      </c>
      <c r="D22" s="2"/>
      <c r="E22" s="18">
        <v>30</v>
      </c>
      <c r="F22" s="2"/>
      <c r="G22" s="3">
        <f t="shared" si="0"/>
        <v>21.598272138228943</v>
      </c>
      <c r="K22" s="77"/>
      <c r="L22" s="59"/>
      <c r="M22" s="78"/>
      <c r="N22" s="61"/>
      <c r="O22" s="60"/>
      <c r="P22" s="61"/>
      <c r="Q22" s="67"/>
      <c r="R22" s="57"/>
    </row>
    <row r="23" spans="1:18" ht="15.75">
      <c r="A23" s="17">
        <v>409</v>
      </c>
      <c r="B23" s="26" t="s">
        <v>200</v>
      </c>
      <c r="C23" s="18">
        <v>36884.9</v>
      </c>
      <c r="D23" s="2"/>
      <c r="E23" s="18">
        <v>10750.3</v>
      </c>
      <c r="F23" s="2"/>
      <c r="G23" s="3">
        <f t="shared" si="0"/>
        <v>29.145531098091627</v>
      </c>
      <c r="K23" s="68"/>
      <c r="L23" s="64"/>
      <c r="M23" s="76"/>
      <c r="N23" s="70"/>
      <c r="O23" s="70"/>
      <c r="P23" s="70"/>
      <c r="Q23" s="67"/>
      <c r="R23" s="57"/>
    </row>
    <row r="24" spans="1:18" ht="15.75">
      <c r="A24" s="17">
        <v>410</v>
      </c>
      <c r="B24" s="26" t="s">
        <v>201</v>
      </c>
      <c r="C24" s="22">
        <v>631.7</v>
      </c>
      <c r="D24" s="2"/>
      <c r="E24" s="18">
        <v>226.1</v>
      </c>
      <c r="F24" s="2"/>
      <c r="G24" s="3">
        <f t="shared" si="0"/>
        <v>35.792306474592365</v>
      </c>
      <c r="K24" s="68"/>
      <c r="L24" s="64"/>
      <c r="M24" s="76"/>
      <c r="N24" s="70"/>
      <c r="O24" s="70"/>
      <c r="P24" s="70"/>
      <c r="Q24" s="67"/>
      <c r="R24" s="57"/>
    </row>
    <row r="25" spans="1:18" ht="15.75">
      <c r="A25" s="17">
        <v>412</v>
      </c>
      <c r="B25" s="25" t="s">
        <v>202</v>
      </c>
      <c r="C25" s="18">
        <v>11234.5</v>
      </c>
      <c r="D25" s="2"/>
      <c r="E25" s="18">
        <v>2927.5</v>
      </c>
      <c r="F25" s="2"/>
      <c r="G25" s="3">
        <f t="shared" si="0"/>
        <v>26.058124527126264</v>
      </c>
      <c r="K25" s="68"/>
      <c r="L25" s="79"/>
      <c r="M25" s="76"/>
      <c r="N25" s="70"/>
      <c r="O25" s="70"/>
      <c r="P25" s="70"/>
      <c r="Q25" s="67"/>
      <c r="R25" s="57"/>
    </row>
    <row r="26" spans="1:18" s="80" customFormat="1" ht="15.75">
      <c r="A26" s="9">
        <v>500</v>
      </c>
      <c r="B26" s="10" t="s">
        <v>203</v>
      </c>
      <c r="C26" s="11">
        <f>SUM(C27:C30)</f>
        <v>166406.9</v>
      </c>
      <c r="D26" s="12"/>
      <c r="E26" s="11">
        <f>SUM(E27:E30)</f>
        <v>75058.20000000001</v>
      </c>
      <c r="F26" s="12"/>
      <c r="G26" s="3">
        <f t="shared" si="0"/>
        <v>45.10522099744663</v>
      </c>
      <c r="K26" s="68"/>
      <c r="L26" s="81"/>
      <c r="M26" s="76"/>
      <c r="N26" s="70"/>
      <c r="O26" s="67"/>
      <c r="P26" s="70"/>
      <c r="Q26" s="67"/>
      <c r="R26" s="82"/>
    </row>
    <row r="27" spans="1:18" ht="15.75">
      <c r="A27" s="17">
        <v>501</v>
      </c>
      <c r="B27" s="25" t="s">
        <v>204</v>
      </c>
      <c r="C27" s="18">
        <v>53154.6</v>
      </c>
      <c r="D27" s="2"/>
      <c r="E27" s="18">
        <v>18999.5</v>
      </c>
      <c r="F27" s="2"/>
      <c r="G27" s="3">
        <f t="shared" si="0"/>
        <v>35.74384907420995</v>
      </c>
      <c r="K27" s="68"/>
      <c r="L27" s="81"/>
      <c r="M27" s="76"/>
      <c r="N27" s="70"/>
      <c r="O27" s="70"/>
      <c r="P27" s="70"/>
      <c r="Q27" s="67"/>
      <c r="R27" s="57"/>
    </row>
    <row r="28" spans="1:18" ht="15.75">
      <c r="A28" s="17">
        <v>502</v>
      </c>
      <c r="B28" s="25" t="s">
        <v>205</v>
      </c>
      <c r="C28" s="18">
        <v>72963.5</v>
      </c>
      <c r="D28" s="2"/>
      <c r="E28" s="18">
        <v>28961.5</v>
      </c>
      <c r="F28" s="2"/>
      <c r="G28" s="3">
        <f t="shared" si="0"/>
        <v>39.69313423835205</v>
      </c>
      <c r="K28" s="68"/>
      <c r="L28" s="79"/>
      <c r="M28" s="76"/>
      <c r="N28" s="70"/>
      <c r="O28" s="67"/>
      <c r="P28" s="70"/>
      <c r="Q28" s="67"/>
      <c r="R28" s="57"/>
    </row>
    <row r="29" spans="1:18" ht="15.75">
      <c r="A29" s="17">
        <v>503</v>
      </c>
      <c r="B29" s="25" t="s">
        <v>206</v>
      </c>
      <c r="C29" s="22">
        <v>28644.9</v>
      </c>
      <c r="D29" s="2"/>
      <c r="E29" s="18">
        <v>18853.1</v>
      </c>
      <c r="F29" s="2"/>
      <c r="G29" s="3">
        <f t="shared" si="0"/>
        <v>65.81660260639765</v>
      </c>
      <c r="K29" s="58"/>
      <c r="L29" s="59"/>
      <c r="M29" s="60"/>
      <c r="N29" s="61"/>
      <c r="O29" s="62"/>
      <c r="P29" s="61"/>
      <c r="Q29" s="67"/>
      <c r="R29" s="57"/>
    </row>
    <row r="30" spans="1:18" ht="15.75">
      <c r="A30" s="17">
        <v>505</v>
      </c>
      <c r="B30" s="25" t="s">
        <v>207</v>
      </c>
      <c r="C30" s="18">
        <v>11643.9</v>
      </c>
      <c r="D30" s="2"/>
      <c r="E30" s="18">
        <v>8244.1</v>
      </c>
      <c r="F30" s="2"/>
      <c r="G30" s="3">
        <f t="shared" si="0"/>
        <v>70.80187909549207</v>
      </c>
      <c r="K30" s="68"/>
      <c r="L30" s="79"/>
      <c r="M30" s="69"/>
      <c r="N30" s="70"/>
      <c r="O30" s="70"/>
      <c r="P30" s="70"/>
      <c r="Q30" s="67"/>
      <c r="R30" s="57"/>
    </row>
    <row r="31" spans="1:18" s="80" customFormat="1" ht="15.75">
      <c r="A31" s="9">
        <v>600</v>
      </c>
      <c r="B31" s="10" t="s">
        <v>208</v>
      </c>
      <c r="C31" s="11">
        <f>SUM(C32:C34)</f>
        <v>1128.1</v>
      </c>
      <c r="D31" s="11">
        <f>SUM(D34)</f>
        <v>0</v>
      </c>
      <c r="E31" s="11">
        <f>SUM(E32:E34)</f>
        <v>717.1</v>
      </c>
      <c r="F31" s="12"/>
      <c r="G31" s="3">
        <f t="shared" si="0"/>
        <v>63.56705965783176</v>
      </c>
      <c r="K31" s="68"/>
      <c r="L31" s="79"/>
      <c r="M31" s="69"/>
      <c r="N31" s="70"/>
      <c r="O31" s="67"/>
      <c r="P31" s="70"/>
      <c r="Q31" s="67"/>
      <c r="R31" s="82"/>
    </row>
    <row r="32" spans="1:18" s="80" customFormat="1" ht="15.75">
      <c r="A32" s="27">
        <v>602</v>
      </c>
      <c r="B32" s="25" t="s">
        <v>238</v>
      </c>
      <c r="C32" s="18">
        <v>212.4</v>
      </c>
      <c r="D32" s="2"/>
      <c r="E32" s="18">
        <v>0</v>
      </c>
      <c r="F32" s="2"/>
      <c r="G32" s="3">
        <f>E32/C32*100</f>
        <v>0</v>
      </c>
      <c r="K32" s="68"/>
      <c r="L32" s="79"/>
      <c r="M32" s="69"/>
      <c r="N32" s="70"/>
      <c r="O32" s="67"/>
      <c r="P32" s="70"/>
      <c r="Q32" s="67"/>
      <c r="R32" s="82"/>
    </row>
    <row r="33" spans="1:18" s="80" customFormat="1" ht="31.5">
      <c r="A33" s="27">
        <v>603</v>
      </c>
      <c r="B33" s="25" t="s">
        <v>209</v>
      </c>
      <c r="C33" s="18">
        <v>584.1</v>
      </c>
      <c r="D33" s="2"/>
      <c r="E33" s="18">
        <v>472.1</v>
      </c>
      <c r="F33" s="2"/>
      <c r="G33" s="3">
        <f>E33/C33*100</f>
        <v>80.82520116418421</v>
      </c>
      <c r="K33" s="68"/>
      <c r="L33" s="79"/>
      <c r="M33" s="69"/>
      <c r="N33" s="70"/>
      <c r="O33" s="67"/>
      <c r="P33" s="70"/>
      <c r="Q33" s="67"/>
      <c r="R33" s="82"/>
    </row>
    <row r="34" spans="1:18" s="80" customFormat="1" ht="15.75">
      <c r="A34" s="27">
        <v>605</v>
      </c>
      <c r="B34" s="25" t="s">
        <v>239</v>
      </c>
      <c r="C34" s="18">
        <v>331.6</v>
      </c>
      <c r="D34" s="2"/>
      <c r="E34" s="18">
        <v>245</v>
      </c>
      <c r="F34" s="2"/>
      <c r="G34" s="3">
        <f t="shared" si="0"/>
        <v>73.88419782870929</v>
      </c>
      <c r="K34" s="68"/>
      <c r="L34" s="79"/>
      <c r="M34" s="76"/>
      <c r="N34" s="70"/>
      <c r="O34" s="70"/>
      <c r="P34" s="70"/>
      <c r="Q34" s="67"/>
      <c r="R34" s="82"/>
    </row>
    <row r="35" spans="1:18" s="80" customFormat="1" ht="15.75">
      <c r="A35" s="9">
        <v>700</v>
      </c>
      <c r="B35" s="10" t="s">
        <v>210</v>
      </c>
      <c r="C35" s="24">
        <f>SUM(C36:C39)</f>
        <v>751133.7000000001</v>
      </c>
      <c r="D35" s="12"/>
      <c r="E35" s="11">
        <f>SUM(E36:E39)</f>
        <v>477642.7</v>
      </c>
      <c r="F35" s="12"/>
      <c r="G35" s="3">
        <f t="shared" si="0"/>
        <v>63.589571337299866</v>
      </c>
      <c r="K35" s="68"/>
      <c r="L35" s="79"/>
      <c r="M35" s="69"/>
      <c r="N35" s="70"/>
      <c r="O35" s="67"/>
      <c r="P35" s="70"/>
      <c r="Q35" s="67"/>
      <c r="R35" s="82"/>
    </row>
    <row r="36" spans="1:18" s="80" customFormat="1" ht="15.75">
      <c r="A36" s="28">
        <v>701</v>
      </c>
      <c r="B36" s="25" t="s">
        <v>211</v>
      </c>
      <c r="C36" s="22">
        <v>268687.8</v>
      </c>
      <c r="D36" s="2"/>
      <c r="E36" s="18">
        <v>174179</v>
      </c>
      <c r="F36" s="2"/>
      <c r="G36" s="3">
        <f t="shared" si="0"/>
        <v>64.82579410006707</v>
      </c>
      <c r="K36" s="58"/>
      <c r="L36" s="59"/>
      <c r="M36" s="60"/>
      <c r="N36" s="60"/>
      <c r="O36" s="60"/>
      <c r="P36" s="61"/>
      <c r="Q36" s="67"/>
      <c r="R36" s="82"/>
    </row>
    <row r="37" spans="1:18" s="80" customFormat="1" ht="15.75">
      <c r="A37" s="28">
        <v>702</v>
      </c>
      <c r="B37" s="25" t="s">
        <v>212</v>
      </c>
      <c r="C37" s="22">
        <v>440140.5</v>
      </c>
      <c r="D37" s="2"/>
      <c r="E37" s="22">
        <v>272901</v>
      </c>
      <c r="F37" s="2"/>
      <c r="G37" s="3">
        <f t="shared" si="0"/>
        <v>62.003155810474155</v>
      </c>
      <c r="K37" s="83"/>
      <c r="L37" s="79"/>
      <c r="M37" s="69"/>
      <c r="N37" s="70"/>
      <c r="O37" s="67"/>
      <c r="P37" s="70"/>
      <c r="Q37" s="67"/>
      <c r="R37" s="82"/>
    </row>
    <row r="38" spans="1:18" s="80" customFormat="1" ht="15.75">
      <c r="A38" s="28">
        <v>707</v>
      </c>
      <c r="B38" s="25" t="s">
        <v>213</v>
      </c>
      <c r="C38" s="22">
        <v>18632.1</v>
      </c>
      <c r="D38" s="2"/>
      <c r="E38" s="18">
        <v>16428.7</v>
      </c>
      <c r="F38" s="2"/>
      <c r="G38" s="3">
        <f t="shared" si="0"/>
        <v>88.17417253020326</v>
      </c>
      <c r="K38" s="58"/>
      <c r="L38" s="59"/>
      <c r="M38" s="78"/>
      <c r="N38" s="61"/>
      <c r="O38" s="61"/>
      <c r="P38" s="61"/>
      <c r="Q38" s="67"/>
      <c r="R38" s="82"/>
    </row>
    <row r="39" spans="1:18" s="80" customFormat="1" ht="15.75">
      <c r="A39" s="28">
        <v>709</v>
      </c>
      <c r="B39" s="25" t="s">
        <v>214</v>
      </c>
      <c r="C39" s="22">
        <v>23673.3</v>
      </c>
      <c r="D39" s="2"/>
      <c r="E39" s="18">
        <v>14134</v>
      </c>
      <c r="F39" s="2"/>
      <c r="G39" s="3">
        <f t="shared" si="0"/>
        <v>59.70439271246511</v>
      </c>
      <c r="K39" s="84"/>
      <c r="L39" s="79"/>
      <c r="M39" s="76"/>
      <c r="N39" s="70"/>
      <c r="O39" s="67"/>
      <c r="P39" s="70"/>
      <c r="Q39" s="67"/>
      <c r="R39" s="82"/>
    </row>
    <row r="40" spans="1:18" s="80" customFormat="1" ht="15.75">
      <c r="A40" s="23">
        <v>800</v>
      </c>
      <c r="B40" s="10" t="s">
        <v>1</v>
      </c>
      <c r="C40" s="11">
        <f>SUM(C41:C42)</f>
        <v>63359.299999999996</v>
      </c>
      <c r="D40" s="12"/>
      <c r="E40" s="11">
        <f>SUM(E41:E42)</f>
        <v>41600.5</v>
      </c>
      <c r="F40" s="12"/>
      <c r="G40" s="3">
        <f t="shared" si="0"/>
        <v>65.65808018712328</v>
      </c>
      <c r="K40" s="84"/>
      <c r="L40" s="79"/>
      <c r="M40" s="76"/>
      <c r="N40" s="70"/>
      <c r="O40" s="70"/>
      <c r="P40" s="70"/>
      <c r="Q40" s="67"/>
      <c r="R40" s="82"/>
    </row>
    <row r="41" spans="1:18" s="80" customFormat="1" ht="15.75">
      <c r="A41" s="28">
        <v>801</v>
      </c>
      <c r="B41" s="25" t="s">
        <v>215</v>
      </c>
      <c r="C41" s="22">
        <v>52013.2</v>
      </c>
      <c r="D41" s="2"/>
      <c r="E41" s="22">
        <v>34608.1</v>
      </c>
      <c r="F41" s="2"/>
      <c r="G41" s="3">
        <f t="shared" si="0"/>
        <v>66.53714826236417</v>
      </c>
      <c r="K41" s="84"/>
      <c r="L41" s="79"/>
      <c r="M41" s="76"/>
      <c r="N41" s="70"/>
      <c r="O41" s="70"/>
      <c r="P41" s="70"/>
      <c r="Q41" s="67"/>
      <c r="R41" s="82"/>
    </row>
    <row r="42" spans="1:18" s="80" customFormat="1" ht="15.75">
      <c r="A42" s="28">
        <v>804</v>
      </c>
      <c r="B42" s="25" t="s">
        <v>232</v>
      </c>
      <c r="C42" s="18">
        <v>11346.1</v>
      </c>
      <c r="D42" s="2"/>
      <c r="E42" s="18">
        <v>6992.4</v>
      </c>
      <c r="F42" s="2"/>
      <c r="G42" s="3">
        <f t="shared" si="0"/>
        <v>61.6282246763205</v>
      </c>
      <c r="K42" s="84"/>
      <c r="L42" s="79"/>
      <c r="M42" s="76"/>
      <c r="N42" s="70"/>
      <c r="O42" s="67"/>
      <c r="P42" s="70"/>
      <c r="Q42" s="67"/>
      <c r="R42" s="82"/>
    </row>
    <row r="43" spans="1:18" s="80" customFormat="1" ht="15.75">
      <c r="A43" s="29">
        <v>900</v>
      </c>
      <c r="B43" s="10" t="s">
        <v>2</v>
      </c>
      <c r="C43" s="24">
        <f>SUM(C44:C44)</f>
        <v>476.4</v>
      </c>
      <c r="D43" s="12"/>
      <c r="E43" s="11">
        <f>SUM(E44:E44)</f>
        <v>382.3</v>
      </c>
      <c r="F43" s="12"/>
      <c r="G43" s="3">
        <f t="shared" si="0"/>
        <v>80.24769101595298</v>
      </c>
      <c r="K43" s="77"/>
      <c r="L43" s="59"/>
      <c r="M43" s="78"/>
      <c r="N43" s="61"/>
      <c r="O43" s="61"/>
      <c r="P43" s="61"/>
      <c r="Q43" s="67"/>
      <c r="R43" s="82"/>
    </row>
    <row r="44" spans="1:18" s="80" customFormat="1" ht="15.75">
      <c r="A44" s="28">
        <v>909</v>
      </c>
      <c r="B44" s="25" t="s">
        <v>216</v>
      </c>
      <c r="C44" s="22">
        <v>476.4</v>
      </c>
      <c r="D44" s="2"/>
      <c r="E44" s="18">
        <v>382.3</v>
      </c>
      <c r="F44" s="2"/>
      <c r="G44" s="3">
        <f t="shared" si="0"/>
        <v>80.24769101595298</v>
      </c>
      <c r="K44" s="84"/>
      <c r="L44" s="79"/>
      <c r="M44" s="76"/>
      <c r="N44" s="70"/>
      <c r="O44" s="70"/>
      <c r="P44" s="70"/>
      <c r="Q44" s="67"/>
      <c r="R44" s="82"/>
    </row>
    <row r="45" spans="1:18" s="80" customFormat="1" ht="15.75">
      <c r="A45" s="30">
        <v>1000</v>
      </c>
      <c r="B45" s="10" t="s">
        <v>217</v>
      </c>
      <c r="C45" s="24">
        <f>SUM(C46:C49)</f>
        <v>119397.90000000001</v>
      </c>
      <c r="D45" s="12"/>
      <c r="E45" s="11">
        <f>SUM(E46:E49)</f>
        <v>78807.8</v>
      </c>
      <c r="F45" s="12"/>
      <c r="G45" s="3">
        <f t="shared" si="0"/>
        <v>66.0043434599771</v>
      </c>
      <c r="K45" s="84"/>
      <c r="L45" s="79"/>
      <c r="M45" s="76"/>
      <c r="N45" s="70"/>
      <c r="O45" s="70"/>
      <c r="P45" s="70"/>
      <c r="Q45" s="67"/>
      <c r="R45" s="82"/>
    </row>
    <row r="46" spans="1:18" s="80" customFormat="1" ht="15.75">
      <c r="A46" s="31">
        <v>1001</v>
      </c>
      <c r="B46" s="25" t="s">
        <v>218</v>
      </c>
      <c r="C46" s="22">
        <v>6832.3</v>
      </c>
      <c r="D46" s="2"/>
      <c r="E46" s="18">
        <v>3761.8</v>
      </c>
      <c r="F46" s="2"/>
      <c r="G46" s="3">
        <f t="shared" si="0"/>
        <v>55.05905771116608</v>
      </c>
      <c r="K46" s="85"/>
      <c r="L46" s="59"/>
      <c r="M46" s="78"/>
      <c r="N46" s="61"/>
      <c r="O46" s="62"/>
      <c r="P46" s="61"/>
      <c r="Q46" s="67"/>
      <c r="R46" s="82"/>
    </row>
    <row r="47" spans="1:18" s="80" customFormat="1" ht="15.75">
      <c r="A47" s="31">
        <v>1002</v>
      </c>
      <c r="B47" s="25" t="s">
        <v>219</v>
      </c>
      <c r="C47" s="22">
        <v>2089.3</v>
      </c>
      <c r="D47" s="2"/>
      <c r="E47" s="18">
        <v>1320</v>
      </c>
      <c r="F47" s="2"/>
      <c r="G47" s="3">
        <f t="shared" si="0"/>
        <v>63.17905518594744</v>
      </c>
      <c r="K47" s="84"/>
      <c r="L47" s="79"/>
      <c r="M47" s="76"/>
      <c r="N47" s="70"/>
      <c r="O47" s="70"/>
      <c r="P47" s="70"/>
      <c r="Q47" s="67"/>
      <c r="R47" s="82"/>
    </row>
    <row r="48" spans="1:18" s="6" customFormat="1" ht="15.75">
      <c r="A48" s="31">
        <v>1003</v>
      </c>
      <c r="B48" s="25" t="s">
        <v>229</v>
      </c>
      <c r="C48" s="22">
        <v>96151.5</v>
      </c>
      <c r="D48" s="2"/>
      <c r="E48" s="18">
        <v>67566.4</v>
      </c>
      <c r="F48" s="2"/>
      <c r="G48" s="3">
        <f t="shared" si="0"/>
        <v>70.2707706068028</v>
      </c>
      <c r="K48" s="86"/>
      <c r="L48" s="59"/>
      <c r="M48" s="78"/>
      <c r="N48" s="61"/>
      <c r="O48" s="62"/>
      <c r="P48" s="61"/>
      <c r="Q48" s="67"/>
      <c r="R48" s="87"/>
    </row>
    <row r="49" spans="1:18" s="80" customFormat="1" ht="15.75">
      <c r="A49" s="31">
        <v>1006</v>
      </c>
      <c r="B49" s="25" t="s">
        <v>220</v>
      </c>
      <c r="C49" s="18">
        <v>14324.8</v>
      </c>
      <c r="D49" s="2"/>
      <c r="E49" s="22">
        <v>6159.6</v>
      </c>
      <c r="F49" s="2"/>
      <c r="G49" s="3">
        <f t="shared" si="0"/>
        <v>42.99955322238356</v>
      </c>
      <c r="K49" s="88"/>
      <c r="L49" s="79"/>
      <c r="M49" s="76"/>
      <c r="N49" s="70"/>
      <c r="O49" s="67"/>
      <c r="P49" s="70"/>
      <c r="Q49" s="67"/>
      <c r="R49" s="82"/>
    </row>
    <row r="50" spans="1:18" s="80" customFormat="1" ht="15.75">
      <c r="A50" s="30">
        <v>1100</v>
      </c>
      <c r="B50" s="10" t="s">
        <v>221</v>
      </c>
      <c r="C50" s="24">
        <f>SUM(C51:C51)</f>
        <v>19564.7</v>
      </c>
      <c r="D50" s="12"/>
      <c r="E50" s="24">
        <f>SUM(E51:E51)</f>
        <v>11114.4</v>
      </c>
      <c r="F50" s="12"/>
      <c r="G50" s="3">
        <f t="shared" si="0"/>
        <v>56.80843560085255</v>
      </c>
      <c r="K50" s="88"/>
      <c r="L50" s="79"/>
      <c r="M50" s="76"/>
      <c r="N50" s="70"/>
      <c r="O50" s="70"/>
      <c r="P50" s="70"/>
      <c r="Q50" s="67"/>
      <c r="R50" s="82"/>
    </row>
    <row r="51" spans="1:18" s="80" customFormat="1" ht="15.75">
      <c r="A51" s="31">
        <v>1101</v>
      </c>
      <c r="B51" s="25" t="s">
        <v>222</v>
      </c>
      <c r="C51" s="18">
        <v>19564.7</v>
      </c>
      <c r="D51" s="2"/>
      <c r="E51" s="18">
        <v>11114.4</v>
      </c>
      <c r="F51" s="2"/>
      <c r="G51" s="3">
        <f t="shared" si="0"/>
        <v>56.80843560085255</v>
      </c>
      <c r="K51" s="88"/>
      <c r="L51" s="79"/>
      <c r="M51" s="76"/>
      <c r="N51" s="70"/>
      <c r="O51" s="67"/>
      <c r="P51" s="70"/>
      <c r="Q51" s="67"/>
      <c r="R51" s="82"/>
    </row>
    <row r="52" spans="1:18" s="80" customFormat="1" ht="15.75">
      <c r="A52" s="30">
        <v>1200</v>
      </c>
      <c r="B52" s="10" t="s">
        <v>231</v>
      </c>
      <c r="C52" s="11">
        <f>SUM(C53+C54)</f>
        <v>3473</v>
      </c>
      <c r="D52" s="13"/>
      <c r="E52" s="11">
        <f>SUM(E53+E54)</f>
        <v>2768.1</v>
      </c>
      <c r="F52" s="12"/>
      <c r="G52" s="3">
        <f t="shared" si="0"/>
        <v>79.70342643247912</v>
      </c>
      <c r="K52" s="88"/>
      <c r="L52" s="79"/>
      <c r="M52" s="76"/>
      <c r="N52" s="70"/>
      <c r="O52" s="70"/>
      <c r="P52" s="70"/>
      <c r="Q52" s="67"/>
      <c r="R52" s="82"/>
    </row>
    <row r="53" spans="1:18" s="80" customFormat="1" ht="15.75">
      <c r="A53" s="31">
        <v>1201</v>
      </c>
      <c r="B53" s="25" t="s">
        <v>230</v>
      </c>
      <c r="C53" s="18">
        <v>1951</v>
      </c>
      <c r="D53" s="2"/>
      <c r="E53" s="18">
        <v>1400</v>
      </c>
      <c r="F53" s="2"/>
      <c r="G53" s="3">
        <f t="shared" si="0"/>
        <v>71.75807278318811</v>
      </c>
      <c r="K53" s="86"/>
      <c r="L53" s="59"/>
      <c r="M53" s="78"/>
      <c r="N53" s="61"/>
      <c r="O53" s="61"/>
      <c r="P53" s="61"/>
      <c r="Q53" s="67"/>
      <c r="R53" s="82"/>
    </row>
    <row r="54" spans="1:18" s="80" customFormat="1" ht="15.75">
      <c r="A54" s="31">
        <v>1202</v>
      </c>
      <c r="B54" s="25" t="s">
        <v>223</v>
      </c>
      <c r="C54" s="18">
        <v>1522</v>
      </c>
      <c r="D54" s="2"/>
      <c r="E54" s="18">
        <v>1368.1</v>
      </c>
      <c r="F54" s="2"/>
      <c r="G54" s="3">
        <f t="shared" si="0"/>
        <v>89.88830486202365</v>
      </c>
      <c r="K54" s="88"/>
      <c r="L54" s="79"/>
      <c r="M54" s="76"/>
      <c r="N54" s="70"/>
      <c r="O54" s="67"/>
      <c r="P54" s="70"/>
      <c r="Q54" s="67"/>
      <c r="R54" s="82"/>
    </row>
    <row r="55" spans="1:18" s="80" customFormat="1" ht="15.75">
      <c r="A55" s="30">
        <v>1300</v>
      </c>
      <c r="B55" s="10" t="s">
        <v>224</v>
      </c>
      <c r="C55" s="24">
        <f>SUM(C56)</f>
        <v>109.2</v>
      </c>
      <c r="D55" s="12"/>
      <c r="E55" s="11">
        <f>SUM(E56)</f>
        <v>99.6</v>
      </c>
      <c r="F55" s="12"/>
      <c r="G55" s="3">
        <f t="shared" si="0"/>
        <v>91.20879120879121</v>
      </c>
      <c r="K55" s="86"/>
      <c r="L55" s="59"/>
      <c r="M55" s="78"/>
      <c r="N55" s="61"/>
      <c r="O55" s="61"/>
      <c r="P55" s="61"/>
      <c r="Q55" s="67"/>
      <c r="R55" s="82"/>
    </row>
    <row r="56" spans="1:18" s="80" customFormat="1" ht="31.5">
      <c r="A56" s="31">
        <v>1301</v>
      </c>
      <c r="B56" s="25" t="s">
        <v>225</v>
      </c>
      <c r="C56" s="22">
        <v>109.2</v>
      </c>
      <c r="D56" s="2"/>
      <c r="E56" s="18">
        <v>99.6</v>
      </c>
      <c r="F56" s="12"/>
      <c r="G56" s="3">
        <f t="shared" si="0"/>
        <v>91.20879120879121</v>
      </c>
      <c r="K56" s="88"/>
      <c r="L56" s="79"/>
      <c r="M56" s="76"/>
      <c r="N56" s="70"/>
      <c r="O56" s="67"/>
      <c r="P56" s="70"/>
      <c r="Q56" s="67"/>
      <c r="R56" s="82"/>
    </row>
    <row r="57" spans="1:18" ht="15.75">
      <c r="A57" s="22"/>
      <c r="B57" s="89" t="s">
        <v>226</v>
      </c>
      <c r="C57" s="11">
        <f>SUM(C5+C14+C19+C26+C31+C35+C40+C43+C45+C50+C52+C55)</f>
        <v>1273094.2999999998</v>
      </c>
      <c r="D57" s="11">
        <f>SUM(D5+D14+D19+D26+D31+D35+D40+D43+D45+D50+D52+D55)</f>
        <v>0</v>
      </c>
      <c r="E57" s="11">
        <f>SUM(E5+E14+E19+E26+E31+E35+E40+E43+E45+E50+E52+E55)</f>
        <v>748400.6000000001</v>
      </c>
      <c r="F57" s="24"/>
      <c r="G57" s="3">
        <f t="shared" si="0"/>
        <v>58.78595167694963</v>
      </c>
      <c r="K57" s="88"/>
      <c r="L57" s="79"/>
      <c r="M57" s="69"/>
      <c r="N57" s="70"/>
      <c r="O57" s="67"/>
      <c r="P57" s="70"/>
      <c r="Q57" s="67"/>
      <c r="R57" s="57"/>
    </row>
    <row r="58" spans="1:18" ht="15.75">
      <c r="A58" s="1"/>
      <c r="B58" s="1"/>
      <c r="C58" s="1"/>
      <c r="D58" s="1"/>
      <c r="E58" s="90"/>
      <c r="F58" s="1"/>
      <c r="G58" s="1"/>
      <c r="K58" s="86"/>
      <c r="L58" s="59"/>
      <c r="M58" s="78"/>
      <c r="N58" s="61"/>
      <c r="O58" s="61"/>
      <c r="P58" s="61"/>
      <c r="Q58" s="67"/>
      <c r="R58" s="57"/>
    </row>
    <row r="59" spans="1:18" ht="15.75">
      <c r="A59" s="1"/>
      <c r="B59" s="1"/>
      <c r="C59" s="1"/>
      <c r="D59" s="1"/>
      <c r="E59" s="90"/>
      <c r="F59" s="1"/>
      <c r="G59" s="1"/>
      <c r="K59" s="88"/>
      <c r="L59" s="79"/>
      <c r="M59" s="76"/>
      <c r="N59" s="70"/>
      <c r="O59" s="70"/>
      <c r="P59" s="61"/>
      <c r="Q59" s="67"/>
      <c r="R59" s="57"/>
    </row>
    <row r="60" spans="1:18" ht="15.75">
      <c r="A60" s="165" t="s">
        <v>336</v>
      </c>
      <c r="B60" s="165"/>
      <c r="C60" s="165"/>
      <c r="D60" s="165"/>
      <c r="E60" s="165"/>
      <c r="F60" s="165"/>
      <c r="G60" s="165"/>
      <c r="K60" s="76"/>
      <c r="L60" s="91"/>
      <c r="M60" s="60"/>
      <c r="N60" s="60"/>
      <c r="O60" s="60"/>
      <c r="P60" s="78"/>
      <c r="Q60" s="67"/>
      <c r="R60" s="57"/>
    </row>
    <row r="61" spans="11:18" ht="12.75">
      <c r="K61" s="93"/>
      <c r="L61" s="93"/>
      <c r="M61" s="93"/>
      <c r="N61" s="93"/>
      <c r="O61" s="93"/>
      <c r="P61" s="93"/>
      <c r="Q61" s="93"/>
      <c r="R61" s="57"/>
    </row>
    <row r="62" spans="1:18" ht="15" customHeight="1">
      <c r="A62" s="162" t="s">
        <v>337</v>
      </c>
      <c r="B62" s="162"/>
      <c r="C62" s="162"/>
      <c r="D62" s="162"/>
      <c r="E62" s="162"/>
      <c r="F62" s="162"/>
      <c r="G62" s="162"/>
      <c r="K62" s="93"/>
      <c r="L62" s="93"/>
      <c r="M62" s="93"/>
      <c r="N62" s="93"/>
      <c r="O62" s="93"/>
      <c r="P62" s="93"/>
      <c r="Q62" s="93"/>
      <c r="R62" s="57"/>
    </row>
    <row r="63" spans="1:18" ht="15.75">
      <c r="A63" s="162"/>
      <c r="B63" s="162"/>
      <c r="C63" s="162"/>
      <c r="D63" s="162"/>
      <c r="E63" s="162"/>
      <c r="F63" s="162"/>
      <c r="G63" s="162"/>
      <c r="K63" s="94"/>
      <c r="L63" s="94"/>
      <c r="M63" s="94"/>
      <c r="N63" s="94"/>
      <c r="O63" s="94"/>
      <c r="P63" s="94"/>
      <c r="Q63" s="94"/>
      <c r="R63" s="57"/>
    </row>
    <row r="64" spans="1:18" ht="12.75" customHeight="1">
      <c r="A64" s="162"/>
      <c r="B64" s="162"/>
      <c r="C64" s="162"/>
      <c r="D64" s="162"/>
      <c r="E64" s="162"/>
      <c r="F64" s="162"/>
      <c r="G64" s="162"/>
      <c r="K64" s="57"/>
      <c r="L64" s="57"/>
      <c r="M64" s="57"/>
      <c r="N64" s="57"/>
      <c r="O64" s="57"/>
      <c r="P64" s="57"/>
      <c r="Q64" s="57"/>
      <c r="R64" s="57"/>
    </row>
    <row r="65" spans="1:18" ht="18.75" customHeight="1">
      <c r="A65" s="162"/>
      <c r="B65" s="162"/>
      <c r="C65" s="162"/>
      <c r="D65" s="162"/>
      <c r="E65" s="162"/>
      <c r="F65" s="162"/>
      <c r="G65" s="162"/>
      <c r="K65" s="95"/>
      <c r="L65" s="95"/>
      <c r="M65" s="95"/>
      <c r="N65" s="95"/>
      <c r="O65" s="95"/>
      <c r="P65" s="95"/>
      <c r="Q65" s="95"/>
      <c r="R65" s="57"/>
    </row>
    <row r="66" spans="1:18" ht="12.75" customHeight="1" hidden="1">
      <c r="A66" s="162"/>
      <c r="B66" s="162"/>
      <c r="C66" s="162"/>
      <c r="D66" s="162"/>
      <c r="E66" s="162"/>
      <c r="F66" s="162"/>
      <c r="G66" s="162"/>
      <c r="K66" s="95"/>
      <c r="L66" s="95"/>
      <c r="M66" s="95"/>
      <c r="N66" s="95"/>
      <c r="O66" s="95"/>
      <c r="P66" s="95"/>
      <c r="Q66" s="95"/>
      <c r="R66" s="57"/>
    </row>
    <row r="67" spans="11:18" ht="12.75" customHeight="1">
      <c r="K67" s="95"/>
      <c r="L67" s="95"/>
      <c r="M67" s="95"/>
      <c r="N67" s="95"/>
      <c r="O67" s="95"/>
      <c r="P67" s="95"/>
      <c r="Q67" s="95"/>
      <c r="R67" s="57"/>
    </row>
    <row r="68" spans="11:18" ht="12.75" customHeight="1">
      <c r="K68" s="95"/>
      <c r="L68" s="95"/>
      <c r="M68" s="95"/>
      <c r="N68" s="95"/>
      <c r="O68" s="95"/>
      <c r="P68" s="95"/>
      <c r="Q68" s="95"/>
      <c r="R68" s="57"/>
    </row>
    <row r="69" spans="11:18" ht="12.75" customHeight="1">
      <c r="K69" s="95"/>
      <c r="L69" s="95"/>
      <c r="M69" s="95"/>
      <c r="N69" s="95"/>
      <c r="O69" s="95"/>
      <c r="P69" s="95"/>
      <c r="Q69" s="95"/>
      <c r="R69" s="57"/>
    </row>
    <row r="70" spans="11:18" ht="12.75">
      <c r="K70" s="57"/>
      <c r="L70" s="57"/>
      <c r="M70" s="57"/>
      <c r="N70" s="57"/>
      <c r="O70" s="57"/>
      <c r="P70" s="57"/>
      <c r="Q70" s="57"/>
      <c r="R70" s="57"/>
    </row>
  </sheetData>
  <sheetProtection/>
  <mergeCells count="5">
    <mergeCell ref="A62:G66"/>
    <mergeCell ref="A1:G1"/>
    <mergeCell ref="A2:G2"/>
    <mergeCell ref="E3:G3"/>
    <mergeCell ref="A60:G60"/>
  </mergeCells>
  <printOptions/>
  <pageMargins left="0.47" right="0.18" top="0.3" bottom="0.49" header="0.22" footer="0.5118110236220472"/>
  <pageSetup fitToHeight="2"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VedunovaAA</cp:lastModifiedBy>
  <cp:lastPrinted>2015-09-02T12:00:31Z</cp:lastPrinted>
  <dcterms:created xsi:type="dcterms:W3CDTF">1996-10-08T23:32:33Z</dcterms:created>
  <dcterms:modified xsi:type="dcterms:W3CDTF">2015-10-05T10:55:01Z</dcterms:modified>
  <cp:category/>
  <cp:version/>
  <cp:contentType/>
  <cp:contentStatus/>
</cp:coreProperties>
</file>