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 activeTab="2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E14" i="15"/>
  <c r="E15"/>
  <c r="H10" i="14"/>
  <c r="F193" i="4"/>
  <c r="F192"/>
  <c r="F191"/>
  <c r="D190"/>
  <c r="C190"/>
  <c r="F190" s="1"/>
  <c r="F189"/>
  <c r="F188"/>
  <c r="F187"/>
  <c r="D186"/>
  <c r="F186" s="1"/>
  <c r="C186"/>
  <c r="F185"/>
  <c r="E185"/>
  <c r="F184"/>
  <c r="D184"/>
  <c r="C184"/>
  <c r="E184" s="1"/>
  <c r="F183"/>
  <c r="E183"/>
  <c r="F182"/>
  <c r="E182"/>
  <c r="F181"/>
  <c r="E181"/>
  <c r="F180"/>
  <c r="E180"/>
  <c r="F179"/>
  <c r="E179"/>
  <c r="D178"/>
  <c r="E178" s="1"/>
  <c r="C178"/>
  <c r="F177"/>
  <c r="E177"/>
  <c r="F176"/>
  <c r="E176"/>
  <c r="D175"/>
  <c r="E175" s="1"/>
  <c r="C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D165"/>
  <c r="C165"/>
  <c r="E165" s="1"/>
  <c r="F164"/>
  <c r="E164"/>
  <c r="D163"/>
  <c r="F162"/>
  <c r="F161"/>
  <c r="E161"/>
  <c r="F160"/>
  <c r="E160"/>
  <c r="F159"/>
  <c r="E159"/>
  <c r="F158"/>
  <c r="E158"/>
  <c r="F157"/>
  <c r="E157"/>
  <c r="F156"/>
  <c r="E156"/>
  <c r="F155"/>
  <c r="E155"/>
  <c r="D154"/>
  <c r="E154" s="1"/>
  <c r="C154"/>
  <c r="F153"/>
  <c r="E153"/>
  <c r="F152"/>
  <c r="E152"/>
  <c r="F151"/>
  <c r="E151"/>
  <c r="F150"/>
  <c r="E150"/>
  <c r="F149"/>
  <c r="E149"/>
  <c r="F148"/>
  <c r="E148"/>
  <c r="F147"/>
  <c r="E147"/>
  <c r="F146"/>
  <c r="F145"/>
  <c r="D144"/>
  <c r="E144" s="1"/>
  <c r="C144"/>
  <c r="F143"/>
  <c r="E143"/>
  <c r="F142"/>
  <c r="E142"/>
  <c r="D141"/>
  <c r="E141" s="1"/>
  <c r="C141"/>
  <c r="F138"/>
  <c r="F137"/>
  <c r="F136"/>
  <c r="F135"/>
  <c r="F134"/>
  <c r="D133"/>
  <c r="F133" s="1"/>
  <c r="C133"/>
  <c r="C132" s="1"/>
  <c r="F131"/>
  <c r="F130"/>
  <c r="E130"/>
  <c r="F129"/>
  <c r="F128"/>
  <c r="F127"/>
  <c r="E127"/>
  <c r="F126"/>
  <c r="F125"/>
  <c r="E125"/>
  <c r="F124"/>
  <c r="E124"/>
  <c r="F123"/>
  <c r="E123"/>
  <c r="F122"/>
  <c r="E122"/>
  <c r="F121"/>
  <c r="E121"/>
  <c r="F120"/>
  <c r="E120"/>
  <c r="F119"/>
  <c r="E119"/>
  <c r="F118"/>
  <c r="F117"/>
  <c r="E117"/>
  <c r="D117"/>
  <c r="C117"/>
  <c r="F116"/>
  <c r="E116"/>
  <c r="D115"/>
  <c r="E115" s="1"/>
  <c r="C115"/>
  <c r="F114"/>
  <c r="F113"/>
  <c r="E113"/>
  <c r="F112"/>
  <c r="D112"/>
  <c r="C112"/>
  <c r="E112" s="1"/>
  <c r="F111"/>
  <c r="D110"/>
  <c r="C110"/>
  <c r="F110" s="1"/>
  <c r="F109"/>
  <c r="E109"/>
  <c r="D108"/>
  <c r="E108" s="1"/>
  <c r="C108"/>
  <c r="F107"/>
  <c r="F106"/>
  <c r="E106"/>
  <c r="D105"/>
  <c r="E105" s="1"/>
  <c r="C105"/>
  <c r="F104"/>
  <c r="E104"/>
  <c r="F103"/>
  <c r="E103"/>
  <c r="D103"/>
  <c r="C103"/>
  <c r="F102"/>
  <c r="E102"/>
  <c r="D101"/>
  <c r="E101" s="1"/>
  <c r="C101"/>
  <c r="F100"/>
  <c r="F99"/>
  <c r="E99"/>
  <c r="F98"/>
  <c r="D98"/>
  <c r="C98"/>
  <c r="E98" s="1"/>
  <c r="F97"/>
  <c r="E97"/>
  <c r="F96"/>
  <c r="E96"/>
  <c r="F95"/>
  <c r="D95"/>
  <c r="C95"/>
  <c r="E95" s="1"/>
  <c r="F94"/>
  <c r="E94"/>
  <c r="D93"/>
  <c r="E93" s="1"/>
  <c r="C93"/>
  <c r="C91" s="1"/>
  <c r="C82" s="1"/>
  <c r="F92"/>
  <c r="F90"/>
  <c r="E90"/>
  <c r="F89"/>
  <c r="E89"/>
  <c r="F88"/>
  <c r="E88"/>
  <c r="D88"/>
  <c r="C88"/>
  <c r="F87"/>
  <c r="E87"/>
  <c r="D86"/>
  <c r="E86" s="1"/>
  <c r="C86"/>
  <c r="F85"/>
  <c r="E85"/>
  <c r="F84"/>
  <c r="E84"/>
  <c r="D83"/>
  <c r="E83" s="1"/>
  <c r="C83"/>
  <c r="F81"/>
  <c r="E81"/>
  <c r="F80"/>
  <c r="E80"/>
  <c r="D80"/>
  <c r="C80"/>
  <c r="F79"/>
  <c r="F78"/>
  <c r="E78"/>
  <c r="D77"/>
  <c r="E77" s="1"/>
  <c r="C77"/>
  <c r="C75" s="1"/>
  <c r="C72" s="1"/>
  <c r="F76"/>
  <c r="F74"/>
  <c r="F73"/>
  <c r="D73"/>
  <c r="C73"/>
  <c r="F71"/>
  <c r="E71"/>
  <c r="D70"/>
  <c r="E70" s="1"/>
  <c r="C70"/>
  <c r="F69"/>
  <c r="F68"/>
  <c r="F67"/>
  <c r="E67"/>
  <c r="D66"/>
  <c r="E66" s="1"/>
  <c r="C66"/>
  <c r="C64" s="1"/>
  <c r="C59" s="1"/>
  <c r="F65"/>
  <c r="E65"/>
  <c r="F63"/>
  <c r="F62"/>
  <c r="E62"/>
  <c r="D61"/>
  <c r="E61" s="1"/>
  <c r="C61"/>
  <c r="D60"/>
  <c r="E60" s="1"/>
  <c r="C60"/>
  <c r="F58"/>
  <c r="E58"/>
  <c r="F57"/>
  <c r="E57"/>
  <c r="F56"/>
  <c r="F55"/>
  <c r="E55"/>
  <c r="D54"/>
  <c r="E54" s="1"/>
  <c r="C54"/>
  <c r="C53" s="1"/>
  <c r="D53"/>
  <c r="E53" s="1"/>
  <c r="F52"/>
  <c r="E52"/>
  <c r="F51"/>
  <c r="E51"/>
  <c r="F50"/>
  <c r="F49"/>
  <c r="E49"/>
  <c r="F48"/>
  <c r="E48"/>
  <c r="D47"/>
  <c r="E47" s="1"/>
  <c r="C47"/>
  <c r="F46"/>
  <c r="E46"/>
  <c r="F45"/>
  <c r="E45"/>
  <c r="F44"/>
  <c r="E44"/>
  <c r="F43"/>
  <c r="D43"/>
  <c r="C43"/>
  <c r="E43" s="1"/>
  <c r="C42"/>
  <c r="C41"/>
  <c r="F40"/>
  <c r="D39"/>
  <c r="C39"/>
  <c r="F39" s="1"/>
  <c r="F38"/>
  <c r="F37"/>
  <c r="E37"/>
  <c r="F36"/>
  <c r="E36"/>
  <c r="D36"/>
  <c r="C36"/>
  <c r="F35"/>
  <c r="E35"/>
  <c r="F34"/>
  <c r="E34"/>
  <c r="F33"/>
  <c r="E33"/>
  <c r="D33"/>
  <c r="C33"/>
  <c r="F32"/>
  <c r="E32"/>
  <c r="D31"/>
  <c r="E31" s="1"/>
  <c r="C31"/>
  <c r="C30" s="1"/>
  <c r="D30"/>
  <c r="E30" s="1"/>
  <c r="F29"/>
  <c r="E29"/>
  <c r="F28"/>
  <c r="E28"/>
  <c r="D28"/>
  <c r="C28"/>
  <c r="F27"/>
  <c r="F26"/>
  <c r="E26"/>
  <c r="E25"/>
  <c r="D25"/>
  <c r="F25" s="1"/>
  <c r="C25"/>
  <c r="F24"/>
  <c r="F23"/>
  <c r="E23"/>
  <c r="D22"/>
  <c r="D17" s="1"/>
  <c r="C22"/>
  <c r="C17" s="1"/>
  <c r="F21"/>
  <c r="F20"/>
  <c r="E20"/>
  <c r="F19"/>
  <c r="E19"/>
  <c r="E18"/>
  <c r="D18"/>
  <c r="F18" s="1"/>
  <c r="C18"/>
  <c r="F16"/>
  <c r="E16"/>
  <c r="F15"/>
  <c r="E15"/>
  <c r="F14"/>
  <c r="E14"/>
  <c r="F13"/>
  <c r="E13"/>
  <c r="E12"/>
  <c r="D12"/>
  <c r="F12" s="1"/>
  <c r="C12"/>
  <c r="C11"/>
  <c r="F10"/>
  <c r="E10"/>
  <c r="F9"/>
  <c r="E9"/>
  <c r="F8"/>
  <c r="E8"/>
  <c r="F7"/>
  <c r="E7"/>
  <c r="E6"/>
  <c r="D6"/>
  <c r="F6" s="1"/>
  <c r="C6"/>
  <c r="C5"/>
  <c r="F17" l="1"/>
  <c r="E17"/>
  <c r="C4"/>
  <c r="D5"/>
  <c r="D11"/>
  <c r="D59"/>
  <c r="F22"/>
  <c r="F30"/>
  <c r="F31"/>
  <c r="F53"/>
  <c r="F54"/>
  <c r="D64"/>
  <c r="F66"/>
  <c r="F70"/>
  <c r="D75"/>
  <c r="F83"/>
  <c r="F86"/>
  <c r="D91"/>
  <c r="F101"/>
  <c r="F105"/>
  <c r="F115"/>
  <c r="F141"/>
  <c r="F144"/>
  <c r="F154"/>
  <c r="C163"/>
  <c r="C140" s="1"/>
  <c r="C139" s="1"/>
  <c r="C194" s="1"/>
  <c r="E22"/>
  <c r="D42"/>
  <c r="F47"/>
  <c r="F60"/>
  <c r="F61"/>
  <c r="F77"/>
  <c r="F93"/>
  <c r="F108"/>
  <c r="D132"/>
  <c r="F132" s="1"/>
  <c r="F175"/>
  <c r="F178"/>
  <c r="D140"/>
  <c r="E11" l="1"/>
  <c r="F11"/>
  <c r="D139"/>
  <c r="E140"/>
  <c r="F140"/>
  <c r="F91"/>
  <c r="D82"/>
  <c r="E91"/>
  <c r="E59"/>
  <c r="F59"/>
  <c r="E42"/>
  <c r="D41"/>
  <c r="F42"/>
  <c r="E75"/>
  <c r="F75"/>
  <c r="D72"/>
  <c r="E64"/>
  <c r="F64"/>
  <c r="D4"/>
  <c r="E5"/>
  <c r="F5"/>
  <c r="E163"/>
  <c r="F163"/>
  <c r="E20" i="14"/>
  <c r="C20"/>
  <c r="F4" i="4" l="1"/>
  <c r="E4"/>
  <c r="E82"/>
  <c r="F82"/>
  <c r="D194"/>
  <c r="E139"/>
  <c r="F139"/>
  <c r="E72"/>
  <c r="F72"/>
  <c r="F41"/>
  <c r="E41"/>
  <c r="D10" i="15"/>
  <c r="D12"/>
  <c r="D9" s="1"/>
  <c r="E194" i="4" l="1"/>
  <c r="F194"/>
  <c r="H39" i="14"/>
  <c r="F32"/>
  <c r="F57"/>
  <c r="C52" l="1"/>
  <c r="D15" i="15"/>
  <c r="F52" i="14"/>
  <c r="E6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7"/>
  <c r="H57" s="1"/>
  <c r="E54"/>
  <c r="E52"/>
  <c r="E47"/>
  <c r="E45"/>
  <c r="E42"/>
  <c r="E36"/>
  <c r="E32"/>
  <c r="E27"/>
  <c r="E15"/>
  <c r="F17" i="15"/>
  <c r="F18"/>
  <c r="E19"/>
  <c r="E21"/>
  <c r="E17"/>
  <c r="E12"/>
  <c r="E10"/>
  <c r="D21"/>
  <c r="D19"/>
  <c r="D17"/>
  <c r="D14" s="1"/>
  <c r="D8" s="1"/>
  <c r="C57" i="14"/>
  <c r="F54"/>
  <c r="C54"/>
  <c r="F47"/>
  <c r="C47"/>
  <c r="F45"/>
  <c r="C45"/>
  <c r="F42"/>
  <c r="C42"/>
  <c r="F36"/>
  <c r="C36"/>
  <c r="D32"/>
  <c r="D59" s="1"/>
  <c r="C32"/>
  <c r="F27"/>
  <c r="C27"/>
  <c r="F20"/>
  <c r="F15"/>
  <c r="C15"/>
  <c r="F6"/>
  <c r="C6"/>
  <c r="E9" i="15" l="1"/>
  <c r="E8"/>
  <c r="E7" s="1"/>
  <c r="H54" i="14"/>
  <c r="H45"/>
  <c r="H32"/>
  <c r="H52"/>
  <c r="H42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<sst xmlns="http://schemas.openxmlformats.org/spreadsheetml/2006/main" count="522" uniqueCount="469">
  <si>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</si>
  <si>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</si>
  <si>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</si>
  <si>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</si>
  <si>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</si>
  <si>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</si>
  <si>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</si>
  <si>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</si>
  <si>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</si>
  <si>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</si>
  <si>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</si>
  <si>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</si>
  <si>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</si>
  <si>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</si>
  <si>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</si>
  <si>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</si>
  <si>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</si>
  <si>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</si>
  <si>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</si>
  <si>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</si>
  <si>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</si>
  <si>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</si>
  <si>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</si>
  <si>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</si>
  <si>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</si>
  <si>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</si>
  <si>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</si>
  <si>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</si>
  <si>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</si>
  <si>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</si>
  <si>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</si>
  <si>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</si>
  <si>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</si>
  <si>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</si>
  <si>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</si>
  <si>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</si>
  <si>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</si>
  <si>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</si>
  <si>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</si>
  <si>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</si>
  <si>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</si>
  <si>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</si>
  <si>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</si>
  <si>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</si>
  <si>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</si>
  <si>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</si>
  <si>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</si>
  <si>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</si>
  <si>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</si>
  <si>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</si>
  <si>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</si>
  <si>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</si>
  <si>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</si>
  <si>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</si>
  <si>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</si>
  <si>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</si>
  <si>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</si>
  <si>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</si>
  <si>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</si>
  <si>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</si>
  <si>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</si>
  <si>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</si>
  <si>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</si>
  <si>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</si>
  <si>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</si>
  <si>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</si>
  <si>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</si>
  <si>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</si>
  <si>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</si>
  <si>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</si>
  <si>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</si>
  <si>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</si>
  <si>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</si>
  <si>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</si>
  <si>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</si>
  <si>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</si>
  <si>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</si>
  <si>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</si>
  <si>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</si>
  <si>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</si>
  <si>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</si>
  <si>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</si>
  <si>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</si>
  <si>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</si>
  <si>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</si>
  <si>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</si>
  <si>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</si>
  <si>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</si>
  <si>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</si>
  <si>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</si>
  <si>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</si>
  <si>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</si>
  <si>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</si>
  <si>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</si>
  <si>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</si>
  <si>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</si>
  <si>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</si>
  <si>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</si>
  <si>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</si>
  <si>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</si>
  <si>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</si>
  <si>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</si>
  <si>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</si>
  <si>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</si>
  <si>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</si>
  <si>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</si>
  <si>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</si>
  <si>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</si>
  <si>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</si>
  <si>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</si>
  <si>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</si>
  <si>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</si>
  <si>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</si>
  <si>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</si>
  <si>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</si>
  <si>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</si>
  <si>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</si>
  <si>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</si>
  <si>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</si>
  <si>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</si>
  <si>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</si>
  <si>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</si>
  <si>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</si>
  <si>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</si>
  <si>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</si>
  <si>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</si>
  <si>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</si>
  <si>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</si>
  <si>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</si>
  <si>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</si>
  <si>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</si>
  <si>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</si>
  <si>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</si>
  <si>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</si>
  <si>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</si>
  <si>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</si>
  <si>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</si>
  <si>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</si>
  <si>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</si>
  <si>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</si>
  <si>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</si>
  <si>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</si>
  <si>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</si>
  <si>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</si>
  <si>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</si>
  <si>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</si>
  <si>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</si>
  <si>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</si>
  <si>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</si>
  <si>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</si>
  <si>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</si>
  <si>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</si>
  <si>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</si>
  <si>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</si>
  <si>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</si>
  <si>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</si>
  <si>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</si>
  <si>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</si>
  <si>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</si>
  <si>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</si>
  <si>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</si>
  <si>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</si>
  <si>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</si>
  <si>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</si>
  <si>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</si>
  <si>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</si>
  <si>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</si>
  <si>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</si>
  <si>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</si>
  <si>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</si>
  <si>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</si>
  <si>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</si>
  <si>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</si>
  <si>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</si>
  <si>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</si>
  <si>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</si>
  <si>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</si>
  <si>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</si>
  <si>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</si>
  <si>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</si>
  <si>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</si>
  <si>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</si>
  <si>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</si>
  <si>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</si>
  <si>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</si>
  <si>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</si>
  <si>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</si>
  <si>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</si>
  <si>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</si>
  <si>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</si>
  <si>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</si>
  <si>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</si>
  <si>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</si>
  <si>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</si>
  <si>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</si>
  <si>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</si>
  <si>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</si>
  <si>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</si>
  <si>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</si>
  <si>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</si>
  <si>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</si>
  <si>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</si>
  <si>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</si>
  <si>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</si>
  <si>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</si>
  <si>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</si>
  <si>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</si>
  <si>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</si>
  <si>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</si>
  <si>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</si>
  <si>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</si>
  <si>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</si>
  <si>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</si>
  <si>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</si>
  <si>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</si>
  <si>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</si>
  <si>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</si>
  <si>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</si>
  <si>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</si>
  <si>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</si>
  <si>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</si>
  <si>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</si>
  <si>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</si>
  <si>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</si>
  <si>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</si>
  <si>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</si>
  <si>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</si>
  <si>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</si>
  <si>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</si>
  <si>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</si>
  <si>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</si>
  <si>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</si>
  <si>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</si>
  <si>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</si>
  <si>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</si>
  <si>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</si>
  <si>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</si>
  <si>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</si>
  <si>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</si>
  <si>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</si>
  <si>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</si>
  <si>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</si>
  <si>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</si>
  <si>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</si>
  <si>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</si>
  <si>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</si>
  <si>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</si>
  <si>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</si>
  <si>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</si>
  <si>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</si>
  <si>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</si>
  <si>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</si>
  <si>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</si>
  <si>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</si>
  <si>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</si>
  <si>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</si>
  <si>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</si>
  <si>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</si>
  <si>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</si>
  <si>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</si>
  <si>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</si>
  <si>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</si>
  <si>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</si>
  <si>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</si>
  <si>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</si>
  <si>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</si>
  <si>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</si>
  <si>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</si>
  <si>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</si>
  <si>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</si>
  <si>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</si>
  <si>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</si>
  <si>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</si>
  <si>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</si>
  <si>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</si>
  <si>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</si>
  <si>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</si>
  <si>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</si>
  <si>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</si>
  <si>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</si>
  <si>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</si>
  <si>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</si>
  <si>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</si>
  <si>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</si>
  <si>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</si>
  <si>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</si>
  <si>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</si>
  <si>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</si>
  <si>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</si>
  <si>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</si>
  <si>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</si>
  <si>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</si>
  <si>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</si>
  <si>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</si>
  <si>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</si>
  <si>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</si>
  <si>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</si>
  <si>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</si>
  <si>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</si>
  <si>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</si>
  <si>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</si>
  <si>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</si>
  <si>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</si>
  <si>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</si>
  <si>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</si>
  <si>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</si>
  <si>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</si>
  <si>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</si>
  <si>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</si>
  <si>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</si>
  <si>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</si>
  <si>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</si>
  <si>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</si>
  <si>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</si>
  <si>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</si>
  <si>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</si>
  <si>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</si>
  <si>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</si>
  <si>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</si>
  <si>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</si>
  <si>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</si>
  <si>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</si>
  <si>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</si>
  <si>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</si>
  <si>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</si>
  <si>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</si>
  <si>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</si>
  <si>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081  1  16  25060  01  6000  140</t>
  </si>
  <si>
    <t>188  1  16  28000  01  6000  140</t>
  </si>
  <si>
    <t>000  1  16 43000  01  6000  140</t>
  </si>
  <si>
    <t>Дотации из областного бюджета  на выравнивание бюджетной обеспеченности между поселениями, расположенными на территории Свердловской области</t>
  </si>
  <si>
    <t>Субсидии на организацию отдыха детей в каникулярное время, включая мероприятия по обеспечению безопасности их жизни и здоровья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</si>
  <si>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</si>
  <si>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РФ по  предоставлению мер социальной поддержка по оплате жилого помещения и коммунальных услуг</t>
  </si>
  <si>
    <t>Субвенции на финансовое обеспечение  государственных гарантий на реализацию права  на получение общедоступного и бесплатного дошкольного, начального общего, основного общего, среднего 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 организациях</t>
  </si>
  <si>
    <t>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</t>
  </si>
  <si>
    <t>Объем средств по решению о бюджете на 2018 год, тыс. руб.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</si>
  <si>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</si>
  <si>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</si>
  <si>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902  1  11  05074  04  0007  120</t>
  </si>
  <si>
    <t>908  1  13  01994  04  0004  130</t>
  </si>
  <si>
    <t>000 1 13  02000  00  0000 130</t>
  </si>
  <si>
    <t>Доходы от компенсации затрат государства</t>
  </si>
  <si>
    <t>000  1 14   02040   04 0000 410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</si>
  <si>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</si>
  <si>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000   1 14   06000  00  0000 430</t>
  </si>
  <si>
    <t>Доходы от продажи земельных участков, находящихся в государственной и муниципальной собственности</t>
  </si>
  <si>
    <t>000  1  16  03000  00  0000 140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</si>
  <si>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</si>
  <si>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</si>
  <si>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</si>
  <si>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</si>
  <si>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</si>
  <si>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000  1 16  30000  01   0000 140</t>
  </si>
  <si>
    <t>Денежные взыскания (штрафы) за правонарушения в области дорожного движения</t>
  </si>
  <si>
    <t>000  1 16  32000  00  0000 140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</si>
  <si>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</si>
  <si>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000  1 16  33000  00  0000 140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</si>
  <si>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</si>
  <si>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004 1  16  33040  04  0000  140</t>
  </si>
  <si>
    <t>000  1 16  35000  00  0000  140</t>
  </si>
  <si>
    <t>Суммы по искам о возмещении вреда, причиненного окружающей среде</t>
  </si>
  <si>
    <t>000  1 16  37000  00  0000 140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</si>
  <si>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</si>
  <si>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000  1 16   51000   02 0000 140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</si>
  <si>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</si>
  <si>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081  1  16  90040  04  6000  140</t>
  </si>
  <si>
    <t>Объем средств по решению о бюджете на 2018 год  в тысячах рублей</t>
  </si>
  <si>
    <t>182  1  05  01000  00  0000  110</t>
  </si>
  <si>
    <t>182  1  05  01011  01  0000  110</t>
  </si>
  <si>
    <t>182  1  05  01021  01  0000  110</t>
  </si>
  <si>
    <t>182  1  05  01050  01  1000  110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</si>
  <si>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</si>
  <si>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</si>
  <si>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</si>
  <si>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000  1  11  05074  00  0000  120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</si>
  <si>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</si>
  <si>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</si>
  <si>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000  2  02  40000  00  0000  151</t>
  </si>
  <si>
    <t>ИНЫЕ МЕЖБЮДЖЕТНЫЕ ТРАНСФЕРТЫ</t>
  </si>
  <si>
    <t>901  2  02  49999  04  0000  151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</si>
  <si>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</si>
  <si>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</si>
  <si>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</si>
  <si>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</si>
  <si>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919  1  13  02994  04  0001  130</t>
  </si>
  <si>
    <t>000  1  13  02994  04  0003  130</t>
  </si>
  <si>
    <t>901  1  13  02994  04  0003  130</t>
  </si>
  <si>
    <t>000  1  16  25050  01  6000  140</t>
  </si>
  <si>
    <t>000  1  16  25060  01  6000  140</t>
  </si>
  <si>
    <t>161 1  16  33040  04  6000  140</t>
  </si>
  <si>
    <t>182  1  16  90040  04  6000  140</t>
  </si>
  <si>
    <t>192  1  16  90040  04  6000  140</t>
  </si>
  <si>
    <t>902  1  16  90040  04  6000  140</t>
  </si>
  <si>
    <t>906  1  17  01040  04  0000  180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</si>
  <si>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</si>
  <si>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 муниципальных районов (городских округов) между муниципальными районами 9городскими округами), расположенные на территории Свердловской области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</si>
  <si>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</si>
  <si>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</si>
  <si>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901  2  02  25555  04  0000  151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</si>
  <si>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</si>
  <si>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</si>
  <si>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</si>
  <si>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906  2  18  04010  04  0000  180</t>
  </si>
  <si>
    <t>908  2  18  04020  04  0000  180</t>
  </si>
  <si>
    <t>908  2  19  60010  04  0000  151</t>
  </si>
  <si>
    <t>Сумма бюджетных назначений на 2018 год (в тыс.руб.)</t>
  </si>
  <si>
    <t>Рост, снижение (+, -) в тыс. руб.</t>
  </si>
  <si>
    <t>901  2  02  20051  04  0000  151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</si>
  <si>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</si>
  <si>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906   2  02   25027  04 0000 151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</si>
  <si>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</si>
  <si>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906  2 02  25097 04 0000 151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</si>
  <si>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</si>
  <si>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901  2  02  29990 04  0000  151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</si>
  <si>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года", на осуществление работы с молодежью</t>
  </si>
  <si>
    <t xml:space="preserve">Межбюджетные трансферты, предоставление которых предусмотрено  государственной программой Свердловской области "Развитие транспортного комплекса Свердловской области до 2024 года", на строительство, реконструкцию, капитальный ремонт, ремонт автомобильных дорог  общего пользования местного значения   </t>
  </si>
  <si>
    <t>908  2  02  49999  04  0000  151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</si>
  <si>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</si>
  <si>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100 1  03  02000  01  0000  110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</si>
  <si>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</si>
  <si>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</si>
  <si>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</si>
  <si>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</si>
  <si>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Земельный налог с организаций, обладающих земельным участком, расположенным в границах городских округов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</si>
  <si>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являющихся памятниками историии,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</si>
  <si>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</si>
  <si>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Прочие доходы от компенсации затрат бюджетов городских округов (возврат дебиторской задолженности прошлых лет)</t>
  </si>
  <si>
    <t>Прочие доходы от компенсации затрат бюджетов городских округов (прочие доходы)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</si>
  <si>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</si>
  <si>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000  1  16  25073  04  0000  140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</si>
  <si>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</si>
  <si>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901  2  02  20216  04  0000  151</t>
  </si>
  <si>
    <t>Субсидии,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2024 года" на капитальный ремонт автомобильных дорог общего пользования местного значения</t>
  </si>
  <si>
    <t>Субсидии на обеспечение мероприятий по оборудованию спортивных площадок в общеобразовательных организациях</t>
  </si>
  <si>
    <t>Межбюджетные трансферты, передаваемые бюджетам городских округов  на обеспечение оплаты труда работников муниципальных учреждений в размере не ниже минимального размера оплаты труда в 2018 году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</si>
  <si>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</si>
  <si>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</si>
  <si>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902  1  08  07150  01  0000  110</t>
  </si>
  <si>
    <t>Государственная пошлина за выдачу разрешения на установку рекламной конструкции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</si>
  <si>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</si>
  <si>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901 2 02  25127  04  0000  151
</t>
  </si>
  <si>
    <t xml:space="preserve"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
</t>
  </si>
  <si>
    <t>901  2  02  25497  04  0000  151</t>
  </si>
  <si>
    <t xml:space="preserve">Субсидии бюджетам городских округов на реализацию мероприятий по обеспечению жильем молодых семей
</t>
  </si>
  <si>
    <t>901  2  02  29999 04  0000  151</t>
  </si>
  <si>
    <t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</si>
  <si>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906  2  02  29999 04  0000  151</t>
  </si>
  <si>
    <t>Субсидии бюджетам  на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</t>
  </si>
  <si>
    <t>906  2  02  49999  04  0000  151</t>
  </si>
  <si>
    <t>Межбюджетные трансферты, из резервного фонда Правительства Свердловской области на замену стояков, разводки  и розлива системы отопления в  МАДОУ детский сад №39 "Родничок"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</si>
  <si>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</si>
  <si>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8 551,87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</si>
  <si>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01.09.2018 г.</t>
  </si>
  <si>
    <t>Сумма фактического поступления на 01.09.2018 г. (в тыс.руб.)</t>
  </si>
  <si>
    <r>
      <t xml:space="preserve">Налог, взимаемый с налогоплательщиков, выбравших в качестве объекта налогообложения </t>
    </r>
    <r>
      <rPr>
        <sz val="12"/>
        <rFont val="Times New Roman"/>
        <family val="1"/>
        <charset val="204"/>
      </rPr>
      <t>доходы</t>
    </r>
  </si>
  <si>
    <r>
      <t xml:space="preserve">Налог, взимаемый с налогоплательщиков, выбравших в качестве объекта налогообложения доходы, уменьшенные на величину </t>
    </r>
    <r>
      <rPr>
        <sz val="12"/>
        <rFont val="Times New Roman"/>
        <family val="1"/>
        <charset val="204"/>
      </rPr>
      <t>расходов</t>
    </r>
  </si>
  <si>
    <r>
      <t>Доходы от продажи</t>
    </r>
    <r>
      <rPr>
        <sz val="12"/>
        <rFont val="Times New Roman"/>
        <family val="1"/>
        <charset val="204"/>
      </rPr>
      <t xml:space="preserve"> квартир, </t>
    </r>
    <r>
      <rPr>
        <sz val="10"/>
        <rFont val="Times New Roman"/>
        <family val="1"/>
        <charset val="204"/>
      </rPr>
      <t xml:space="preserve">находящихся в </t>
    </r>
    <r>
      <rPr>
        <sz val="12"/>
        <rFont val="Times New Roman"/>
        <family val="1"/>
        <charset val="204"/>
      </rPr>
      <t>собственности</t>
    </r>
    <r>
      <rPr>
        <sz val="10"/>
        <rFont val="Times New Roman"/>
        <family val="1"/>
        <charset val="204"/>
      </rPr>
      <t xml:space="preserve"> городских округов</t>
    </r>
  </si>
  <si>
    <t>318  1  16  90040  04  6000  140</t>
  </si>
  <si>
    <t>919  1  17  01040  04  0000  180</t>
  </si>
  <si>
    <t>901  1  17  05040  04  0000  180</t>
  </si>
  <si>
    <t>908  2 02   25519  04  0000   151</t>
  </si>
  <si>
    <t>Субсидия бюджетам городских округов на поддержку отрасли культуры</t>
  </si>
  <si>
    <t>Субсидии в рамках государственной программы Свердловской области "Повышение инвестиционной привлекательности Свердловской области до 2024 года", в 2017 году на развитие объектов, предназначенных для организации досуга жителей муниципальных образований, расположенных на территории Свердловской области</t>
  </si>
  <si>
    <t xml:space="preserve"> по состоянию на 01.09.2018 года</t>
  </si>
  <si>
    <t>Исполнено    на 01.09.2018г., в тыс. руб.</t>
  </si>
  <si>
    <t>на 01.09.2018г.</t>
  </si>
  <si>
    <t>Исполнение на 01.09.2018г., в тысячах рублей</t>
  </si>
  <si>
    <t>на  01.09.2018г.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</si>
</sst>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2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164" fontId="14" fillId="0" borderId="1" xfId="0" applyNumberFormat="1" applyFont="1" applyFill="1" applyBorder="1"/>
    <xf numFmtId="0" fontId="4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 wrapText="1"/>
    </xf>
    <xf numFmtId="0" fontId="4" fillId="0" borderId="1" xfId="3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/>
    </xf>
    <xf numFmtId="0" fontId="34" fillId="0" borderId="1" xfId="0" applyFont="1" applyFill="1" applyBorder="1" applyAlignment="1">
      <alignment horizontal="justify" vertical="top" wrapText="1"/>
    </xf>
    <xf numFmtId="0" fontId="37" fillId="0" borderId="1" xfId="3" applyFont="1" applyFill="1" applyBorder="1" applyAlignment="1">
      <alignment horizontal="justify" vertical="top" wrapText="1"/>
    </xf>
    <xf numFmtId="0" fontId="4" fillId="0" borderId="1" xfId="3" applyNumberFormat="1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top"/>
    </xf>
    <xf numFmtId="0" fontId="37" fillId="0" borderId="1" xfId="3" applyFont="1" applyFill="1" applyBorder="1" applyAlignment="1">
      <alignment horizontal="justify" vertical="top"/>
    </xf>
    <xf numFmtId="0" fontId="37" fillId="0" borderId="1" xfId="3" applyFont="1" applyFill="1" applyBorder="1" applyAlignment="1">
      <alignment horizontal="justify"/>
    </xf>
    <xf numFmtId="0" fontId="8" fillId="0" borderId="1" xfId="3" applyFont="1" applyFill="1" applyBorder="1" applyAlignment="1">
      <alignment horizontal="justify" vertical="top"/>
    </xf>
    <xf numFmtId="0" fontId="8" fillId="0" borderId="1" xfId="1" applyFont="1" applyFill="1" applyBorder="1" applyAlignment="1">
      <alignment horizontal="justify" vertical="top"/>
    </xf>
    <xf numFmtId="0" fontId="38" fillId="0" borderId="1" xfId="0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justify" vertical="top" wrapText="1"/>
    </xf>
    <xf numFmtId="0" fontId="39" fillId="0" borderId="1" xfId="0" applyFont="1" applyFill="1" applyBorder="1" applyAlignment="1">
      <alignment horizontal="left" vertical="top" wrapText="1"/>
    </xf>
    <xf numFmtId="2" fontId="4" fillId="0" borderId="1" xfId="3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center" wrapText="1"/>
    </xf>
    <xf numFmtId="0" fontId="37" fillId="0" borderId="1" xfId="3" applyFont="1" applyFill="1" applyBorder="1" applyAlignment="1">
      <alignment vertical="top"/>
    </xf>
    <xf numFmtId="0" fontId="8" fillId="0" borderId="1" xfId="3" applyFont="1" applyFill="1" applyBorder="1" applyAlignment="1">
      <alignment vertical="top"/>
    </xf>
    <xf numFmtId="2" fontId="3" fillId="0" borderId="1" xfId="3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right" vertical="top"/>
    </xf>
    <xf numFmtId="0" fontId="40" fillId="0" borderId="1" xfId="3" applyFont="1" applyFill="1" applyBorder="1" applyAlignment="1">
      <alignment horizontal="justify" vertical="top" wrapText="1"/>
    </xf>
    <xf numFmtId="0" fontId="37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top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42" fillId="0" borderId="1" xfId="3" applyFont="1" applyFill="1" applyBorder="1" applyAlignment="1">
      <alignment horizontal="justify" vertical="top"/>
    </xf>
    <xf numFmtId="0" fontId="3" fillId="0" borderId="1" xfId="3" applyNumberFormat="1" applyFont="1" applyFill="1" applyBorder="1" applyAlignment="1">
      <alignment horizontal="justify" vertical="top"/>
    </xf>
    <xf numFmtId="2" fontId="4" fillId="0" borderId="1" xfId="3" applyNumberFormat="1" applyFont="1" applyFill="1" applyBorder="1" applyAlignment="1">
      <alignment horizontal="right"/>
    </xf>
    <xf numFmtId="2" fontId="34" fillId="0" borderId="1" xfId="0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right" shrinkToFit="1"/>
    </xf>
    <xf numFmtId="2" fontId="5" fillId="0" borderId="1" xfId="0" applyNumberFormat="1" applyFont="1" applyFill="1" applyBorder="1" applyAlignment="1">
      <alignment horizontal="right"/>
    </xf>
    <xf numFmtId="2" fontId="4" fillId="0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right"/>
    </xf>
    <xf numFmtId="4" fontId="3" fillId="0" borderId="1" xfId="3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4" fontId="4" fillId="0" borderId="1" xfId="3" applyNumberFormat="1" applyFont="1" applyFill="1" applyBorder="1" applyAlignment="1">
      <alignment horizontal="right"/>
    </xf>
    <xf numFmtId="2" fontId="4" fillId="0" borderId="1" xfId="3" applyNumberFormat="1" applyFont="1" applyFill="1" applyBorder="1" applyAlignment="1"/>
    <xf numFmtId="2" fontId="5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6" fillId="0" borderId="1" xfId="3" applyNumberFormat="1" applyFont="1" applyFill="1" applyBorder="1" applyAlignment="1">
      <alignment horizontal="right" wrapText="1"/>
    </xf>
    <xf numFmtId="2" fontId="6" fillId="0" borderId="1" xfId="3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wrapText="1"/>
    </xf>
    <xf numFmtId="2" fontId="4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/>
    </xf>
    <xf numFmtId="0" fontId="8" fillId="0" borderId="1" xfId="1" applyFont="1" applyFill="1" applyBorder="1" applyAlignment="1">
      <alignment horizontal="center" vertical="top" wrapText="1"/>
    </xf>
    <xf numFmtId="168" fontId="8" fillId="0" borderId="1" xfId="1" applyNumberFormat="1" applyFont="1" applyFill="1" applyBorder="1" applyAlignment="1">
      <alignment horizontal="center" vertical="top" wrapText="1"/>
    </xf>
    <xf numFmtId="0" fontId="41" fillId="0" borderId="1" xfId="1" applyFont="1" applyFill="1" applyBorder="1" applyAlignment="1">
      <alignment horizontal="center" vertical="top" wrapText="1"/>
    </xf>
    <xf numFmtId="0" fontId="37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3" applyFont="1" applyFill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3" applyFont="1" applyFill="1" applyBorder="1" applyAlignment="1">
      <alignment horizontal="justify"/>
    </xf>
    <xf numFmtId="0" fontId="37" fillId="0" borderId="1" xfId="3" applyFont="1" applyFill="1" applyBorder="1" applyAlignment="1"/>
    <xf numFmtId="0" fontId="3" fillId="0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justify" vertical="top"/>
    </xf>
    <xf numFmtId="0" fontId="33" fillId="0" borderId="0" xfId="0" applyFont="1" applyFill="1"/>
    <xf numFmtId="0" fontId="5" fillId="0" borderId="1" xfId="0" applyNumberFormat="1" applyFont="1" applyFill="1" applyBorder="1" applyAlignment="1">
      <alignment vertical="top" wrapText="1"/>
    </xf>
    <xf numFmtId="0" fontId="34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39" fillId="0" borderId="1" xfId="0" applyNumberFormat="1" applyFont="1" applyFill="1" applyBorder="1" applyAlignment="1">
      <alignment vertical="top" wrapText="1"/>
    </xf>
    <xf numFmtId="49" fontId="38" fillId="0" borderId="1" xfId="0" applyNumberFormat="1" applyFont="1" applyFill="1" applyBorder="1" applyAlignment="1">
      <alignment vertical="top" wrapText="1"/>
    </xf>
    <xf numFmtId="0" fontId="45" fillId="0" borderId="1" xfId="0" applyNumberFormat="1" applyFont="1" applyFill="1" applyBorder="1" applyAlignment="1">
      <alignment vertical="top" wrapText="1"/>
    </xf>
    <xf numFmtId="2" fontId="34" fillId="0" borderId="1" xfId="0" applyNumberFormat="1" applyFont="1" applyFill="1" applyBorder="1" applyAlignment="1"/>
    <xf numFmtId="0" fontId="3" fillId="0" borderId="1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justify" vertical="top" wrapText="1"/>
    </xf>
    <xf numFmtId="0" fontId="46" fillId="0" borderId="1" xfId="0" applyFont="1" applyFill="1" applyBorder="1" applyAlignment="1">
      <alignment horizontal="justify" vertical="top"/>
    </xf>
    <xf numFmtId="0" fontId="46" fillId="0" borderId="1" xfId="0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opLeftCell="A184" workbookViewId="0">
      <selection activeCell="F194" sqref="F194"/>
    </sheetView>
  </sheetViews>
  <sheetFormatPr defaultRowHeight="15"/>
  <cols>
    <col min="1" max="1" width="24.42578125" style="65" customWidth="1"/>
    <col min="2" max="2" width="47" style="65" customWidth="1"/>
    <col min="3" max="3" width="11.140625" style="184" customWidth="1"/>
    <col min="4" max="4" width="13.5703125" style="184" bestFit="1" customWidth="1"/>
    <col min="5" max="5" width="11.7109375" style="65" customWidth="1"/>
    <col min="6" max="6" width="12" style="65" customWidth="1"/>
    <col min="7" max="16384" width="9.140625" style="1"/>
  </cols>
  <sheetData>
    <row r="1" spans="1:6" ht="18" customHeight="1">
      <c r="A1" s="196" t="s">
        <v>453</v>
      </c>
      <c r="B1" s="196"/>
      <c r="C1" s="196"/>
      <c r="D1" s="196"/>
      <c r="E1" s="196"/>
      <c r="F1" s="197"/>
    </row>
    <row r="2" spans="1:6" ht="60">
      <c r="A2" s="162" t="s">
        <v>0</v>
      </c>
      <c r="B2" s="163" t="s">
        <v>1</v>
      </c>
      <c r="C2" s="164" t="s">
        <v>406</v>
      </c>
      <c r="D2" s="165" t="s">
        <v>454</v>
      </c>
      <c r="E2" s="166" t="s">
        <v>2</v>
      </c>
      <c r="F2" s="164" t="s">
        <v>407</v>
      </c>
    </row>
    <row r="3" spans="1:6">
      <c r="A3" s="167">
        <v>1</v>
      </c>
      <c r="B3" s="168">
        <v>2</v>
      </c>
      <c r="C3" s="169">
        <v>3</v>
      </c>
      <c r="D3" s="170">
        <v>5</v>
      </c>
      <c r="E3" s="171">
        <v>7</v>
      </c>
      <c r="F3" s="171">
        <v>9</v>
      </c>
    </row>
    <row r="4" spans="1:6">
      <c r="A4" s="121" t="s">
        <v>3</v>
      </c>
      <c r="B4" s="172" t="s">
        <v>4</v>
      </c>
      <c r="C4" s="143">
        <f>SUM(C5+C11+C17+C30+C36+C39+C41+C53+C59+C72+C82+C132)</f>
        <v>474311.35000000003</v>
      </c>
      <c r="D4" s="143">
        <f>SUM(D5+D11+D17+D30+D36+D39+D41+D53+D59+D72+D82+D132)</f>
        <v>315955.81</v>
      </c>
      <c r="E4" s="143">
        <f>SUM(D4*100/C4)</f>
        <v>66.613588310716153</v>
      </c>
      <c r="F4" s="144">
        <f>D4-C4</f>
        <v>-158355.54000000004</v>
      </c>
    </row>
    <row r="5" spans="1:6">
      <c r="A5" s="122" t="s">
        <v>5</v>
      </c>
      <c r="B5" s="172" t="s">
        <v>6</v>
      </c>
      <c r="C5" s="143">
        <f>SUM(C6)</f>
        <v>360113</v>
      </c>
      <c r="D5" s="143">
        <f>SUM(D6)</f>
        <v>234298.65000000002</v>
      </c>
      <c r="E5" s="143">
        <f t="shared" ref="E5:E66" si="0">SUM(D5*100/C5)</f>
        <v>65.062535926223163</v>
      </c>
      <c r="F5" s="144">
        <f t="shared" ref="F5:F68" si="1">D5-C5</f>
        <v>-125814.34999999998</v>
      </c>
    </row>
    <row r="6" spans="1:6">
      <c r="A6" s="122" t="s">
        <v>7</v>
      </c>
      <c r="B6" s="172" t="s">
        <v>8</v>
      </c>
      <c r="C6" s="143">
        <f>SUM(C7:C10)</f>
        <v>360113</v>
      </c>
      <c r="D6" s="143">
        <f>SUM(D7:D10)</f>
        <v>234298.65000000002</v>
      </c>
      <c r="E6" s="143">
        <f t="shared" si="0"/>
        <v>65.062535926223163</v>
      </c>
      <c r="F6" s="144">
        <f t="shared" si="1"/>
        <v>-125814.34999999998</v>
      </c>
    </row>
    <row r="7" spans="1:6" ht="63.75">
      <c r="A7" s="123" t="s">
        <v>9</v>
      </c>
      <c r="B7" s="113" t="s">
        <v>10</v>
      </c>
      <c r="C7" s="145">
        <v>352717</v>
      </c>
      <c r="D7" s="146">
        <v>227005.63</v>
      </c>
      <c r="E7" s="145">
        <f t="shared" si="0"/>
        <v>64.359140614146753</v>
      </c>
      <c r="F7" s="147">
        <f t="shared" si="1"/>
        <v>-125711.37</v>
      </c>
    </row>
    <row r="8" spans="1:6" ht="102">
      <c r="A8" s="123" t="s">
        <v>11</v>
      </c>
      <c r="B8" s="113" t="s">
        <v>12</v>
      </c>
      <c r="C8" s="145">
        <v>1330</v>
      </c>
      <c r="D8" s="146">
        <v>813.62</v>
      </c>
      <c r="E8" s="145">
        <f t="shared" si="0"/>
        <v>61.174436090225562</v>
      </c>
      <c r="F8" s="147">
        <f t="shared" si="1"/>
        <v>-516.38</v>
      </c>
    </row>
    <row r="9" spans="1:6" ht="38.25">
      <c r="A9" s="123" t="s">
        <v>13</v>
      </c>
      <c r="B9" s="113" t="s">
        <v>14</v>
      </c>
      <c r="C9" s="145">
        <v>1317</v>
      </c>
      <c r="D9" s="146">
        <v>1969.76</v>
      </c>
      <c r="E9" s="145">
        <f t="shared" si="0"/>
        <v>149.56416097190584</v>
      </c>
      <c r="F9" s="147">
        <f t="shared" si="1"/>
        <v>652.76</v>
      </c>
    </row>
    <row r="10" spans="1:6" ht="89.25">
      <c r="A10" s="123" t="s">
        <v>15</v>
      </c>
      <c r="B10" s="113" t="s">
        <v>16</v>
      </c>
      <c r="C10" s="145">
        <v>4749</v>
      </c>
      <c r="D10" s="146">
        <v>4509.6400000000003</v>
      </c>
      <c r="E10" s="145">
        <f t="shared" si="0"/>
        <v>94.959781006527706</v>
      </c>
      <c r="F10" s="147">
        <f t="shared" si="1"/>
        <v>-239.35999999999967</v>
      </c>
    </row>
    <row r="11" spans="1:6" ht="38.25">
      <c r="A11" s="121" t="s">
        <v>17</v>
      </c>
      <c r="B11" s="114" t="s">
        <v>18</v>
      </c>
      <c r="C11" s="143">
        <f>SUM(C12)</f>
        <v>16558.53</v>
      </c>
      <c r="D11" s="143">
        <f>SUM(D12)</f>
        <v>11365.99</v>
      </c>
      <c r="E11" s="143">
        <f t="shared" si="0"/>
        <v>68.641298472750904</v>
      </c>
      <c r="F11" s="144">
        <f t="shared" si="1"/>
        <v>-5192.5399999999991</v>
      </c>
    </row>
    <row r="12" spans="1:6" ht="25.5">
      <c r="A12" s="121" t="s">
        <v>419</v>
      </c>
      <c r="B12" s="114" t="s">
        <v>19</v>
      </c>
      <c r="C12" s="143">
        <f>SUM(C13:C16)</f>
        <v>16558.53</v>
      </c>
      <c r="D12" s="143">
        <f>SUM(D13:D16)</f>
        <v>11365.99</v>
      </c>
      <c r="E12" s="143">
        <f t="shared" si="0"/>
        <v>68.641298472750904</v>
      </c>
      <c r="F12" s="144">
        <f t="shared" si="1"/>
        <v>-5192.5399999999991</v>
      </c>
    </row>
    <row r="13" spans="1:6" ht="76.5">
      <c r="A13" s="124" t="s">
        <v>420</v>
      </c>
      <c r="B13" s="115" t="s">
        <v>20</v>
      </c>
      <c r="C13" s="145">
        <v>6176.55</v>
      </c>
      <c r="D13" s="146">
        <v>4960.25</v>
      </c>
      <c r="E13" s="145">
        <f t="shared" si="0"/>
        <v>80.307776995248148</v>
      </c>
      <c r="F13" s="147">
        <f t="shared" si="1"/>
        <v>-1216.3000000000002</v>
      </c>
    </row>
    <row r="14" spans="1:6" ht="89.25">
      <c r="A14" s="124" t="s">
        <v>421</v>
      </c>
      <c r="B14" s="115" t="s">
        <v>21</v>
      </c>
      <c r="C14" s="145">
        <v>47.4</v>
      </c>
      <c r="D14" s="146">
        <v>42.5</v>
      </c>
      <c r="E14" s="145">
        <f t="shared" si="0"/>
        <v>89.662447257383974</v>
      </c>
      <c r="F14" s="147">
        <f t="shared" si="1"/>
        <v>-4.8999999999999986</v>
      </c>
    </row>
    <row r="15" spans="1:6" ht="76.5">
      <c r="A15" s="125" t="s">
        <v>422</v>
      </c>
      <c r="B15" s="115" t="s">
        <v>22</v>
      </c>
      <c r="C15" s="145">
        <v>11289.73</v>
      </c>
      <c r="D15" s="146">
        <v>7519.64</v>
      </c>
      <c r="E15" s="145">
        <f t="shared" si="0"/>
        <v>66.60602157890402</v>
      </c>
      <c r="F15" s="147">
        <f t="shared" si="1"/>
        <v>-3770.0899999999992</v>
      </c>
    </row>
    <row r="16" spans="1:6" ht="76.5">
      <c r="A16" s="124" t="s">
        <v>423</v>
      </c>
      <c r="B16" s="115" t="s">
        <v>23</v>
      </c>
      <c r="C16" s="145">
        <v>-955.15</v>
      </c>
      <c r="D16" s="146">
        <v>-1156.4000000000001</v>
      </c>
      <c r="E16" s="145">
        <f t="shared" si="0"/>
        <v>121.06998900696227</v>
      </c>
      <c r="F16" s="147">
        <f t="shared" si="1"/>
        <v>-201.25000000000011</v>
      </c>
    </row>
    <row r="17" spans="1:6">
      <c r="A17" s="121" t="s">
        <v>150</v>
      </c>
      <c r="B17" s="114" t="s">
        <v>151</v>
      </c>
      <c r="C17" s="143">
        <f>SUM(C22+C25+C28+C18)</f>
        <v>24535.18</v>
      </c>
      <c r="D17" s="143">
        <f>SUM(D22+D25+D28+D18)</f>
        <v>16703.7</v>
      </c>
      <c r="E17" s="143">
        <f t="shared" si="0"/>
        <v>68.080609149800409</v>
      </c>
      <c r="F17" s="144">
        <f t="shared" si="1"/>
        <v>-7831.48</v>
      </c>
    </row>
    <row r="18" spans="1:6" ht="25.5">
      <c r="A18" s="121" t="s">
        <v>368</v>
      </c>
      <c r="B18" s="114" t="s">
        <v>166</v>
      </c>
      <c r="C18" s="143">
        <f>SUM(C19:C21)</f>
        <v>5533</v>
      </c>
      <c r="D18" s="143">
        <f>SUM(D19:D21)</f>
        <v>4828.17</v>
      </c>
      <c r="E18" s="143">
        <f t="shared" si="0"/>
        <v>87.261341044641242</v>
      </c>
      <c r="F18" s="144">
        <f t="shared" si="1"/>
        <v>-704.82999999999993</v>
      </c>
    </row>
    <row r="19" spans="1:6" ht="28.5">
      <c r="A19" s="123" t="s">
        <v>369</v>
      </c>
      <c r="B19" s="113" t="s">
        <v>455</v>
      </c>
      <c r="C19" s="145">
        <v>2332</v>
      </c>
      <c r="D19" s="146">
        <v>1940.58</v>
      </c>
      <c r="E19" s="145">
        <f t="shared" si="0"/>
        <v>83.215265866209265</v>
      </c>
      <c r="F19" s="147">
        <f t="shared" si="1"/>
        <v>-391.42000000000007</v>
      </c>
    </row>
    <row r="20" spans="1:6" ht="41.25">
      <c r="A20" s="123" t="s">
        <v>370</v>
      </c>
      <c r="B20" s="113" t="s">
        <v>456</v>
      </c>
      <c r="C20" s="145">
        <v>3201</v>
      </c>
      <c r="D20" s="146">
        <v>2887.87</v>
      </c>
      <c r="E20" s="145">
        <f t="shared" si="0"/>
        <v>90.217744454857851</v>
      </c>
      <c r="F20" s="147">
        <f t="shared" si="1"/>
        <v>-313.13000000000011</v>
      </c>
    </row>
    <row r="21" spans="1:6" ht="38.25">
      <c r="A21" s="123" t="s">
        <v>371</v>
      </c>
      <c r="B21" s="113" t="s">
        <v>297</v>
      </c>
      <c r="C21" s="145">
        <v>0</v>
      </c>
      <c r="D21" s="146">
        <v>-0.28000000000000003</v>
      </c>
      <c r="E21" s="145"/>
      <c r="F21" s="147">
        <f t="shared" si="1"/>
        <v>-0.28000000000000003</v>
      </c>
    </row>
    <row r="22" spans="1:6" ht="25.5">
      <c r="A22" s="121" t="s">
        <v>24</v>
      </c>
      <c r="B22" s="114" t="s">
        <v>26</v>
      </c>
      <c r="C22" s="148">
        <f>SUM(C23:C24)</f>
        <v>15267.18</v>
      </c>
      <c r="D22" s="148">
        <f>SUM(D23:D24)</f>
        <v>9989.06</v>
      </c>
      <c r="E22" s="143">
        <f t="shared" si="0"/>
        <v>65.428324025786026</v>
      </c>
      <c r="F22" s="144">
        <f t="shared" si="1"/>
        <v>-5278.1200000000008</v>
      </c>
    </row>
    <row r="23" spans="1:6" ht="25.5">
      <c r="A23" s="123" t="s">
        <v>25</v>
      </c>
      <c r="B23" s="113" t="s">
        <v>26</v>
      </c>
      <c r="C23" s="145">
        <v>15267.18</v>
      </c>
      <c r="D23" s="146">
        <v>9968.01</v>
      </c>
      <c r="E23" s="145">
        <f t="shared" si="0"/>
        <v>65.290446565770495</v>
      </c>
      <c r="F23" s="147">
        <f t="shared" si="1"/>
        <v>-5299.17</v>
      </c>
    </row>
    <row r="24" spans="1:6" ht="38.25">
      <c r="A24" s="123" t="s">
        <v>337</v>
      </c>
      <c r="B24" s="113" t="s">
        <v>338</v>
      </c>
      <c r="C24" s="145">
        <v>0</v>
      </c>
      <c r="D24" s="149">
        <v>21.05</v>
      </c>
      <c r="E24" s="145"/>
      <c r="F24" s="147">
        <f t="shared" si="1"/>
        <v>21.05</v>
      </c>
    </row>
    <row r="25" spans="1:6">
      <c r="A25" s="121" t="s">
        <v>27</v>
      </c>
      <c r="B25" s="114" t="s">
        <v>28</v>
      </c>
      <c r="C25" s="148">
        <f>SUM(C26:C27)</f>
        <v>75</v>
      </c>
      <c r="D25" s="148">
        <f t="shared" ref="D25" si="2">SUM(D26:D27)</f>
        <v>108.29</v>
      </c>
      <c r="E25" s="143">
        <f t="shared" si="0"/>
        <v>144.38666666666666</v>
      </c>
      <c r="F25" s="144">
        <f t="shared" si="1"/>
        <v>33.290000000000006</v>
      </c>
    </row>
    <row r="26" spans="1:6">
      <c r="A26" s="123" t="s">
        <v>29</v>
      </c>
      <c r="B26" s="113" t="s">
        <v>28</v>
      </c>
      <c r="C26" s="145">
        <v>75</v>
      </c>
      <c r="D26" s="146">
        <v>108.29</v>
      </c>
      <c r="E26" s="145">
        <f t="shared" si="0"/>
        <v>144.38666666666666</v>
      </c>
      <c r="F26" s="147">
        <f t="shared" si="1"/>
        <v>33.290000000000006</v>
      </c>
    </row>
    <row r="27" spans="1:6" ht="25.5">
      <c r="A27" s="123" t="s">
        <v>298</v>
      </c>
      <c r="B27" s="113" t="s">
        <v>299</v>
      </c>
      <c r="C27" s="145">
        <v>0</v>
      </c>
      <c r="D27" s="147">
        <v>0</v>
      </c>
      <c r="E27" s="145"/>
      <c r="F27" s="147">
        <f t="shared" si="1"/>
        <v>0</v>
      </c>
    </row>
    <row r="28" spans="1:6" ht="25.5">
      <c r="A28" s="121" t="s">
        <v>30</v>
      </c>
      <c r="B28" s="114" t="s">
        <v>31</v>
      </c>
      <c r="C28" s="143">
        <f>SUM(C29)</f>
        <v>3660</v>
      </c>
      <c r="D28" s="143">
        <f>SUM(D29)</f>
        <v>1778.18</v>
      </c>
      <c r="E28" s="143">
        <f t="shared" si="0"/>
        <v>48.584153005464479</v>
      </c>
      <c r="F28" s="144">
        <f t="shared" si="1"/>
        <v>-1881.82</v>
      </c>
    </row>
    <row r="29" spans="1:6" ht="38.25">
      <c r="A29" s="123" t="s">
        <v>32</v>
      </c>
      <c r="B29" s="113" t="s">
        <v>436</v>
      </c>
      <c r="C29" s="145">
        <v>3660</v>
      </c>
      <c r="D29" s="146">
        <v>1778.18</v>
      </c>
      <c r="E29" s="145">
        <f t="shared" si="0"/>
        <v>48.584153005464479</v>
      </c>
      <c r="F29" s="147">
        <f t="shared" si="1"/>
        <v>-1881.82</v>
      </c>
    </row>
    <row r="30" spans="1:6">
      <c r="A30" s="122" t="s">
        <v>33</v>
      </c>
      <c r="B30" s="114" t="s">
        <v>34</v>
      </c>
      <c r="C30" s="143">
        <f>SUM(C31+C33)</f>
        <v>35335</v>
      </c>
      <c r="D30" s="143">
        <f t="shared" ref="D30" si="3">SUM(D31+D33)</f>
        <v>17825.349999999999</v>
      </c>
      <c r="E30" s="143">
        <f t="shared" si="0"/>
        <v>50.44672421112211</v>
      </c>
      <c r="F30" s="144">
        <f t="shared" si="1"/>
        <v>-17509.650000000001</v>
      </c>
    </row>
    <row r="31" spans="1:6">
      <c r="A31" s="121" t="s">
        <v>35</v>
      </c>
      <c r="B31" s="114" t="s">
        <v>36</v>
      </c>
      <c r="C31" s="143">
        <f>SUM(C32)</f>
        <v>13009</v>
      </c>
      <c r="D31" s="143">
        <f>SUM(D32)</f>
        <v>5255.7</v>
      </c>
      <c r="E31" s="143">
        <f t="shared" si="0"/>
        <v>40.400491967099697</v>
      </c>
      <c r="F31" s="144">
        <f t="shared" si="1"/>
        <v>-7753.3</v>
      </c>
    </row>
    <row r="32" spans="1:6" ht="38.25">
      <c r="A32" s="123" t="s">
        <v>37</v>
      </c>
      <c r="B32" s="113" t="s">
        <v>38</v>
      </c>
      <c r="C32" s="145">
        <v>13009</v>
      </c>
      <c r="D32" s="146">
        <v>5255.7</v>
      </c>
      <c r="E32" s="145">
        <f t="shared" si="0"/>
        <v>40.400491967099697</v>
      </c>
      <c r="F32" s="147">
        <f t="shared" si="1"/>
        <v>-7753.3</v>
      </c>
    </row>
    <row r="33" spans="1:6">
      <c r="A33" s="122" t="s">
        <v>39</v>
      </c>
      <c r="B33" s="114" t="s">
        <v>40</v>
      </c>
      <c r="C33" s="148">
        <f>SUM(C34:C35)</f>
        <v>22326</v>
      </c>
      <c r="D33" s="148">
        <f>SUM(D34:D35)</f>
        <v>12569.65</v>
      </c>
      <c r="E33" s="143">
        <f t="shared" si="0"/>
        <v>56.30050165726059</v>
      </c>
      <c r="F33" s="144">
        <f t="shared" si="1"/>
        <v>-9756.35</v>
      </c>
    </row>
    <row r="34" spans="1:6" ht="38.25">
      <c r="A34" s="123" t="s">
        <v>139</v>
      </c>
      <c r="B34" s="113" t="s">
        <v>424</v>
      </c>
      <c r="C34" s="145">
        <v>14260</v>
      </c>
      <c r="D34" s="146">
        <v>10228.33</v>
      </c>
      <c r="E34" s="145">
        <f t="shared" si="0"/>
        <v>71.727419354838716</v>
      </c>
      <c r="F34" s="147">
        <f t="shared" si="1"/>
        <v>-4031.67</v>
      </c>
    </row>
    <row r="35" spans="1:6" ht="38.25">
      <c r="A35" s="123" t="s">
        <v>140</v>
      </c>
      <c r="B35" s="113" t="s">
        <v>437</v>
      </c>
      <c r="C35" s="145">
        <v>8066</v>
      </c>
      <c r="D35" s="146">
        <v>2341.3200000000002</v>
      </c>
      <c r="E35" s="145">
        <f t="shared" si="0"/>
        <v>29.027027027027032</v>
      </c>
      <c r="F35" s="147">
        <f t="shared" si="1"/>
        <v>-5724.68</v>
      </c>
    </row>
    <row r="36" spans="1:6">
      <c r="A36" s="121" t="s">
        <v>41</v>
      </c>
      <c r="B36" s="114" t="s">
        <v>42</v>
      </c>
      <c r="C36" s="143">
        <f>SUM(C37:C37)</f>
        <v>5825</v>
      </c>
      <c r="D36" s="143">
        <f>SUM(D37:D38)</f>
        <v>3911.6</v>
      </c>
      <c r="E36" s="143">
        <f t="shared" si="0"/>
        <v>67.151931330472109</v>
      </c>
      <c r="F36" s="144">
        <f t="shared" si="1"/>
        <v>-1913.4</v>
      </c>
    </row>
    <row r="37" spans="1:6" ht="38.25">
      <c r="A37" s="123" t="s">
        <v>43</v>
      </c>
      <c r="B37" s="113" t="s">
        <v>44</v>
      </c>
      <c r="C37" s="145">
        <v>5825</v>
      </c>
      <c r="D37" s="146">
        <v>3896.6</v>
      </c>
      <c r="E37" s="145">
        <f t="shared" si="0"/>
        <v>66.894420600858368</v>
      </c>
      <c r="F37" s="147">
        <f t="shared" si="1"/>
        <v>-1928.4</v>
      </c>
    </row>
    <row r="38" spans="1:6" ht="25.5">
      <c r="A38" s="123" t="s">
        <v>438</v>
      </c>
      <c r="B38" s="113" t="s">
        <v>439</v>
      </c>
      <c r="C38" s="145">
        <v>0</v>
      </c>
      <c r="D38" s="146">
        <v>15</v>
      </c>
      <c r="E38" s="145"/>
      <c r="F38" s="147">
        <f t="shared" si="1"/>
        <v>15</v>
      </c>
    </row>
    <row r="39" spans="1:6" ht="31.5">
      <c r="A39" s="117" t="s">
        <v>300</v>
      </c>
      <c r="B39" s="135" t="s">
        <v>301</v>
      </c>
      <c r="C39" s="143">
        <f>SUM(C40)</f>
        <v>0</v>
      </c>
      <c r="D39" s="143">
        <f>SUM(D40)</f>
        <v>0</v>
      </c>
      <c r="E39" s="145"/>
      <c r="F39" s="144">
        <f t="shared" si="1"/>
        <v>0</v>
      </c>
    </row>
    <row r="40" spans="1:6" ht="38.25">
      <c r="A40" s="126" t="s">
        <v>302</v>
      </c>
      <c r="B40" s="113" t="s">
        <v>303</v>
      </c>
      <c r="C40" s="145">
        <v>0</v>
      </c>
      <c r="D40" s="149">
        <v>0</v>
      </c>
      <c r="E40" s="145"/>
      <c r="F40" s="147">
        <f t="shared" si="1"/>
        <v>0</v>
      </c>
    </row>
    <row r="41" spans="1:6" ht="38.25">
      <c r="A41" s="121" t="s">
        <v>45</v>
      </c>
      <c r="B41" s="172" t="s">
        <v>46</v>
      </c>
      <c r="C41" s="143">
        <f>SUM(C42+C52)</f>
        <v>21068</v>
      </c>
      <c r="D41" s="143">
        <f>SUM(D42+D52)</f>
        <v>20402.87</v>
      </c>
      <c r="E41" s="143">
        <f t="shared" si="0"/>
        <v>96.842937155876214</v>
      </c>
      <c r="F41" s="144">
        <f t="shared" si="1"/>
        <v>-665.13000000000102</v>
      </c>
    </row>
    <row r="42" spans="1:6" ht="63">
      <c r="A42" s="121" t="s">
        <v>47</v>
      </c>
      <c r="B42" s="173" t="s">
        <v>48</v>
      </c>
      <c r="C42" s="143">
        <f>SUM(C43+C47+C46)</f>
        <v>21039</v>
      </c>
      <c r="D42" s="143">
        <f>SUM(D43+D47+D46)</f>
        <v>20383.43</v>
      </c>
      <c r="E42" s="143">
        <f t="shared" si="0"/>
        <v>96.884024906126712</v>
      </c>
      <c r="F42" s="144">
        <f t="shared" si="1"/>
        <v>-655.56999999999971</v>
      </c>
    </row>
    <row r="43" spans="1:6" ht="76.5">
      <c r="A43" s="121" t="s">
        <v>49</v>
      </c>
      <c r="B43" s="114" t="s">
        <v>50</v>
      </c>
      <c r="C43" s="144">
        <f>SUM(C44:C45)</f>
        <v>12000</v>
      </c>
      <c r="D43" s="144">
        <f>SUM(D44:D45)</f>
        <v>12791.46</v>
      </c>
      <c r="E43" s="143">
        <f t="shared" si="0"/>
        <v>106.5955</v>
      </c>
      <c r="F43" s="144">
        <f t="shared" si="1"/>
        <v>791.45999999999913</v>
      </c>
    </row>
    <row r="44" spans="1:6" ht="89.25">
      <c r="A44" s="123" t="s">
        <v>134</v>
      </c>
      <c r="B44" s="185" t="s">
        <v>372</v>
      </c>
      <c r="C44" s="145">
        <v>8600</v>
      </c>
      <c r="D44" s="146">
        <v>10712.25</v>
      </c>
      <c r="E44" s="145">
        <f t="shared" si="0"/>
        <v>124.56104651162791</v>
      </c>
      <c r="F44" s="147">
        <f t="shared" si="1"/>
        <v>2112.25</v>
      </c>
    </row>
    <row r="45" spans="1:6" ht="102">
      <c r="A45" s="123" t="s">
        <v>135</v>
      </c>
      <c r="B45" s="185" t="s">
        <v>373</v>
      </c>
      <c r="C45" s="145">
        <v>3400</v>
      </c>
      <c r="D45" s="147">
        <v>2079.21</v>
      </c>
      <c r="E45" s="145">
        <f t="shared" si="0"/>
        <v>61.15323529411765</v>
      </c>
      <c r="F45" s="147">
        <f t="shared" si="1"/>
        <v>-1320.79</v>
      </c>
    </row>
    <row r="46" spans="1:6" ht="89.25">
      <c r="A46" s="121" t="s">
        <v>304</v>
      </c>
      <c r="B46" s="186" t="s">
        <v>374</v>
      </c>
      <c r="C46" s="143">
        <v>100</v>
      </c>
      <c r="D46" s="144">
        <v>0</v>
      </c>
      <c r="E46" s="143">
        <f t="shared" si="0"/>
        <v>0</v>
      </c>
      <c r="F46" s="144">
        <f t="shared" si="1"/>
        <v>-100</v>
      </c>
    </row>
    <row r="47" spans="1:6" ht="38.25">
      <c r="A47" s="121" t="s">
        <v>375</v>
      </c>
      <c r="B47" s="176" t="s">
        <v>51</v>
      </c>
      <c r="C47" s="143">
        <f>SUM(C48:C51)</f>
        <v>8939</v>
      </c>
      <c r="D47" s="143">
        <f>SUM(D48:D51)</f>
        <v>7591.97</v>
      </c>
      <c r="E47" s="143">
        <f t="shared" si="0"/>
        <v>84.930864749972031</v>
      </c>
      <c r="F47" s="144">
        <f t="shared" si="1"/>
        <v>-1347.0299999999997</v>
      </c>
    </row>
    <row r="48" spans="1:6" ht="76.5">
      <c r="A48" s="123" t="s">
        <v>52</v>
      </c>
      <c r="B48" s="185" t="s">
        <v>376</v>
      </c>
      <c r="C48" s="145">
        <v>4412</v>
      </c>
      <c r="D48" s="146">
        <v>5096.08</v>
      </c>
      <c r="E48" s="145">
        <f t="shared" si="0"/>
        <v>115.5049864007253</v>
      </c>
      <c r="F48" s="147">
        <f t="shared" si="1"/>
        <v>684.07999999999993</v>
      </c>
    </row>
    <row r="49" spans="1:6" ht="63.75">
      <c r="A49" s="123" t="s">
        <v>53</v>
      </c>
      <c r="B49" s="185" t="s">
        <v>377</v>
      </c>
      <c r="C49" s="145">
        <v>3530</v>
      </c>
      <c r="D49" s="147">
        <v>2086.5500000000002</v>
      </c>
      <c r="E49" s="145">
        <f t="shared" si="0"/>
        <v>59.109065155807372</v>
      </c>
      <c r="F49" s="147">
        <f t="shared" si="1"/>
        <v>-1443.4499999999998</v>
      </c>
    </row>
    <row r="50" spans="1:6" ht="140.25">
      <c r="A50" s="123" t="s">
        <v>339</v>
      </c>
      <c r="B50" s="174" t="s">
        <v>425</v>
      </c>
      <c r="C50" s="145">
        <v>0</v>
      </c>
      <c r="D50" s="147">
        <v>0</v>
      </c>
      <c r="E50" s="145"/>
      <c r="F50" s="147">
        <f t="shared" si="1"/>
        <v>0</v>
      </c>
    </row>
    <row r="51" spans="1:6" ht="51">
      <c r="A51" s="123" t="s">
        <v>54</v>
      </c>
      <c r="B51" s="185" t="s">
        <v>426</v>
      </c>
      <c r="C51" s="145">
        <v>997</v>
      </c>
      <c r="D51" s="149">
        <v>409.34</v>
      </c>
      <c r="E51" s="145">
        <f t="shared" si="0"/>
        <v>41.057171514543633</v>
      </c>
      <c r="F51" s="147">
        <f t="shared" si="1"/>
        <v>-587.66000000000008</v>
      </c>
    </row>
    <row r="52" spans="1:6" ht="76.5">
      <c r="A52" s="121" t="s">
        <v>164</v>
      </c>
      <c r="B52" s="175" t="s">
        <v>165</v>
      </c>
      <c r="C52" s="144">
        <v>29</v>
      </c>
      <c r="D52" s="150">
        <v>19.440000000000001</v>
      </c>
      <c r="E52" s="143">
        <f t="shared" si="0"/>
        <v>67.034482758620697</v>
      </c>
      <c r="F52" s="144">
        <f t="shared" si="1"/>
        <v>-9.5599999999999987</v>
      </c>
    </row>
    <row r="53" spans="1:6" ht="25.5">
      <c r="A53" s="121" t="s">
        <v>55</v>
      </c>
      <c r="B53" s="172" t="s">
        <v>56</v>
      </c>
      <c r="C53" s="143">
        <f>SUM(C54)</f>
        <v>830</v>
      </c>
      <c r="D53" s="143">
        <f>SUM(D54)</f>
        <v>757.06</v>
      </c>
      <c r="E53" s="143">
        <f t="shared" si="0"/>
        <v>91.212048192771078</v>
      </c>
      <c r="F53" s="144">
        <f t="shared" si="1"/>
        <v>-72.940000000000055</v>
      </c>
    </row>
    <row r="54" spans="1:6" ht="25.5">
      <c r="A54" s="121" t="s">
        <v>57</v>
      </c>
      <c r="B54" s="114" t="s">
        <v>58</v>
      </c>
      <c r="C54" s="143">
        <f>SUM(C55:C58)</f>
        <v>830</v>
      </c>
      <c r="D54" s="143">
        <f>SUM(D55:D58)</f>
        <v>757.06</v>
      </c>
      <c r="E54" s="143">
        <f t="shared" si="0"/>
        <v>91.212048192771078</v>
      </c>
      <c r="F54" s="144">
        <f t="shared" si="1"/>
        <v>-72.940000000000055</v>
      </c>
    </row>
    <row r="55" spans="1:6" ht="25.5">
      <c r="A55" s="123" t="s">
        <v>59</v>
      </c>
      <c r="B55" s="113" t="s">
        <v>60</v>
      </c>
      <c r="C55" s="151">
        <v>350</v>
      </c>
      <c r="D55" s="149">
        <v>215.56</v>
      </c>
      <c r="E55" s="145">
        <f t="shared" si="0"/>
        <v>61.588571428571427</v>
      </c>
      <c r="F55" s="147">
        <f t="shared" si="1"/>
        <v>-134.44</v>
      </c>
    </row>
    <row r="56" spans="1:6" ht="25.5">
      <c r="A56" s="123" t="s">
        <v>61</v>
      </c>
      <c r="B56" s="113" t="s">
        <v>62</v>
      </c>
      <c r="C56" s="151">
        <v>0</v>
      </c>
      <c r="D56" s="152">
        <v>0</v>
      </c>
      <c r="E56" s="145"/>
      <c r="F56" s="147">
        <f t="shared" si="1"/>
        <v>0</v>
      </c>
    </row>
    <row r="57" spans="1:6" ht="25.5">
      <c r="A57" s="123" t="s">
        <v>63</v>
      </c>
      <c r="B57" s="113" t="s">
        <v>64</v>
      </c>
      <c r="C57" s="151">
        <v>120</v>
      </c>
      <c r="D57" s="147">
        <v>330.77</v>
      </c>
      <c r="E57" s="145">
        <f t="shared" si="0"/>
        <v>275.64166666666665</v>
      </c>
      <c r="F57" s="147">
        <f t="shared" si="1"/>
        <v>210.76999999999998</v>
      </c>
    </row>
    <row r="58" spans="1:6" ht="25.5">
      <c r="A58" s="123" t="s">
        <v>65</v>
      </c>
      <c r="B58" s="113" t="s">
        <v>66</v>
      </c>
      <c r="C58" s="151">
        <v>360</v>
      </c>
      <c r="D58" s="147">
        <v>210.73</v>
      </c>
      <c r="E58" s="145">
        <f t="shared" si="0"/>
        <v>58.536111111111111</v>
      </c>
      <c r="F58" s="147">
        <f t="shared" si="1"/>
        <v>-149.27000000000001</v>
      </c>
    </row>
    <row r="59" spans="1:6" ht="25.5">
      <c r="A59" s="121" t="s">
        <v>67</v>
      </c>
      <c r="B59" s="114" t="s">
        <v>68</v>
      </c>
      <c r="C59" s="143">
        <f>SUM(C60+C64)</f>
        <v>562.79999999999995</v>
      </c>
      <c r="D59" s="143">
        <f>SUM(D60+D64)</f>
        <v>889.59</v>
      </c>
      <c r="E59" s="143">
        <f t="shared" si="0"/>
        <v>158.06503198294246</v>
      </c>
      <c r="F59" s="144">
        <f t="shared" si="1"/>
        <v>326.79000000000008</v>
      </c>
    </row>
    <row r="60" spans="1:6">
      <c r="A60" s="121" t="s">
        <v>69</v>
      </c>
      <c r="B60" s="114" t="s">
        <v>70</v>
      </c>
      <c r="C60" s="143">
        <f>SUM(C61)</f>
        <v>354.4</v>
      </c>
      <c r="D60" s="143">
        <f>SUM(D61)</f>
        <v>253.47</v>
      </c>
      <c r="E60" s="143">
        <f t="shared" si="0"/>
        <v>71.520880361173823</v>
      </c>
      <c r="F60" s="144">
        <f t="shared" si="1"/>
        <v>-100.92999999999998</v>
      </c>
    </row>
    <row r="61" spans="1:6" ht="38.25">
      <c r="A61" s="121" t="s">
        <v>71</v>
      </c>
      <c r="B61" s="114" t="s">
        <v>295</v>
      </c>
      <c r="C61" s="143">
        <f>SUM(C62:C63)</f>
        <v>354.4</v>
      </c>
      <c r="D61" s="143">
        <f>SUM(D62:D63)</f>
        <v>253.47</v>
      </c>
      <c r="E61" s="143">
        <f t="shared" si="0"/>
        <v>71.520880361173823</v>
      </c>
      <c r="F61" s="144">
        <f t="shared" si="1"/>
        <v>-100.92999999999998</v>
      </c>
    </row>
    <row r="62" spans="1:6" ht="38.25">
      <c r="A62" s="123" t="s">
        <v>72</v>
      </c>
      <c r="B62" s="185" t="s">
        <v>295</v>
      </c>
      <c r="C62" s="145">
        <v>354.4</v>
      </c>
      <c r="D62" s="147">
        <v>253.47</v>
      </c>
      <c r="E62" s="145">
        <f t="shared" si="0"/>
        <v>71.520880361173823</v>
      </c>
      <c r="F62" s="147">
        <f t="shared" si="1"/>
        <v>-100.92999999999998</v>
      </c>
    </row>
    <row r="63" spans="1:6" ht="38.25">
      <c r="A63" s="123" t="s">
        <v>340</v>
      </c>
      <c r="B63" s="185" t="s">
        <v>295</v>
      </c>
      <c r="C63" s="145">
        <v>0</v>
      </c>
      <c r="D63" s="149">
        <v>0</v>
      </c>
      <c r="E63" s="145"/>
      <c r="F63" s="147">
        <f t="shared" si="1"/>
        <v>0</v>
      </c>
    </row>
    <row r="64" spans="1:6">
      <c r="A64" s="127" t="s">
        <v>341</v>
      </c>
      <c r="B64" s="116" t="s">
        <v>342</v>
      </c>
      <c r="C64" s="143">
        <f>SUM(C65+C66+C70)</f>
        <v>208.4</v>
      </c>
      <c r="D64" s="143">
        <f>SUM(D65+D66+D70)</f>
        <v>636.12</v>
      </c>
      <c r="E64" s="143">
        <f t="shared" si="0"/>
        <v>305.23992322456814</v>
      </c>
      <c r="F64" s="144">
        <f t="shared" si="1"/>
        <v>427.72</v>
      </c>
    </row>
    <row r="65" spans="1:6" ht="38.25">
      <c r="A65" s="123" t="s">
        <v>73</v>
      </c>
      <c r="B65" s="113" t="s">
        <v>155</v>
      </c>
      <c r="C65" s="145">
        <v>20</v>
      </c>
      <c r="D65" s="149">
        <v>10.24</v>
      </c>
      <c r="E65" s="145">
        <f t="shared" si="0"/>
        <v>51.2</v>
      </c>
      <c r="F65" s="147">
        <f t="shared" si="1"/>
        <v>-9.76</v>
      </c>
    </row>
    <row r="66" spans="1:6" ht="38.25">
      <c r="A66" s="121" t="s">
        <v>74</v>
      </c>
      <c r="B66" s="114" t="s">
        <v>75</v>
      </c>
      <c r="C66" s="143">
        <f>C67+C68</f>
        <v>114.4</v>
      </c>
      <c r="D66" s="143">
        <f>D67+D68</f>
        <v>546.38</v>
      </c>
      <c r="E66" s="143">
        <f t="shared" si="0"/>
        <v>477.60489510489509</v>
      </c>
      <c r="F66" s="144">
        <f t="shared" si="1"/>
        <v>431.98</v>
      </c>
    </row>
    <row r="67" spans="1:6" ht="38.25">
      <c r="A67" s="123" t="s">
        <v>76</v>
      </c>
      <c r="B67" s="187" t="s">
        <v>427</v>
      </c>
      <c r="C67" s="145">
        <v>114.4</v>
      </c>
      <c r="D67" s="145">
        <v>480.37</v>
      </c>
      <c r="E67" s="145">
        <f t="shared" ref="E67:E130" si="4">SUM(D67*100/C67)</f>
        <v>419.90384615384613</v>
      </c>
      <c r="F67" s="147">
        <f t="shared" si="1"/>
        <v>365.97</v>
      </c>
    </row>
    <row r="68" spans="1:6" ht="38.25">
      <c r="A68" s="123" t="s">
        <v>77</v>
      </c>
      <c r="B68" s="187" t="s">
        <v>427</v>
      </c>
      <c r="C68" s="145">
        <v>0</v>
      </c>
      <c r="D68" s="147">
        <v>66.010000000000005</v>
      </c>
      <c r="E68" s="145"/>
      <c r="F68" s="147">
        <f t="shared" si="1"/>
        <v>66.010000000000005</v>
      </c>
    </row>
    <row r="69" spans="1:6" ht="38.25">
      <c r="A69" s="123" t="s">
        <v>385</v>
      </c>
      <c r="B69" s="177" t="s">
        <v>427</v>
      </c>
      <c r="C69" s="145"/>
      <c r="D69" s="147"/>
      <c r="E69" s="145"/>
      <c r="F69" s="147">
        <f t="shared" ref="F69:F132" si="5">D69-C69</f>
        <v>0</v>
      </c>
    </row>
    <row r="70" spans="1:6" ht="24">
      <c r="A70" s="136" t="s">
        <v>386</v>
      </c>
      <c r="B70" s="188" t="s">
        <v>428</v>
      </c>
      <c r="C70" s="143">
        <f>SUM(C71)</f>
        <v>74</v>
      </c>
      <c r="D70" s="143">
        <f>SUM(D71)</f>
        <v>79.5</v>
      </c>
      <c r="E70" s="143">
        <f t="shared" si="4"/>
        <v>107.43243243243244</v>
      </c>
      <c r="F70" s="144">
        <f t="shared" si="5"/>
        <v>5.5</v>
      </c>
    </row>
    <row r="71" spans="1:6" ht="24">
      <c r="A71" s="137" t="s">
        <v>387</v>
      </c>
      <c r="B71" s="189" t="s">
        <v>428</v>
      </c>
      <c r="C71" s="145">
        <v>74</v>
      </c>
      <c r="D71" s="147">
        <v>79.5</v>
      </c>
      <c r="E71" s="145">
        <f t="shared" si="4"/>
        <v>107.43243243243244</v>
      </c>
      <c r="F71" s="147">
        <f t="shared" si="5"/>
        <v>5.5</v>
      </c>
    </row>
    <row r="72" spans="1:6" ht="25.5">
      <c r="A72" s="121" t="s">
        <v>78</v>
      </c>
      <c r="B72" s="114" t="s">
        <v>79</v>
      </c>
      <c r="C72" s="143">
        <f>SUM(C73+C75+C80)</f>
        <v>3866</v>
      </c>
      <c r="D72" s="143">
        <f>SUM(D73+D75+D80)</f>
        <v>4908.3999999999996</v>
      </c>
      <c r="E72" s="143">
        <f t="shared" si="4"/>
        <v>126.96326952922917</v>
      </c>
      <c r="F72" s="144">
        <f t="shared" si="5"/>
        <v>1042.3999999999996</v>
      </c>
    </row>
    <row r="73" spans="1:6">
      <c r="A73" s="121" t="s">
        <v>80</v>
      </c>
      <c r="B73" s="114" t="s">
        <v>81</v>
      </c>
      <c r="C73" s="143">
        <f>SUM(C74)</f>
        <v>0</v>
      </c>
      <c r="D73" s="143">
        <f t="shared" ref="D73" si="6">SUM(D74)</f>
        <v>0</v>
      </c>
      <c r="E73" s="143"/>
      <c r="F73" s="144">
        <f t="shared" si="5"/>
        <v>0</v>
      </c>
    </row>
    <row r="74" spans="1:6" ht="31.5">
      <c r="A74" s="123" t="s">
        <v>82</v>
      </c>
      <c r="B74" s="113" t="s">
        <v>457</v>
      </c>
      <c r="C74" s="145">
        <v>0</v>
      </c>
      <c r="D74" s="152">
        <v>0</v>
      </c>
      <c r="E74" s="145"/>
      <c r="F74" s="147">
        <f t="shared" si="5"/>
        <v>0</v>
      </c>
    </row>
    <row r="75" spans="1:6" ht="89.25">
      <c r="A75" s="127" t="s">
        <v>343</v>
      </c>
      <c r="B75" s="116" t="s">
        <v>344</v>
      </c>
      <c r="C75" s="143">
        <f>SUM(C76+C77)</f>
        <v>2276</v>
      </c>
      <c r="D75" s="143">
        <f>SUM(D76+D77)</f>
        <v>1444.19</v>
      </c>
      <c r="E75" s="143">
        <f t="shared" si="4"/>
        <v>63.452987697715287</v>
      </c>
      <c r="F75" s="144">
        <f t="shared" si="5"/>
        <v>-831.81</v>
      </c>
    </row>
    <row r="76" spans="1:6" ht="76.5">
      <c r="A76" s="121" t="s">
        <v>163</v>
      </c>
      <c r="B76" s="118" t="s">
        <v>429</v>
      </c>
      <c r="C76" s="143">
        <v>0</v>
      </c>
      <c r="D76" s="144">
        <v>3.15</v>
      </c>
      <c r="E76" s="143"/>
      <c r="F76" s="144">
        <f t="shared" si="5"/>
        <v>3.15</v>
      </c>
    </row>
    <row r="77" spans="1:6" ht="89.25">
      <c r="A77" s="121" t="s">
        <v>136</v>
      </c>
      <c r="B77" s="175" t="s">
        <v>141</v>
      </c>
      <c r="C77" s="143">
        <f>SUM(C78:C79)</f>
        <v>2276</v>
      </c>
      <c r="D77" s="143">
        <f>SUM(D78:D79)</f>
        <v>1441.04</v>
      </c>
      <c r="E77" s="143">
        <f t="shared" si="4"/>
        <v>63.314586994727591</v>
      </c>
      <c r="F77" s="144">
        <f t="shared" si="5"/>
        <v>-834.96</v>
      </c>
    </row>
    <row r="78" spans="1:6" ht="102">
      <c r="A78" s="123" t="s">
        <v>83</v>
      </c>
      <c r="B78" s="185" t="s">
        <v>451</v>
      </c>
      <c r="C78" s="145">
        <v>2276</v>
      </c>
      <c r="D78" s="149">
        <v>1441.04</v>
      </c>
      <c r="E78" s="145">
        <f t="shared" si="4"/>
        <v>63.314586994727591</v>
      </c>
      <c r="F78" s="147">
        <f t="shared" si="5"/>
        <v>-834.96</v>
      </c>
    </row>
    <row r="79" spans="1:6" ht="78.75">
      <c r="A79" s="123" t="s">
        <v>84</v>
      </c>
      <c r="B79" s="190" t="s">
        <v>440</v>
      </c>
      <c r="C79" s="145">
        <v>0</v>
      </c>
      <c r="D79" s="152">
        <v>0</v>
      </c>
      <c r="E79" s="145"/>
      <c r="F79" s="147">
        <f t="shared" si="5"/>
        <v>0</v>
      </c>
    </row>
    <row r="80" spans="1:6" ht="25.5">
      <c r="A80" s="127" t="s">
        <v>345</v>
      </c>
      <c r="B80" s="116" t="s">
        <v>346</v>
      </c>
      <c r="C80" s="143">
        <f>SUM(C81)</f>
        <v>1590</v>
      </c>
      <c r="D80" s="143">
        <f>SUM(D81)</f>
        <v>3464.21</v>
      </c>
      <c r="E80" s="143">
        <f t="shared" si="4"/>
        <v>217.8748427672956</v>
      </c>
      <c r="F80" s="144">
        <f t="shared" si="5"/>
        <v>1874.21</v>
      </c>
    </row>
    <row r="81" spans="1:6" ht="51">
      <c r="A81" s="123" t="s">
        <v>85</v>
      </c>
      <c r="B81" s="113" t="s">
        <v>86</v>
      </c>
      <c r="C81" s="145">
        <v>1590</v>
      </c>
      <c r="D81" s="147">
        <v>3464.21</v>
      </c>
      <c r="E81" s="145">
        <f t="shared" si="4"/>
        <v>217.8748427672956</v>
      </c>
      <c r="F81" s="147">
        <f t="shared" si="5"/>
        <v>1874.21</v>
      </c>
    </row>
    <row r="82" spans="1:6">
      <c r="A82" s="121" t="s">
        <v>87</v>
      </c>
      <c r="B82" s="114" t="s">
        <v>88</v>
      </c>
      <c r="C82" s="143">
        <f>SUM(C83+C86+C88+C91+C98+C101+C103+C108+C110+C112+C115+C117+C105)</f>
        <v>5617.84</v>
      </c>
      <c r="D82" s="143">
        <f>SUM(D83+D86+D88+D91+D98+D101+D103+D108+D110+D112+D115+D117+D105)</f>
        <v>4886.55</v>
      </c>
      <c r="E82" s="143">
        <f t="shared" si="4"/>
        <v>86.982719336969367</v>
      </c>
      <c r="F82" s="144">
        <f t="shared" si="5"/>
        <v>-731.29</v>
      </c>
    </row>
    <row r="83" spans="1:6" ht="25.5">
      <c r="A83" s="127" t="s">
        <v>347</v>
      </c>
      <c r="B83" s="116" t="s">
        <v>348</v>
      </c>
      <c r="C83" s="143">
        <f>SUM(C84:C85)</f>
        <v>177</v>
      </c>
      <c r="D83" s="143">
        <f t="shared" ref="D83" si="7">SUM(D84:D85)</f>
        <v>83.31</v>
      </c>
      <c r="E83" s="143">
        <f t="shared" si="4"/>
        <v>47.067796610169495</v>
      </c>
      <c r="F83" s="144">
        <f t="shared" si="5"/>
        <v>-93.69</v>
      </c>
    </row>
    <row r="84" spans="1:6" ht="114.75">
      <c r="A84" s="123" t="s">
        <v>89</v>
      </c>
      <c r="B84" s="113" t="s">
        <v>156</v>
      </c>
      <c r="C84" s="145">
        <v>152</v>
      </c>
      <c r="D84" s="149">
        <v>71.040000000000006</v>
      </c>
      <c r="E84" s="145">
        <f t="shared" si="4"/>
        <v>46.736842105263165</v>
      </c>
      <c r="F84" s="147">
        <f t="shared" si="5"/>
        <v>-80.959999999999994</v>
      </c>
    </row>
    <row r="85" spans="1:6" ht="51">
      <c r="A85" s="123" t="s">
        <v>90</v>
      </c>
      <c r="B85" s="113" t="s">
        <v>91</v>
      </c>
      <c r="C85" s="145">
        <v>25</v>
      </c>
      <c r="D85" s="147">
        <v>12.27</v>
      </c>
      <c r="E85" s="145">
        <f t="shared" si="4"/>
        <v>49.08</v>
      </c>
      <c r="F85" s="147">
        <f t="shared" si="5"/>
        <v>-12.73</v>
      </c>
    </row>
    <row r="86" spans="1:6" ht="63.75">
      <c r="A86" s="127" t="s">
        <v>349</v>
      </c>
      <c r="B86" s="116" t="s">
        <v>350</v>
      </c>
      <c r="C86" s="143">
        <f>SUM(C87)</f>
        <v>100</v>
      </c>
      <c r="D86" s="143">
        <f>SUM(D87)</f>
        <v>0.78</v>
      </c>
      <c r="E86" s="143">
        <f t="shared" si="4"/>
        <v>0.78</v>
      </c>
      <c r="F86" s="144">
        <f t="shared" si="5"/>
        <v>-99.22</v>
      </c>
    </row>
    <row r="87" spans="1:6" ht="63.75">
      <c r="A87" s="123" t="s">
        <v>92</v>
      </c>
      <c r="B87" s="113" t="s">
        <v>93</v>
      </c>
      <c r="C87" s="145">
        <v>100</v>
      </c>
      <c r="D87" s="147">
        <v>0.78</v>
      </c>
      <c r="E87" s="145">
        <f t="shared" si="4"/>
        <v>0.78</v>
      </c>
      <c r="F87" s="147">
        <f t="shared" si="5"/>
        <v>-99.22</v>
      </c>
    </row>
    <row r="88" spans="1:6" ht="63.75">
      <c r="A88" s="121" t="s">
        <v>157</v>
      </c>
      <c r="B88" s="114" t="s">
        <v>94</v>
      </c>
      <c r="C88" s="143">
        <f>SUM(C89+C90)</f>
        <v>28</v>
      </c>
      <c r="D88" s="143">
        <f>SUM(D89+D90)</f>
        <v>45.8</v>
      </c>
      <c r="E88" s="143">
        <f t="shared" si="4"/>
        <v>163.57142857142858</v>
      </c>
      <c r="F88" s="144">
        <f t="shared" si="5"/>
        <v>17.799999999999997</v>
      </c>
    </row>
    <row r="89" spans="1:6" ht="51">
      <c r="A89" s="123" t="s">
        <v>95</v>
      </c>
      <c r="B89" s="174" t="s">
        <v>142</v>
      </c>
      <c r="C89" s="145">
        <v>5</v>
      </c>
      <c r="D89" s="147">
        <v>36.799999999999997</v>
      </c>
      <c r="E89" s="145">
        <f t="shared" si="4"/>
        <v>735.99999999999989</v>
      </c>
      <c r="F89" s="147">
        <f t="shared" si="5"/>
        <v>31.799999999999997</v>
      </c>
    </row>
    <row r="90" spans="1:6" ht="51">
      <c r="A90" s="123" t="s">
        <v>293</v>
      </c>
      <c r="B90" s="174" t="s">
        <v>142</v>
      </c>
      <c r="C90" s="145">
        <v>23</v>
      </c>
      <c r="D90" s="152">
        <v>9</v>
      </c>
      <c r="E90" s="145">
        <f t="shared" si="4"/>
        <v>39.130434782608695</v>
      </c>
      <c r="F90" s="147">
        <f t="shared" si="5"/>
        <v>-14</v>
      </c>
    </row>
    <row r="91" spans="1:6" ht="102">
      <c r="A91" s="121" t="s">
        <v>145</v>
      </c>
      <c r="B91" s="118" t="s">
        <v>144</v>
      </c>
      <c r="C91" s="153">
        <f>SUM(C93+C95+C92)</f>
        <v>1875</v>
      </c>
      <c r="D91" s="153">
        <f>SUM(D93+D95+D92)</f>
        <v>1609.96</v>
      </c>
      <c r="E91" s="143">
        <f t="shared" si="4"/>
        <v>85.864533333333327</v>
      </c>
      <c r="F91" s="144">
        <f t="shared" si="5"/>
        <v>-265.03999999999996</v>
      </c>
    </row>
    <row r="92" spans="1:6" ht="38.25">
      <c r="A92" s="121" t="s">
        <v>430</v>
      </c>
      <c r="B92" s="118" t="s">
        <v>431</v>
      </c>
      <c r="C92" s="153">
        <v>0</v>
      </c>
      <c r="D92" s="153">
        <v>30</v>
      </c>
      <c r="E92" s="145"/>
      <c r="F92" s="144">
        <f t="shared" si="5"/>
        <v>30</v>
      </c>
    </row>
    <row r="93" spans="1:6" ht="38.25">
      <c r="A93" s="121" t="s">
        <v>388</v>
      </c>
      <c r="B93" s="175" t="s">
        <v>143</v>
      </c>
      <c r="C93" s="153">
        <f>SUM(C94)</f>
        <v>140</v>
      </c>
      <c r="D93" s="153">
        <f>SUM(D94)</f>
        <v>110</v>
      </c>
      <c r="E93" s="143">
        <f t="shared" si="4"/>
        <v>78.571428571428569</v>
      </c>
      <c r="F93" s="144">
        <f t="shared" si="5"/>
        <v>-30</v>
      </c>
    </row>
    <row r="94" spans="1:6" ht="25.5">
      <c r="A94" s="123" t="s">
        <v>137</v>
      </c>
      <c r="B94" s="174" t="s">
        <v>143</v>
      </c>
      <c r="C94" s="151">
        <v>140</v>
      </c>
      <c r="D94" s="151">
        <v>110</v>
      </c>
      <c r="E94" s="145">
        <f t="shared" si="4"/>
        <v>78.571428571428569</v>
      </c>
      <c r="F94" s="147">
        <f t="shared" si="5"/>
        <v>-30</v>
      </c>
    </row>
    <row r="95" spans="1:6" ht="25.5">
      <c r="A95" s="121" t="s">
        <v>389</v>
      </c>
      <c r="B95" s="114" t="s">
        <v>97</v>
      </c>
      <c r="C95" s="153">
        <f>SUM(C96:C97)</f>
        <v>1735</v>
      </c>
      <c r="D95" s="153">
        <f>SUM(D96:D97)</f>
        <v>1469.96</v>
      </c>
      <c r="E95" s="143">
        <f t="shared" si="4"/>
        <v>84.723919308357353</v>
      </c>
      <c r="F95" s="144">
        <f t="shared" si="5"/>
        <v>-265.03999999999996</v>
      </c>
    </row>
    <row r="96" spans="1:6" ht="25.5">
      <c r="A96" s="123" t="s">
        <v>327</v>
      </c>
      <c r="B96" s="113" t="s">
        <v>97</v>
      </c>
      <c r="C96" s="151">
        <v>1420</v>
      </c>
      <c r="D96" s="151">
        <v>1432</v>
      </c>
      <c r="E96" s="145">
        <f t="shared" si="4"/>
        <v>100.84507042253522</v>
      </c>
      <c r="F96" s="147">
        <f t="shared" si="5"/>
        <v>12</v>
      </c>
    </row>
    <row r="97" spans="1:6" ht="25.5">
      <c r="A97" s="123" t="s">
        <v>96</v>
      </c>
      <c r="B97" s="113" t="s">
        <v>97</v>
      </c>
      <c r="C97" s="145">
        <v>315</v>
      </c>
      <c r="D97" s="147">
        <v>37.96</v>
      </c>
      <c r="E97" s="145">
        <f t="shared" si="4"/>
        <v>12.050793650793651</v>
      </c>
      <c r="F97" s="147">
        <f t="shared" si="5"/>
        <v>-277.04000000000002</v>
      </c>
    </row>
    <row r="98" spans="1:6" ht="51">
      <c r="A98" s="127" t="s">
        <v>351</v>
      </c>
      <c r="B98" s="116" t="s">
        <v>352</v>
      </c>
      <c r="C98" s="143">
        <f>SUM(C99:C100)</f>
        <v>475</v>
      </c>
      <c r="D98" s="143">
        <f>SUM(D99:D100)</f>
        <v>362.28999999999996</v>
      </c>
      <c r="E98" s="143">
        <f t="shared" si="4"/>
        <v>76.271578947368425</v>
      </c>
      <c r="F98" s="144">
        <f t="shared" si="5"/>
        <v>-112.71000000000004</v>
      </c>
    </row>
    <row r="99" spans="1:6" ht="51">
      <c r="A99" s="123" t="s">
        <v>98</v>
      </c>
      <c r="B99" s="113" t="s">
        <v>99</v>
      </c>
      <c r="C99" s="145">
        <v>475</v>
      </c>
      <c r="D99" s="147">
        <v>347.45</v>
      </c>
      <c r="E99" s="145">
        <f t="shared" si="4"/>
        <v>73.147368421052633</v>
      </c>
      <c r="F99" s="147">
        <f t="shared" si="5"/>
        <v>-127.55000000000001</v>
      </c>
    </row>
    <row r="100" spans="1:6" ht="51">
      <c r="A100" s="123" t="s">
        <v>328</v>
      </c>
      <c r="B100" s="113" t="s">
        <v>99</v>
      </c>
      <c r="C100" s="145">
        <v>0</v>
      </c>
      <c r="D100" s="147">
        <v>14.84</v>
      </c>
      <c r="E100" s="145"/>
      <c r="F100" s="147">
        <f t="shared" si="5"/>
        <v>14.84</v>
      </c>
    </row>
    <row r="101" spans="1:6" ht="25.5">
      <c r="A101" s="127" t="s">
        <v>353</v>
      </c>
      <c r="B101" s="116" t="s">
        <v>354</v>
      </c>
      <c r="C101" s="143">
        <f>SUM(C102)</f>
        <v>59</v>
      </c>
      <c r="D101" s="143">
        <f>SUM(D102)</f>
        <v>30</v>
      </c>
      <c r="E101" s="143">
        <f t="shared" si="4"/>
        <v>50.847457627118644</v>
      </c>
      <c r="F101" s="144">
        <f t="shared" si="5"/>
        <v>-29</v>
      </c>
    </row>
    <row r="102" spans="1:6" ht="25.5">
      <c r="A102" s="123" t="s">
        <v>153</v>
      </c>
      <c r="B102" s="112" t="s">
        <v>154</v>
      </c>
      <c r="C102" s="145">
        <v>59</v>
      </c>
      <c r="D102" s="147">
        <v>30</v>
      </c>
      <c r="E102" s="145">
        <f t="shared" si="4"/>
        <v>50.847457627118644</v>
      </c>
      <c r="F102" s="147">
        <f t="shared" si="5"/>
        <v>-29</v>
      </c>
    </row>
    <row r="103" spans="1:6" ht="38.25">
      <c r="A103" s="127" t="s">
        <v>355</v>
      </c>
      <c r="B103" s="116" t="s">
        <v>356</v>
      </c>
      <c r="C103" s="143">
        <f>SUM(C104)</f>
        <v>149</v>
      </c>
      <c r="D103" s="143">
        <f>SUM(D104)</f>
        <v>54.23</v>
      </c>
      <c r="E103" s="143">
        <f t="shared" si="4"/>
        <v>36.395973154362416</v>
      </c>
      <c r="F103" s="144">
        <f t="shared" si="5"/>
        <v>-94.77000000000001</v>
      </c>
    </row>
    <row r="104" spans="1:6" ht="51">
      <c r="A104" s="123" t="s">
        <v>161</v>
      </c>
      <c r="B104" s="113" t="s">
        <v>162</v>
      </c>
      <c r="C104" s="145">
        <v>149</v>
      </c>
      <c r="D104" s="147">
        <v>54.23</v>
      </c>
      <c r="E104" s="145">
        <f t="shared" si="4"/>
        <v>36.395973154362416</v>
      </c>
      <c r="F104" s="147">
        <f t="shared" si="5"/>
        <v>-94.77000000000001</v>
      </c>
    </row>
    <row r="105" spans="1:6" ht="60" customHeight="1">
      <c r="A105" s="127" t="s">
        <v>357</v>
      </c>
      <c r="B105" s="178" t="s">
        <v>358</v>
      </c>
      <c r="C105" s="143">
        <f>SUM(C106:C107)</f>
        <v>50</v>
      </c>
      <c r="D105" s="143">
        <f>SUM(D106:D107)</f>
        <v>53</v>
      </c>
      <c r="E105" s="143">
        <f t="shared" si="4"/>
        <v>106</v>
      </c>
      <c r="F105" s="144">
        <f t="shared" si="5"/>
        <v>3</v>
      </c>
    </row>
    <row r="106" spans="1:6" ht="51.75">
      <c r="A106" s="123" t="s">
        <v>359</v>
      </c>
      <c r="B106" s="179" t="s">
        <v>358</v>
      </c>
      <c r="C106" s="145">
        <v>50</v>
      </c>
      <c r="D106" s="147">
        <v>50</v>
      </c>
      <c r="E106" s="145">
        <f t="shared" si="4"/>
        <v>100</v>
      </c>
      <c r="F106" s="147">
        <f t="shared" si="5"/>
        <v>0</v>
      </c>
    </row>
    <row r="107" spans="1:6" ht="51.75">
      <c r="A107" s="123" t="s">
        <v>390</v>
      </c>
      <c r="B107" s="179" t="s">
        <v>358</v>
      </c>
      <c r="C107" s="145">
        <v>0</v>
      </c>
      <c r="D107" s="147">
        <v>3</v>
      </c>
      <c r="E107" s="145"/>
      <c r="F107" s="147">
        <f t="shared" si="5"/>
        <v>3</v>
      </c>
    </row>
    <row r="108" spans="1:6" ht="25.5">
      <c r="A108" s="127" t="s">
        <v>360</v>
      </c>
      <c r="B108" s="116" t="s">
        <v>361</v>
      </c>
      <c r="C108" s="143">
        <f>SUM(C109)</f>
        <v>3.8</v>
      </c>
      <c r="D108" s="143">
        <f>SUM(D109)</f>
        <v>18.54</v>
      </c>
      <c r="E108" s="143">
        <f t="shared" si="4"/>
        <v>487.89473684210526</v>
      </c>
      <c r="F108" s="144">
        <f t="shared" si="5"/>
        <v>14.739999999999998</v>
      </c>
    </row>
    <row r="109" spans="1:6" ht="38.25">
      <c r="A109" s="123" t="s">
        <v>158</v>
      </c>
      <c r="B109" s="113" t="s">
        <v>100</v>
      </c>
      <c r="C109" s="145">
        <v>3.8</v>
      </c>
      <c r="D109" s="147">
        <v>18.54</v>
      </c>
      <c r="E109" s="145">
        <f t="shared" si="4"/>
        <v>487.89473684210526</v>
      </c>
      <c r="F109" s="147">
        <f t="shared" si="5"/>
        <v>14.739999999999998</v>
      </c>
    </row>
    <row r="110" spans="1:6" ht="51">
      <c r="A110" s="127" t="s">
        <v>362</v>
      </c>
      <c r="B110" s="116" t="s">
        <v>363</v>
      </c>
      <c r="C110" s="143">
        <f>SUM(C111)</f>
        <v>0</v>
      </c>
      <c r="D110" s="143">
        <f t="shared" ref="D110" si="8">SUM(D111)</f>
        <v>0</v>
      </c>
      <c r="E110" s="143"/>
      <c r="F110" s="144">
        <f t="shared" si="5"/>
        <v>0</v>
      </c>
    </row>
    <row r="111" spans="1:6" ht="63.75">
      <c r="A111" s="123" t="s">
        <v>305</v>
      </c>
      <c r="B111" s="113" t="s">
        <v>306</v>
      </c>
      <c r="C111" s="145">
        <v>0</v>
      </c>
      <c r="D111" s="147">
        <v>0</v>
      </c>
      <c r="E111" s="145"/>
      <c r="F111" s="147">
        <f t="shared" si="5"/>
        <v>0</v>
      </c>
    </row>
    <row r="112" spans="1:6" ht="63.75">
      <c r="A112" s="121" t="s">
        <v>329</v>
      </c>
      <c r="B112" s="114" t="s">
        <v>101</v>
      </c>
      <c r="C112" s="143">
        <f>SUM(C113:C114)</f>
        <v>100</v>
      </c>
      <c r="D112" s="143">
        <f>SUM(D113:D114)</f>
        <v>65.3</v>
      </c>
      <c r="E112" s="143">
        <f t="shared" si="4"/>
        <v>65.3</v>
      </c>
      <c r="F112" s="144">
        <f t="shared" si="5"/>
        <v>-34.700000000000003</v>
      </c>
    </row>
    <row r="113" spans="1:6" ht="63.75">
      <c r="A113" s="123" t="s">
        <v>307</v>
      </c>
      <c r="B113" s="113" t="s">
        <v>101</v>
      </c>
      <c r="C113" s="145">
        <v>100</v>
      </c>
      <c r="D113" s="147">
        <v>65.3</v>
      </c>
      <c r="E113" s="145">
        <f t="shared" si="4"/>
        <v>65.3</v>
      </c>
      <c r="F113" s="147">
        <f t="shared" si="5"/>
        <v>-34.700000000000003</v>
      </c>
    </row>
    <row r="114" spans="1:6" ht="63.75">
      <c r="A114" s="123" t="s">
        <v>308</v>
      </c>
      <c r="B114" s="113" t="s">
        <v>101</v>
      </c>
      <c r="C114" s="145">
        <v>0</v>
      </c>
      <c r="D114" s="147">
        <v>0</v>
      </c>
      <c r="E114" s="145"/>
      <c r="F114" s="147">
        <f t="shared" si="5"/>
        <v>0</v>
      </c>
    </row>
    <row r="115" spans="1:6" ht="38.25">
      <c r="A115" s="127" t="s">
        <v>364</v>
      </c>
      <c r="B115" s="116" t="s">
        <v>365</v>
      </c>
      <c r="C115" s="143">
        <f>SUM(C116)</f>
        <v>83.1</v>
      </c>
      <c r="D115" s="143">
        <f>SUM(D116)</f>
        <v>21.84</v>
      </c>
      <c r="E115" s="143">
        <f t="shared" si="4"/>
        <v>26.28158844765343</v>
      </c>
      <c r="F115" s="144">
        <f t="shared" si="5"/>
        <v>-61.259999999999991</v>
      </c>
    </row>
    <row r="116" spans="1:6" ht="51">
      <c r="A116" s="123" t="s">
        <v>102</v>
      </c>
      <c r="B116" s="113" t="s">
        <v>103</v>
      </c>
      <c r="C116" s="145">
        <v>83.1</v>
      </c>
      <c r="D116" s="147">
        <v>21.84</v>
      </c>
      <c r="E116" s="145">
        <f t="shared" si="4"/>
        <v>26.28158844765343</v>
      </c>
      <c r="F116" s="147">
        <f t="shared" si="5"/>
        <v>-61.259999999999991</v>
      </c>
    </row>
    <row r="117" spans="1:6" ht="38.25">
      <c r="A117" s="121" t="s">
        <v>104</v>
      </c>
      <c r="B117" s="114" t="s">
        <v>105</v>
      </c>
      <c r="C117" s="143">
        <f>SUM(C118:C131)</f>
        <v>2517.94</v>
      </c>
      <c r="D117" s="143">
        <f>SUM(D118:D131)</f>
        <v>2541.5</v>
      </c>
      <c r="E117" s="143">
        <f t="shared" si="4"/>
        <v>100.93568552070343</v>
      </c>
      <c r="F117" s="144">
        <f t="shared" si="5"/>
        <v>23.559999999999945</v>
      </c>
    </row>
    <row r="118" spans="1:6">
      <c r="A118" s="123"/>
      <c r="B118" s="113" t="s">
        <v>106</v>
      </c>
      <c r="C118" s="145"/>
      <c r="D118" s="149"/>
      <c r="E118" s="145"/>
      <c r="F118" s="147">
        <f t="shared" si="5"/>
        <v>0</v>
      </c>
    </row>
    <row r="119" spans="1:6">
      <c r="A119" s="123" t="s">
        <v>160</v>
      </c>
      <c r="B119" s="113"/>
      <c r="C119" s="145">
        <v>60</v>
      </c>
      <c r="D119" s="147">
        <v>50</v>
      </c>
      <c r="E119" s="145">
        <f t="shared" si="4"/>
        <v>83.333333333333329</v>
      </c>
      <c r="F119" s="147">
        <f t="shared" si="5"/>
        <v>-10</v>
      </c>
    </row>
    <row r="120" spans="1:6">
      <c r="A120" s="123" t="s">
        <v>168</v>
      </c>
      <c r="B120" s="113"/>
      <c r="C120" s="145">
        <v>7</v>
      </c>
      <c r="D120" s="149">
        <v>0</v>
      </c>
      <c r="E120" s="145">
        <f t="shared" si="4"/>
        <v>0</v>
      </c>
      <c r="F120" s="147">
        <f t="shared" si="5"/>
        <v>-7</v>
      </c>
    </row>
    <row r="121" spans="1:6">
      <c r="A121" s="123" t="s">
        <v>107</v>
      </c>
      <c r="B121" s="113"/>
      <c r="C121" s="145">
        <v>101.94</v>
      </c>
      <c r="D121" s="147">
        <v>60.98</v>
      </c>
      <c r="E121" s="145">
        <f t="shared" si="4"/>
        <v>59.819501667647636</v>
      </c>
      <c r="F121" s="147">
        <f t="shared" si="5"/>
        <v>-40.96</v>
      </c>
    </row>
    <row r="122" spans="1:6">
      <c r="A122" s="123" t="s">
        <v>294</v>
      </c>
      <c r="B122" s="113"/>
      <c r="C122" s="145">
        <v>60</v>
      </c>
      <c r="D122" s="147">
        <v>200</v>
      </c>
      <c r="E122" s="145">
        <f t="shared" si="4"/>
        <v>333.33333333333331</v>
      </c>
      <c r="F122" s="147">
        <f t="shared" si="5"/>
        <v>140</v>
      </c>
    </row>
    <row r="123" spans="1:6">
      <c r="A123" s="123" t="s">
        <v>366</v>
      </c>
      <c r="B123" s="113"/>
      <c r="C123" s="145">
        <v>5</v>
      </c>
      <c r="D123" s="147">
        <v>5</v>
      </c>
      <c r="E123" s="145">
        <f t="shared" si="4"/>
        <v>100</v>
      </c>
      <c r="F123" s="147">
        <f t="shared" si="5"/>
        <v>0</v>
      </c>
    </row>
    <row r="124" spans="1:6">
      <c r="A124" s="123" t="s">
        <v>152</v>
      </c>
      <c r="B124" s="113"/>
      <c r="C124" s="145">
        <v>31</v>
      </c>
      <c r="D124" s="147">
        <v>0</v>
      </c>
      <c r="E124" s="145">
        <f t="shared" si="4"/>
        <v>0</v>
      </c>
      <c r="F124" s="147">
        <f t="shared" si="5"/>
        <v>-31</v>
      </c>
    </row>
    <row r="125" spans="1:6">
      <c r="A125" s="123" t="s">
        <v>109</v>
      </c>
      <c r="B125" s="113"/>
      <c r="C125" s="145">
        <v>635</v>
      </c>
      <c r="D125" s="147">
        <v>930</v>
      </c>
      <c r="E125" s="145">
        <f t="shared" si="4"/>
        <v>146.45669291338584</v>
      </c>
      <c r="F125" s="147">
        <f t="shared" si="5"/>
        <v>295</v>
      </c>
    </row>
    <row r="126" spans="1:6">
      <c r="A126" s="123" t="s">
        <v>391</v>
      </c>
      <c r="B126" s="113"/>
      <c r="C126" s="145">
        <v>0</v>
      </c>
      <c r="D126" s="147">
        <v>0</v>
      </c>
      <c r="E126" s="145"/>
      <c r="F126" s="147">
        <f t="shared" si="5"/>
        <v>0</v>
      </c>
    </row>
    <row r="127" spans="1:6">
      <c r="A127" s="123" t="s">
        <v>110</v>
      </c>
      <c r="B127" s="113"/>
      <c r="C127" s="145">
        <v>1300</v>
      </c>
      <c r="D127" s="149">
        <v>594.1</v>
      </c>
      <c r="E127" s="145">
        <f t="shared" si="4"/>
        <v>45.7</v>
      </c>
      <c r="F127" s="147">
        <f t="shared" si="5"/>
        <v>-705.9</v>
      </c>
    </row>
    <row r="128" spans="1:6">
      <c r="A128" s="123" t="s">
        <v>392</v>
      </c>
      <c r="B128" s="113"/>
      <c r="C128" s="145">
        <v>0</v>
      </c>
      <c r="D128" s="147">
        <v>0</v>
      </c>
      <c r="E128" s="145"/>
      <c r="F128" s="147">
        <f t="shared" si="5"/>
        <v>0</v>
      </c>
    </row>
    <row r="129" spans="1:6">
      <c r="A129" s="123" t="s">
        <v>458</v>
      </c>
      <c r="B129" s="113"/>
      <c r="C129" s="145"/>
      <c r="D129" s="147">
        <v>2.04</v>
      </c>
      <c r="E129" s="145"/>
      <c r="F129" s="147">
        <f t="shared" si="5"/>
        <v>2.04</v>
      </c>
    </row>
    <row r="130" spans="1:6">
      <c r="A130" s="123" t="s">
        <v>108</v>
      </c>
      <c r="B130" s="113"/>
      <c r="C130" s="145">
        <v>318</v>
      </c>
      <c r="D130" s="147">
        <v>518.86</v>
      </c>
      <c r="E130" s="145">
        <f t="shared" si="4"/>
        <v>163.16352201257862</v>
      </c>
      <c r="F130" s="147">
        <f t="shared" si="5"/>
        <v>200.86</v>
      </c>
    </row>
    <row r="131" spans="1:6">
      <c r="A131" s="123" t="s">
        <v>393</v>
      </c>
      <c r="B131" s="113"/>
      <c r="C131" s="145">
        <v>0</v>
      </c>
      <c r="D131" s="147">
        <v>180.52</v>
      </c>
      <c r="E131" s="145"/>
      <c r="F131" s="147">
        <f t="shared" si="5"/>
        <v>180.52</v>
      </c>
    </row>
    <row r="132" spans="1:6">
      <c r="A132" s="117" t="s">
        <v>111</v>
      </c>
      <c r="B132" s="114" t="s">
        <v>112</v>
      </c>
      <c r="C132" s="128">
        <f>SUM(C138+C133)</f>
        <v>0</v>
      </c>
      <c r="D132" s="154">
        <f>SUM(D138+D133)</f>
        <v>6.05</v>
      </c>
      <c r="E132" s="143"/>
      <c r="F132" s="144">
        <f t="shared" si="5"/>
        <v>6.05</v>
      </c>
    </row>
    <row r="133" spans="1:6">
      <c r="A133" s="117" t="s">
        <v>113</v>
      </c>
      <c r="B133" s="114" t="s">
        <v>114</v>
      </c>
      <c r="C133" s="128">
        <f>SUM(C134:C137)</f>
        <v>0</v>
      </c>
      <c r="D133" s="143">
        <f>SUM(D134:D137)</f>
        <v>6.05</v>
      </c>
      <c r="E133" s="143"/>
      <c r="F133" s="147">
        <f t="shared" ref="F133:F194" si="9">D133-C133</f>
        <v>6.05</v>
      </c>
    </row>
    <row r="134" spans="1:6">
      <c r="A134" s="126" t="s">
        <v>115</v>
      </c>
      <c r="B134" s="113" t="s">
        <v>114</v>
      </c>
      <c r="C134" s="129">
        <v>0</v>
      </c>
      <c r="D134" s="155">
        <v>5.31</v>
      </c>
      <c r="E134" s="145"/>
      <c r="F134" s="147">
        <f t="shared" si="9"/>
        <v>5.31</v>
      </c>
    </row>
    <row r="135" spans="1:6">
      <c r="A135" s="126" t="s">
        <v>309</v>
      </c>
      <c r="B135" s="113" t="s">
        <v>114</v>
      </c>
      <c r="C135" s="129">
        <v>0</v>
      </c>
      <c r="D135" s="155">
        <v>0.74</v>
      </c>
      <c r="E135" s="145"/>
      <c r="F135" s="147">
        <f t="shared" si="9"/>
        <v>0.74</v>
      </c>
    </row>
    <row r="136" spans="1:6">
      <c r="A136" s="126" t="s">
        <v>394</v>
      </c>
      <c r="B136" s="113" t="s">
        <v>114</v>
      </c>
      <c r="C136" s="129">
        <v>0</v>
      </c>
      <c r="D136" s="155">
        <v>0</v>
      </c>
      <c r="E136" s="145"/>
      <c r="F136" s="147">
        <f t="shared" si="9"/>
        <v>0</v>
      </c>
    </row>
    <row r="137" spans="1:6">
      <c r="A137" s="126" t="s">
        <v>459</v>
      </c>
      <c r="B137" s="113" t="s">
        <v>114</v>
      </c>
      <c r="C137" s="129"/>
      <c r="D137" s="155"/>
      <c r="E137" s="145"/>
      <c r="F137" s="147">
        <f t="shared" si="9"/>
        <v>0</v>
      </c>
    </row>
    <row r="138" spans="1:6" ht="25.5">
      <c r="A138" s="117" t="s">
        <v>460</v>
      </c>
      <c r="B138" s="114" t="s">
        <v>395</v>
      </c>
      <c r="C138" s="128">
        <v>0</v>
      </c>
      <c r="D138" s="191"/>
      <c r="E138" s="143"/>
      <c r="F138" s="144">
        <f t="shared" si="9"/>
        <v>0</v>
      </c>
    </row>
    <row r="139" spans="1:6">
      <c r="A139" s="122" t="s">
        <v>116</v>
      </c>
      <c r="B139" s="114" t="s">
        <v>117</v>
      </c>
      <c r="C139" s="130">
        <f>SUM(C140+C186+C190+C184)</f>
        <v>975435.83</v>
      </c>
      <c r="D139" s="130">
        <f>SUM(D140+D186+D190+D184)</f>
        <v>475273.61</v>
      </c>
      <c r="E139" s="143">
        <f t="shared" ref="E139:E194" si="10">SUM(D139*100/C139)</f>
        <v>48.724231300791978</v>
      </c>
      <c r="F139" s="144">
        <f t="shared" si="9"/>
        <v>-500162.22</v>
      </c>
    </row>
    <row r="140" spans="1:6" ht="25.5">
      <c r="A140" s="121" t="s">
        <v>118</v>
      </c>
      <c r="B140" s="111" t="s">
        <v>119</v>
      </c>
      <c r="C140" s="130">
        <f>SUM(C141+C144+C163+C178)</f>
        <v>975334.5</v>
      </c>
      <c r="D140" s="130">
        <f>SUM(D141+D144+D163+D178)</f>
        <v>482490.5</v>
      </c>
      <c r="E140" s="143">
        <f t="shared" si="10"/>
        <v>49.469233375831571</v>
      </c>
      <c r="F140" s="144">
        <f t="shared" si="9"/>
        <v>-492844</v>
      </c>
    </row>
    <row r="141" spans="1:6">
      <c r="A141" s="181" t="s">
        <v>310</v>
      </c>
      <c r="B141" s="180" t="s">
        <v>120</v>
      </c>
      <c r="C141" s="130">
        <f>SUM(C142+C143)</f>
        <v>16017</v>
      </c>
      <c r="D141" s="130">
        <f>SUM(D142+D143)</f>
        <v>2670</v>
      </c>
      <c r="E141" s="143">
        <f t="shared" si="10"/>
        <v>16.669788349878253</v>
      </c>
      <c r="F141" s="144">
        <f t="shared" si="9"/>
        <v>-13347</v>
      </c>
    </row>
    <row r="142" spans="1:6" ht="52.5" customHeight="1">
      <c r="A142" s="132" t="s">
        <v>311</v>
      </c>
      <c r="B142" s="141" t="s">
        <v>396</v>
      </c>
      <c r="C142" s="133">
        <v>4821</v>
      </c>
      <c r="D142" s="156">
        <v>1866</v>
      </c>
      <c r="E142" s="145">
        <f t="shared" si="10"/>
        <v>38.705662725575607</v>
      </c>
      <c r="F142" s="147">
        <f t="shared" si="9"/>
        <v>-2955</v>
      </c>
    </row>
    <row r="143" spans="1:6" ht="38.25">
      <c r="A143" s="132" t="s">
        <v>311</v>
      </c>
      <c r="B143" s="112" t="s">
        <v>330</v>
      </c>
      <c r="C143" s="133">
        <v>11196</v>
      </c>
      <c r="D143" s="156">
        <v>804</v>
      </c>
      <c r="E143" s="145">
        <f t="shared" si="10"/>
        <v>7.1811361200428721</v>
      </c>
      <c r="F143" s="147">
        <f t="shared" si="9"/>
        <v>-10392</v>
      </c>
    </row>
    <row r="144" spans="1:6">
      <c r="A144" s="131" t="s">
        <v>312</v>
      </c>
      <c r="B144" s="111" t="s">
        <v>121</v>
      </c>
      <c r="C144" s="143">
        <f>SUM(C154+C153+C152+C145+C147+C148++C146+C149+C150+C151)</f>
        <v>378302.22000000009</v>
      </c>
      <c r="D144" s="143">
        <f>SUM(D145:D154)</f>
        <v>98885.239999999991</v>
      </c>
      <c r="E144" s="143">
        <f t="shared" si="10"/>
        <v>26.139217475382505</v>
      </c>
      <c r="F144" s="144">
        <f t="shared" si="9"/>
        <v>-279416.9800000001</v>
      </c>
    </row>
    <row r="145" spans="1:6" ht="51">
      <c r="A145" s="138" t="s">
        <v>408</v>
      </c>
      <c r="B145" s="182" t="s">
        <v>409</v>
      </c>
      <c r="C145" s="145">
        <v>0</v>
      </c>
      <c r="D145" s="143"/>
      <c r="E145" s="145"/>
      <c r="F145" s="147">
        <f t="shared" si="9"/>
        <v>0</v>
      </c>
    </row>
    <row r="146" spans="1:6" ht="76.5">
      <c r="A146" s="138" t="s">
        <v>432</v>
      </c>
      <c r="B146" s="112" t="s">
        <v>433</v>
      </c>
      <c r="C146" s="145"/>
      <c r="D146" s="143"/>
      <c r="E146" s="145"/>
      <c r="F146" s="147">
        <f t="shared" si="9"/>
        <v>0</v>
      </c>
    </row>
    <row r="147" spans="1:6" ht="38.25">
      <c r="A147" s="138" t="s">
        <v>410</v>
      </c>
      <c r="B147" s="182" t="s">
        <v>411</v>
      </c>
      <c r="C147" s="145">
        <v>787.24</v>
      </c>
      <c r="D147" s="143"/>
      <c r="E147" s="145">
        <f t="shared" si="10"/>
        <v>0</v>
      </c>
      <c r="F147" s="147">
        <f t="shared" si="9"/>
        <v>-787.24</v>
      </c>
    </row>
    <row r="148" spans="1:6" ht="51">
      <c r="A148" s="138" t="s">
        <v>412</v>
      </c>
      <c r="B148" s="182" t="s">
        <v>413</v>
      </c>
      <c r="C148" s="145">
        <v>873.94</v>
      </c>
      <c r="D148" s="143"/>
      <c r="E148" s="145">
        <f t="shared" si="10"/>
        <v>0</v>
      </c>
      <c r="F148" s="147">
        <f t="shared" si="9"/>
        <v>-873.94</v>
      </c>
    </row>
    <row r="149" spans="1:6" ht="60.75" customHeight="1">
      <c r="A149" s="192" t="s">
        <v>441</v>
      </c>
      <c r="B149" s="113" t="s">
        <v>442</v>
      </c>
      <c r="C149" s="145">
        <v>95.9</v>
      </c>
      <c r="D149" s="145">
        <v>95.9</v>
      </c>
      <c r="E149" s="145">
        <f t="shared" si="10"/>
        <v>100</v>
      </c>
      <c r="F149" s="147">
        <f t="shared" si="9"/>
        <v>0</v>
      </c>
    </row>
    <row r="150" spans="1:6" ht="50.25" customHeight="1">
      <c r="A150" s="140" t="s">
        <v>443</v>
      </c>
      <c r="B150" s="193" t="s">
        <v>444</v>
      </c>
      <c r="C150" s="145">
        <v>1729.7</v>
      </c>
      <c r="D150" s="145">
        <v>596.21</v>
      </c>
      <c r="E150" s="145">
        <f t="shared" si="10"/>
        <v>34.468983060646352</v>
      </c>
      <c r="F150" s="147">
        <f t="shared" si="9"/>
        <v>-1133.49</v>
      </c>
    </row>
    <row r="151" spans="1:6" ht="30">
      <c r="A151" s="140" t="s">
        <v>461</v>
      </c>
      <c r="B151" s="193" t="s">
        <v>462</v>
      </c>
      <c r="C151" s="145">
        <v>175.2</v>
      </c>
      <c r="D151" s="143"/>
      <c r="E151" s="145">
        <f t="shared" si="10"/>
        <v>0</v>
      </c>
      <c r="F151" s="147">
        <f t="shared" si="9"/>
        <v>-175.2</v>
      </c>
    </row>
    <row r="152" spans="1:6" ht="76.5">
      <c r="A152" s="138" t="s">
        <v>397</v>
      </c>
      <c r="B152" s="112" t="s">
        <v>398</v>
      </c>
      <c r="C152" s="145">
        <v>823.2</v>
      </c>
      <c r="D152" s="145">
        <v>823.2</v>
      </c>
      <c r="E152" s="145">
        <f t="shared" si="10"/>
        <v>100</v>
      </c>
      <c r="F152" s="147">
        <f t="shared" si="9"/>
        <v>0</v>
      </c>
    </row>
    <row r="153" spans="1:6" ht="51">
      <c r="A153" s="140" t="s">
        <v>399</v>
      </c>
      <c r="B153" s="112" t="s">
        <v>400</v>
      </c>
      <c r="C153" s="145">
        <v>8950.7000000000007</v>
      </c>
      <c r="D153" s="145">
        <v>6172.81</v>
      </c>
      <c r="E153" s="145">
        <f t="shared" si="10"/>
        <v>68.96455025863898</v>
      </c>
      <c r="F153" s="147">
        <f t="shared" si="9"/>
        <v>-2777.8900000000003</v>
      </c>
    </row>
    <row r="154" spans="1:6" ht="18.75" customHeight="1">
      <c r="A154" s="131" t="s">
        <v>313</v>
      </c>
      <c r="B154" s="119" t="s">
        <v>122</v>
      </c>
      <c r="C154" s="143">
        <f>SUM(C155:C162)</f>
        <v>364866.34</v>
      </c>
      <c r="D154" s="143">
        <f>SUM(D155:D162)</f>
        <v>91197.119999999995</v>
      </c>
      <c r="E154" s="143">
        <f t="shared" si="10"/>
        <v>24.994665169716669</v>
      </c>
      <c r="F154" s="144">
        <f t="shared" si="9"/>
        <v>-273669.22000000003</v>
      </c>
    </row>
    <row r="155" spans="1:6" ht="76.5">
      <c r="A155" s="132" t="s">
        <v>414</v>
      </c>
      <c r="B155" s="142" t="s">
        <v>415</v>
      </c>
      <c r="C155" s="129">
        <v>229.7</v>
      </c>
      <c r="D155" s="145">
        <v>382</v>
      </c>
      <c r="E155" s="145">
        <f t="shared" si="10"/>
        <v>166.30387461906835</v>
      </c>
      <c r="F155" s="147">
        <f t="shared" si="9"/>
        <v>152.30000000000001</v>
      </c>
    </row>
    <row r="156" spans="1:6" ht="38.25">
      <c r="A156" s="132" t="s">
        <v>314</v>
      </c>
      <c r="B156" s="112" t="s">
        <v>123</v>
      </c>
      <c r="C156" s="133">
        <v>44235</v>
      </c>
      <c r="D156" s="155">
        <v>22093</v>
      </c>
      <c r="E156" s="145">
        <f t="shared" si="10"/>
        <v>49.944613993444108</v>
      </c>
      <c r="F156" s="147">
        <f t="shared" si="9"/>
        <v>-22142</v>
      </c>
    </row>
    <row r="157" spans="1:6" ht="38.25">
      <c r="A157" s="132" t="s">
        <v>314</v>
      </c>
      <c r="B157" s="112" t="s">
        <v>331</v>
      </c>
      <c r="C157" s="133">
        <v>11636.9</v>
      </c>
      <c r="D157" s="155">
        <v>11552.5</v>
      </c>
      <c r="E157" s="145">
        <f t="shared" si="10"/>
        <v>99.274720930832103</v>
      </c>
      <c r="F157" s="147">
        <f t="shared" si="9"/>
        <v>-84.399999999999636</v>
      </c>
    </row>
    <row r="158" spans="1:6" ht="38.25">
      <c r="A158" s="132" t="s">
        <v>314</v>
      </c>
      <c r="B158" s="112" t="s">
        <v>434</v>
      </c>
      <c r="C158" s="133">
        <v>8413.61</v>
      </c>
      <c r="D158" s="155">
        <v>8413.6200000000008</v>
      </c>
      <c r="E158" s="145">
        <f t="shared" si="10"/>
        <v>100.00011885504559</v>
      </c>
      <c r="F158" s="147">
        <f t="shared" si="9"/>
        <v>1.0000000000218279E-2</v>
      </c>
    </row>
    <row r="159" spans="1:6" ht="51">
      <c r="A159" s="132" t="s">
        <v>315</v>
      </c>
      <c r="B159" s="112" t="s">
        <v>124</v>
      </c>
      <c r="C159" s="133">
        <v>292538</v>
      </c>
      <c r="D159" s="155">
        <v>48756</v>
      </c>
      <c r="E159" s="145">
        <f t="shared" si="10"/>
        <v>16.66655272135586</v>
      </c>
      <c r="F159" s="147">
        <f t="shared" si="9"/>
        <v>-243782</v>
      </c>
    </row>
    <row r="160" spans="1:6" ht="135">
      <c r="A160" s="140" t="s">
        <v>445</v>
      </c>
      <c r="B160" s="194" t="s">
        <v>446</v>
      </c>
      <c r="C160" s="133">
        <v>280</v>
      </c>
      <c r="D160" s="155"/>
      <c r="E160" s="145">
        <f t="shared" si="10"/>
        <v>0</v>
      </c>
      <c r="F160" s="147">
        <f t="shared" si="9"/>
        <v>-280</v>
      </c>
    </row>
    <row r="161" spans="1:6" ht="99" customHeight="1">
      <c r="A161" s="140" t="s">
        <v>447</v>
      </c>
      <c r="B161" s="194" t="s">
        <v>448</v>
      </c>
      <c r="C161" s="133">
        <v>7533.13</v>
      </c>
      <c r="D161" s="155"/>
      <c r="E161" s="145">
        <f t="shared" si="10"/>
        <v>0</v>
      </c>
      <c r="F161" s="147">
        <f t="shared" si="9"/>
        <v>-7533.13</v>
      </c>
    </row>
    <row r="162" spans="1:6" ht="89.25">
      <c r="A162" s="138" t="s">
        <v>445</v>
      </c>
      <c r="B162" s="183" t="s">
        <v>463</v>
      </c>
      <c r="C162" s="133">
        <v>0</v>
      </c>
      <c r="D162" s="155"/>
      <c r="E162" s="145"/>
      <c r="F162" s="147">
        <f t="shared" si="9"/>
        <v>0</v>
      </c>
    </row>
    <row r="163" spans="1:6">
      <c r="A163" s="131" t="s">
        <v>316</v>
      </c>
      <c r="B163" s="111" t="s">
        <v>125</v>
      </c>
      <c r="C163" s="128">
        <f>SUM(C164+C165+C175+C173+C172+C174)</f>
        <v>521753.3</v>
      </c>
      <c r="D163" s="128">
        <f>SUM(D164+D165+D175+D173+D172+D174)</f>
        <v>362033.48</v>
      </c>
      <c r="E163" s="143">
        <f t="shared" si="10"/>
        <v>69.387865874542626</v>
      </c>
      <c r="F163" s="144">
        <f t="shared" si="9"/>
        <v>-159719.82</v>
      </c>
    </row>
    <row r="164" spans="1:6" ht="38.25">
      <c r="A164" s="132" t="s">
        <v>317</v>
      </c>
      <c r="B164" s="112" t="s">
        <v>126</v>
      </c>
      <c r="C164" s="133">
        <v>15000</v>
      </c>
      <c r="D164" s="156">
        <v>11333.03</v>
      </c>
      <c r="E164" s="145">
        <f t="shared" si="10"/>
        <v>75.553533333333334</v>
      </c>
      <c r="F164" s="147">
        <f t="shared" si="9"/>
        <v>-3666.9699999999993</v>
      </c>
    </row>
    <row r="165" spans="1:6" ht="40.5">
      <c r="A165" s="131" t="s">
        <v>318</v>
      </c>
      <c r="B165" s="119" t="s">
        <v>127</v>
      </c>
      <c r="C165" s="157">
        <f>SUM(C166:C171)</f>
        <v>73421.899999999994</v>
      </c>
      <c r="D165" s="157">
        <f>SUM(D166:D171)</f>
        <v>59033.84</v>
      </c>
      <c r="E165" s="158">
        <f t="shared" si="10"/>
        <v>80.403585306291447</v>
      </c>
      <c r="F165" s="144">
        <f t="shared" si="9"/>
        <v>-14388.059999999998</v>
      </c>
    </row>
    <row r="166" spans="1:6" ht="63.75">
      <c r="A166" s="132" t="s">
        <v>318</v>
      </c>
      <c r="B166" s="112" t="s">
        <v>128</v>
      </c>
      <c r="C166" s="159">
        <v>274</v>
      </c>
      <c r="D166" s="155">
        <v>182.67</v>
      </c>
      <c r="E166" s="145">
        <f t="shared" si="10"/>
        <v>66.667883211678827</v>
      </c>
      <c r="F166" s="147">
        <f t="shared" si="9"/>
        <v>-91.330000000000013</v>
      </c>
    </row>
    <row r="167" spans="1:6" ht="63.75">
      <c r="A167" s="132" t="s">
        <v>318</v>
      </c>
      <c r="B167" s="112" t="s">
        <v>129</v>
      </c>
      <c r="C167" s="159">
        <v>72080</v>
      </c>
      <c r="D167" s="156">
        <v>57800.54</v>
      </c>
      <c r="E167" s="145">
        <f t="shared" si="10"/>
        <v>80.189428412874591</v>
      </c>
      <c r="F167" s="147">
        <f t="shared" si="9"/>
        <v>-14279.46</v>
      </c>
    </row>
    <row r="168" spans="1:6" ht="63.75">
      <c r="A168" s="132" t="s">
        <v>318</v>
      </c>
      <c r="B168" s="112" t="s">
        <v>130</v>
      </c>
      <c r="C168" s="159">
        <v>0.1</v>
      </c>
      <c r="D168" s="155">
        <v>0.1</v>
      </c>
      <c r="E168" s="145">
        <f t="shared" si="10"/>
        <v>100</v>
      </c>
      <c r="F168" s="147">
        <f t="shared" si="9"/>
        <v>0</v>
      </c>
    </row>
    <row r="169" spans="1:6" ht="25.5">
      <c r="A169" s="132" t="s">
        <v>318</v>
      </c>
      <c r="B169" s="112" t="s">
        <v>131</v>
      </c>
      <c r="C169" s="159">
        <v>106.4</v>
      </c>
      <c r="D169" s="155">
        <v>106.4</v>
      </c>
      <c r="E169" s="145">
        <f t="shared" si="10"/>
        <v>100</v>
      </c>
      <c r="F169" s="147">
        <f t="shared" si="9"/>
        <v>0</v>
      </c>
    </row>
    <row r="170" spans="1:6" ht="51">
      <c r="A170" s="132" t="s">
        <v>318</v>
      </c>
      <c r="B170" s="120" t="s">
        <v>332</v>
      </c>
      <c r="C170" s="159">
        <v>961.2</v>
      </c>
      <c r="D170" s="155">
        <v>944</v>
      </c>
      <c r="E170" s="145">
        <f t="shared" si="10"/>
        <v>98.210570120682476</v>
      </c>
      <c r="F170" s="147">
        <f t="shared" si="9"/>
        <v>-17.200000000000045</v>
      </c>
    </row>
    <row r="171" spans="1:6" ht="102">
      <c r="A171" s="132" t="s">
        <v>318</v>
      </c>
      <c r="B171" s="112" t="s">
        <v>319</v>
      </c>
      <c r="C171" s="159">
        <v>0.2</v>
      </c>
      <c r="D171" s="155">
        <v>0.13</v>
      </c>
      <c r="E171" s="145">
        <f t="shared" si="10"/>
        <v>65</v>
      </c>
      <c r="F171" s="147">
        <f t="shared" si="9"/>
        <v>-7.0000000000000007E-2</v>
      </c>
    </row>
    <row r="172" spans="1:6" ht="51">
      <c r="A172" s="132" t="s">
        <v>320</v>
      </c>
      <c r="B172" s="112" t="s">
        <v>167</v>
      </c>
      <c r="C172" s="159">
        <v>225.2</v>
      </c>
      <c r="D172" s="155">
        <v>225.2</v>
      </c>
      <c r="E172" s="145">
        <f t="shared" si="10"/>
        <v>100</v>
      </c>
      <c r="F172" s="147">
        <f t="shared" si="9"/>
        <v>0</v>
      </c>
    </row>
    <row r="173" spans="1:6" ht="51">
      <c r="A173" s="132" t="s">
        <v>321</v>
      </c>
      <c r="B173" s="112" t="s">
        <v>333</v>
      </c>
      <c r="C173" s="159">
        <v>18456</v>
      </c>
      <c r="D173" s="155">
        <v>12290.26</v>
      </c>
      <c r="E173" s="145">
        <f t="shared" si="10"/>
        <v>66.592219332466414</v>
      </c>
      <c r="F173" s="147">
        <f t="shared" si="9"/>
        <v>-6165.74</v>
      </c>
    </row>
    <row r="174" spans="1:6" ht="51">
      <c r="A174" s="140" t="s">
        <v>401</v>
      </c>
      <c r="B174" s="112" t="s">
        <v>402</v>
      </c>
      <c r="C174" s="133">
        <v>119.5</v>
      </c>
      <c r="D174" s="155">
        <v>28.85</v>
      </c>
      <c r="E174" s="145">
        <f t="shared" si="10"/>
        <v>24.14225941422594</v>
      </c>
      <c r="F174" s="147">
        <f t="shared" si="9"/>
        <v>-90.65</v>
      </c>
    </row>
    <row r="175" spans="1:6">
      <c r="A175" s="131" t="s">
        <v>322</v>
      </c>
      <c r="B175" s="111" t="s">
        <v>132</v>
      </c>
      <c r="C175" s="160">
        <f>SUM(C176+C177)</f>
        <v>414530.7</v>
      </c>
      <c r="D175" s="160">
        <f>SUM(D176+D177)</f>
        <v>279122.3</v>
      </c>
      <c r="E175" s="143">
        <f t="shared" si="10"/>
        <v>67.334530349621872</v>
      </c>
      <c r="F175" s="144">
        <f t="shared" si="9"/>
        <v>-135408.40000000002</v>
      </c>
    </row>
    <row r="176" spans="1:6" ht="102">
      <c r="A176" s="132" t="s">
        <v>323</v>
      </c>
      <c r="B176" s="112" t="s">
        <v>334</v>
      </c>
      <c r="C176" s="159">
        <v>251699.7</v>
      </c>
      <c r="D176" s="156">
        <v>164708</v>
      </c>
      <c r="E176" s="145">
        <f t="shared" si="10"/>
        <v>65.438298098885298</v>
      </c>
      <c r="F176" s="147">
        <f t="shared" si="9"/>
        <v>-86991.700000000012</v>
      </c>
    </row>
    <row r="177" spans="1:6" ht="51">
      <c r="A177" s="132" t="s">
        <v>323</v>
      </c>
      <c r="B177" s="112" t="s">
        <v>335</v>
      </c>
      <c r="C177" s="159">
        <v>162831</v>
      </c>
      <c r="D177" s="156">
        <v>114414.3</v>
      </c>
      <c r="E177" s="145">
        <f t="shared" si="10"/>
        <v>70.265674226652166</v>
      </c>
      <c r="F177" s="147">
        <f t="shared" si="9"/>
        <v>-48416.7</v>
      </c>
    </row>
    <row r="178" spans="1:6">
      <c r="A178" s="131" t="s">
        <v>378</v>
      </c>
      <c r="B178" s="111" t="s">
        <v>379</v>
      </c>
      <c r="C178" s="160">
        <f>SUM(C179:C183)</f>
        <v>59261.98</v>
      </c>
      <c r="D178" s="160">
        <f>SUM(D179:D183)</f>
        <v>18901.780000000002</v>
      </c>
      <c r="E178" s="143">
        <f t="shared" si="10"/>
        <v>31.895289357527375</v>
      </c>
      <c r="F178" s="144">
        <f t="shared" si="9"/>
        <v>-40360.199999999997</v>
      </c>
    </row>
    <row r="179" spans="1:6" ht="89.25">
      <c r="A179" s="132" t="s">
        <v>380</v>
      </c>
      <c r="B179" s="112" t="s">
        <v>381</v>
      </c>
      <c r="C179" s="159">
        <v>123.65</v>
      </c>
      <c r="D179" s="156">
        <v>123.65</v>
      </c>
      <c r="E179" s="145">
        <f t="shared" si="10"/>
        <v>100</v>
      </c>
      <c r="F179" s="147">
        <f t="shared" si="9"/>
        <v>0</v>
      </c>
    </row>
    <row r="180" spans="1:6" ht="89.25">
      <c r="A180" s="132" t="s">
        <v>380</v>
      </c>
      <c r="B180" s="142" t="s">
        <v>416</v>
      </c>
      <c r="C180" s="159">
        <v>40000</v>
      </c>
      <c r="D180" s="156"/>
      <c r="E180" s="145">
        <f t="shared" si="10"/>
        <v>0</v>
      </c>
      <c r="F180" s="147">
        <f t="shared" si="9"/>
        <v>-40000</v>
      </c>
    </row>
    <row r="181" spans="1:6" ht="51">
      <c r="A181" s="132" t="s">
        <v>380</v>
      </c>
      <c r="B181" s="142" t="s">
        <v>435</v>
      </c>
      <c r="C181" s="159">
        <v>16542.2</v>
      </c>
      <c r="D181" s="156">
        <v>16542.2</v>
      </c>
      <c r="E181" s="145">
        <f t="shared" si="10"/>
        <v>100</v>
      </c>
      <c r="F181" s="147">
        <f t="shared" si="9"/>
        <v>0</v>
      </c>
    </row>
    <row r="182" spans="1:6" ht="75">
      <c r="A182" s="139" t="s">
        <v>449</v>
      </c>
      <c r="B182" s="195" t="s">
        <v>450</v>
      </c>
      <c r="C182" s="159">
        <v>1395.43</v>
      </c>
      <c r="D182" s="156">
        <v>1395.43</v>
      </c>
      <c r="E182" s="145">
        <f t="shared" si="10"/>
        <v>100</v>
      </c>
      <c r="F182" s="147">
        <f t="shared" si="9"/>
        <v>0</v>
      </c>
    </row>
    <row r="183" spans="1:6" ht="114.75">
      <c r="A183" s="132" t="s">
        <v>417</v>
      </c>
      <c r="B183" s="142" t="s">
        <v>418</v>
      </c>
      <c r="C183" s="159">
        <v>1200.7</v>
      </c>
      <c r="D183" s="156">
        <v>840.5</v>
      </c>
      <c r="E183" s="145">
        <f t="shared" si="10"/>
        <v>70.00083284750562</v>
      </c>
      <c r="F183" s="147">
        <f t="shared" si="9"/>
        <v>-360.20000000000005</v>
      </c>
    </row>
    <row r="184" spans="1:6" ht="25.5">
      <c r="A184" s="131" t="s">
        <v>382</v>
      </c>
      <c r="B184" s="111" t="s">
        <v>383</v>
      </c>
      <c r="C184" s="160">
        <f>SUM(C185)</f>
        <v>101.33</v>
      </c>
      <c r="D184" s="160">
        <f>SUM(D185)</f>
        <v>101.33</v>
      </c>
      <c r="E184" s="143">
        <f t="shared" si="10"/>
        <v>100</v>
      </c>
      <c r="F184" s="144">
        <f t="shared" si="9"/>
        <v>0</v>
      </c>
    </row>
    <row r="185" spans="1:6" ht="25.5">
      <c r="A185" s="132" t="s">
        <v>384</v>
      </c>
      <c r="B185" s="112" t="s">
        <v>383</v>
      </c>
      <c r="C185" s="159">
        <v>101.33</v>
      </c>
      <c r="D185" s="156">
        <v>101.33</v>
      </c>
      <c r="E185" s="145">
        <f t="shared" si="10"/>
        <v>100</v>
      </c>
      <c r="F185" s="147">
        <f t="shared" si="9"/>
        <v>0</v>
      </c>
    </row>
    <row r="186" spans="1:6" ht="25.5">
      <c r="A186" s="131" t="s">
        <v>146</v>
      </c>
      <c r="B186" s="111" t="s">
        <v>147</v>
      </c>
      <c r="C186" s="154">
        <f>SUM(C187:C189)</f>
        <v>0</v>
      </c>
      <c r="D186" s="154">
        <f t="shared" ref="D186" si="11">SUM(D187:D189)</f>
        <v>749.35</v>
      </c>
      <c r="E186" s="145"/>
      <c r="F186" s="144">
        <f t="shared" si="9"/>
        <v>749.35</v>
      </c>
    </row>
    <row r="187" spans="1:6" ht="38.25">
      <c r="A187" s="132" t="s">
        <v>159</v>
      </c>
      <c r="B187" s="112" t="s">
        <v>148</v>
      </c>
      <c r="C187" s="159">
        <v>0</v>
      </c>
      <c r="D187" s="155">
        <v>749.35</v>
      </c>
      <c r="E187" s="145"/>
      <c r="F187" s="147">
        <f t="shared" si="9"/>
        <v>749.35</v>
      </c>
    </row>
    <row r="188" spans="1:6" ht="38.25">
      <c r="A188" s="132" t="s">
        <v>403</v>
      </c>
      <c r="B188" s="112" t="s">
        <v>148</v>
      </c>
      <c r="C188" s="159">
        <v>0</v>
      </c>
      <c r="D188" s="155">
        <v>0</v>
      </c>
      <c r="E188" s="145"/>
      <c r="F188" s="147">
        <f t="shared" si="9"/>
        <v>0</v>
      </c>
    </row>
    <row r="189" spans="1:6" ht="38.25">
      <c r="A189" s="132" t="s">
        <v>404</v>
      </c>
      <c r="B189" s="112" t="s">
        <v>148</v>
      </c>
      <c r="C189" s="159">
        <v>0</v>
      </c>
      <c r="D189" s="155">
        <v>0</v>
      </c>
      <c r="E189" s="145"/>
      <c r="F189" s="147">
        <f t="shared" si="9"/>
        <v>0</v>
      </c>
    </row>
    <row r="190" spans="1:6" ht="51">
      <c r="A190" s="131" t="s">
        <v>324</v>
      </c>
      <c r="B190" s="111" t="s">
        <v>149</v>
      </c>
      <c r="C190" s="160">
        <f>SUM(C191:C193)</f>
        <v>0</v>
      </c>
      <c r="D190" s="160">
        <f>SUM(D191:D193)</f>
        <v>-8067.57</v>
      </c>
      <c r="E190" s="143"/>
      <c r="F190" s="144">
        <f t="shared" si="9"/>
        <v>-8067.57</v>
      </c>
    </row>
    <row r="191" spans="1:6">
      <c r="A191" s="132" t="s">
        <v>325</v>
      </c>
      <c r="B191" s="112"/>
      <c r="C191" s="161"/>
      <c r="D191" s="155">
        <v>-2408.46</v>
      </c>
      <c r="E191" s="145"/>
      <c r="F191" s="147">
        <f t="shared" si="9"/>
        <v>-2408.46</v>
      </c>
    </row>
    <row r="192" spans="1:6">
      <c r="A192" s="132" t="s">
        <v>326</v>
      </c>
      <c r="B192" s="112"/>
      <c r="C192" s="159" t="s">
        <v>138</v>
      </c>
      <c r="D192" s="155">
        <v>-5659.11</v>
      </c>
      <c r="E192" s="145"/>
      <c r="F192" s="147">
        <f>D192</f>
        <v>-5659.11</v>
      </c>
    </row>
    <row r="193" spans="1:6">
      <c r="A193" s="132" t="s">
        <v>405</v>
      </c>
      <c r="B193" s="112"/>
      <c r="C193" s="159"/>
      <c r="D193" s="155"/>
      <c r="E193" s="145"/>
      <c r="F193" s="147">
        <f t="shared" si="9"/>
        <v>0</v>
      </c>
    </row>
    <row r="194" spans="1:6">
      <c r="A194" s="131"/>
      <c r="B194" s="111" t="s">
        <v>133</v>
      </c>
      <c r="C194" s="160">
        <f>SUM(C139+C4)</f>
        <v>1449747.18</v>
      </c>
      <c r="D194" s="160">
        <f>SUM(D139+D4)</f>
        <v>791229.41999999993</v>
      </c>
      <c r="E194" s="143">
        <f t="shared" si="10"/>
        <v>54.577062188180982</v>
      </c>
      <c r="F194" s="144">
        <f t="shared" si="9"/>
        <v>-658517.76000000001</v>
      </c>
    </row>
  </sheetData>
  <mergeCells count="1">
    <mergeCell ref="A1:F1"/>
  </mergeCells>
  <pageMargins left="0.70866141732283472" right="0" top="0.44" bottom="0.33" header="0.31496062992125984" footer="0.31496062992125984"/>
  <pageSetup paperSize="9" scale="7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opLeftCell="A52" workbookViewId="0">
      <selection activeCell="C8" sqref="C8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5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98" t="s">
        <v>169</v>
      </c>
      <c r="B1" s="198"/>
      <c r="C1" s="198"/>
      <c r="D1" s="198"/>
      <c r="E1" s="198"/>
      <c r="F1" s="198"/>
      <c r="G1" s="198"/>
      <c r="H1" s="198"/>
    </row>
    <row r="2" spans="1:19" ht="19.5">
      <c r="A2" s="199" t="s">
        <v>464</v>
      </c>
      <c r="B2" s="199"/>
      <c r="C2" s="199"/>
      <c r="D2" s="199"/>
      <c r="E2" s="199"/>
      <c r="F2" s="199"/>
      <c r="G2" s="199"/>
      <c r="H2" s="199"/>
    </row>
    <row r="3" spans="1:19" ht="15.75">
      <c r="A3" s="2"/>
      <c r="B3" s="2"/>
      <c r="C3" s="2"/>
      <c r="D3" s="2"/>
      <c r="E3" s="2"/>
      <c r="F3" s="200"/>
      <c r="G3" s="200"/>
      <c r="H3" s="200"/>
    </row>
    <row r="4" spans="1:19" s="3" customFormat="1" ht="110.25" customHeight="1">
      <c r="A4" s="91" t="s">
        <v>170</v>
      </c>
      <c r="B4" s="91" t="s">
        <v>171</v>
      </c>
      <c r="C4" s="92" t="s">
        <v>336</v>
      </c>
      <c r="D4" s="91" t="s">
        <v>172</v>
      </c>
      <c r="E4" s="92" t="s">
        <v>291</v>
      </c>
      <c r="F4" s="92" t="s">
        <v>465</v>
      </c>
      <c r="G4" s="91" t="s">
        <v>173</v>
      </c>
      <c r="H4" s="93" t="s">
        <v>292</v>
      </c>
    </row>
    <row r="5" spans="1:19" s="3" customFormat="1" ht="15.75">
      <c r="A5" s="91">
        <v>1</v>
      </c>
      <c r="B5" s="91">
        <v>2</v>
      </c>
      <c r="C5" s="92">
        <v>3</v>
      </c>
      <c r="D5" s="91"/>
      <c r="E5" s="92">
        <v>4</v>
      </c>
      <c r="F5" s="92">
        <v>5</v>
      </c>
      <c r="G5" s="91"/>
      <c r="H5" s="93">
        <v>6</v>
      </c>
    </row>
    <row r="6" spans="1:19" ht="15.75">
      <c r="A6" s="4">
        <v>100</v>
      </c>
      <c r="B6" s="5" t="s">
        <v>174</v>
      </c>
      <c r="C6" s="96">
        <f>SUM(C7:C14)</f>
        <v>107080.84999999999</v>
      </c>
      <c r="D6" s="97"/>
      <c r="E6" s="96">
        <f>SUM(E7:E14)</f>
        <v>91779.859999999986</v>
      </c>
      <c r="F6" s="96">
        <f>SUM(F7:F14)</f>
        <v>49095.060000000005</v>
      </c>
      <c r="G6" s="6"/>
      <c r="H6" s="7">
        <f>F6/E6*100</f>
        <v>53.492193167433477</v>
      </c>
    </row>
    <row r="7" spans="1:19" s="12" customFormat="1" ht="31.5">
      <c r="A7" s="8">
        <v>102</v>
      </c>
      <c r="B7" s="9" t="s">
        <v>175</v>
      </c>
      <c r="C7" s="98">
        <v>1505.42</v>
      </c>
      <c r="D7" s="99"/>
      <c r="E7" s="98">
        <v>1505.42</v>
      </c>
      <c r="F7" s="98">
        <v>1008.11</v>
      </c>
      <c r="G7" s="10"/>
      <c r="H7" s="11">
        <f>F7/E7*100</f>
        <v>66.965365147267875</v>
      </c>
    </row>
    <row r="8" spans="1:19" ht="47.25">
      <c r="A8" s="13">
        <v>103</v>
      </c>
      <c r="B8" s="9" t="s">
        <v>176</v>
      </c>
      <c r="C8" s="100">
        <v>3047.21</v>
      </c>
      <c r="D8" s="101"/>
      <c r="E8" s="100">
        <v>3047.21</v>
      </c>
      <c r="F8" s="100">
        <v>1680.19</v>
      </c>
      <c r="G8" s="14"/>
      <c r="H8" s="11">
        <f>F8/E8*100</f>
        <v>55.138635013668249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177</v>
      </c>
      <c r="C9" s="100">
        <v>58957.75</v>
      </c>
      <c r="D9" s="101"/>
      <c r="E9" s="100">
        <v>58957.75</v>
      </c>
      <c r="F9" s="100">
        <v>32243.67</v>
      </c>
      <c r="G9" s="14"/>
      <c r="H9" s="11">
        <f t="shared" ref="H9:H59" si="0">F9/E9*100</f>
        <v>54.689451344394925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178</v>
      </c>
      <c r="C10" s="100">
        <v>225.2</v>
      </c>
      <c r="D10" s="101"/>
      <c r="E10" s="100">
        <v>225.2</v>
      </c>
      <c r="F10" s="100">
        <v>131.26</v>
      </c>
      <c r="G10" s="14"/>
      <c r="H10" s="11">
        <f t="shared" si="0"/>
        <v>58.285968028419177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179</v>
      </c>
      <c r="C11" s="100">
        <v>15620.04</v>
      </c>
      <c r="D11" s="101"/>
      <c r="E11" s="100">
        <v>15620.04</v>
      </c>
      <c r="F11" s="100">
        <v>9059.33</v>
      </c>
      <c r="G11" s="14"/>
      <c r="H11" s="11">
        <f t="shared" si="0"/>
        <v>57.998122924141036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180</v>
      </c>
      <c r="C12" s="100">
        <v>0</v>
      </c>
      <c r="D12" s="101"/>
      <c r="E12" s="100">
        <v>0</v>
      </c>
      <c r="F12" s="100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181</v>
      </c>
      <c r="C13" s="102">
        <v>15700</v>
      </c>
      <c r="D13" s="102"/>
      <c r="E13" s="102">
        <v>399.01</v>
      </c>
      <c r="F13" s="102">
        <v>0</v>
      </c>
      <c r="G13" s="31"/>
      <c r="H13" s="110">
        <v>54.5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182</v>
      </c>
      <c r="C14" s="100">
        <v>12025.23</v>
      </c>
      <c r="D14" s="101"/>
      <c r="E14" s="100">
        <v>12025.23</v>
      </c>
      <c r="F14" s="100">
        <v>4972.5</v>
      </c>
      <c r="G14" s="14"/>
      <c r="H14" s="11">
        <f t="shared" si="0"/>
        <v>41.350560446660893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183</v>
      </c>
      <c r="C15" s="103">
        <f>SUM(C16:C19)</f>
        <v>9270.26</v>
      </c>
      <c r="D15" s="104"/>
      <c r="E15" s="103">
        <f>SUM(E16:E19)</f>
        <v>9495.0499999999993</v>
      </c>
      <c r="F15" s="103">
        <f>SUM(F16:F19)</f>
        <v>5538.1399999999994</v>
      </c>
      <c r="G15" s="34"/>
      <c r="H15" s="94">
        <f t="shared" si="0"/>
        <v>58.32660175565163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184</v>
      </c>
      <c r="C16" s="100">
        <v>0</v>
      </c>
      <c r="D16" s="101"/>
      <c r="E16" s="100">
        <v>0</v>
      </c>
      <c r="F16" s="100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185</v>
      </c>
      <c r="C17" s="100">
        <v>5521.37</v>
      </c>
      <c r="D17" s="101"/>
      <c r="E17" s="100">
        <v>5647.16</v>
      </c>
      <c r="F17" s="100">
        <v>3535.61</v>
      </c>
      <c r="G17" s="14"/>
      <c r="H17" s="11">
        <f t="shared" si="0"/>
        <v>62.608638678557014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186</v>
      </c>
      <c r="C18" s="100">
        <v>2219.16</v>
      </c>
      <c r="D18" s="101"/>
      <c r="E18" s="100">
        <v>2318.16</v>
      </c>
      <c r="F18" s="100">
        <v>1009.54</v>
      </c>
      <c r="G18" s="14"/>
      <c r="H18" s="11">
        <f t="shared" si="0"/>
        <v>43.549194188494326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187</v>
      </c>
      <c r="C19" s="100">
        <v>1529.73</v>
      </c>
      <c r="D19" s="101"/>
      <c r="E19" s="100">
        <v>1529.73</v>
      </c>
      <c r="F19" s="100">
        <v>992.99</v>
      </c>
      <c r="G19" s="14"/>
      <c r="H19" s="11">
        <f t="shared" si="0"/>
        <v>64.912762382904177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188</v>
      </c>
      <c r="C20" s="96">
        <f>SUM(C21:C26)</f>
        <v>146516.18</v>
      </c>
      <c r="D20" s="97"/>
      <c r="E20" s="96">
        <f>SUM(E21:E26)</f>
        <v>146516.18</v>
      </c>
      <c r="F20" s="96">
        <f>SUM(F21:F26)</f>
        <v>65717.56</v>
      </c>
      <c r="G20" s="6"/>
      <c r="H20" s="7">
        <f t="shared" si="0"/>
        <v>44.853448950143253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189</v>
      </c>
      <c r="C21" s="100">
        <v>1016.2</v>
      </c>
      <c r="D21" s="101"/>
      <c r="E21" s="100">
        <v>1016.2</v>
      </c>
      <c r="F21" s="100">
        <v>935.57</v>
      </c>
      <c r="G21" s="14"/>
      <c r="H21" s="11">
        <f t="shared" si="0"/>
        <v>92.065538279866161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190</v>
      </c>
      <c r="C22" s="100">
        <v>1565.23</v>
      </c>
      <c r="D22" s="101"/>
      <c r="E22" s="100">
        <v>1565.23</v>
      </c>
      <c r="F22" s="100">
        <v>1121.1300000000001</v>
      </c>
      <c r="G22" s="14"/>
      <c r="H22" s="11">
        <f t="shared" si="0"/>
        <v>71.627173003328593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191</v>
      </c>
      <c r="C23" s="100">
        <v>390</v>
      </c>
      <c r="D23" s="101"/>
      <c r="E23" s="100">
        <v>390</v>
      </c>
      <c r="F23" s="100">
        <v>13.03</v>
      </c>
      <c r="G23" s="14"/>
      <c r="H23" s="11">
        <f t="shared" si="0"/>
        <v>3.3410256410256411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192</v>
      </c>
      <c r="C24" s="100">
        <v>130797.68</v>
      </c>
      <c r="D24" s="101"/>
      <c r="E24" s="100">
        <v>130797.68</v>
      </c>
      <c r="F24" s="100">
        <v>60333.99</v>
      </c>
      <c r="G24" s="14"/>
      <c r="H24" s="11">
        <f t="shared" si="0"/>
        <v>46.127721837268062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193</v>
      </c>
      <c r="C25" s="100">
        <v>1584</v>
      </c>
      <c r="D25" s="101"/>
      <c r="E25" s="100">
        <v>1584</v>
      </c>
      <c r="F25" s="100">
        <v>764.48</v>
      </c>
      <c r="G25" s="14"/>
      <c r="H25" s="11">
        <f t="shared" si="0"/>
        <v>48.262626262626263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194</v>
      </c>
      <c r="C26" s="100">
        <v>11163.07</v>
      </c>
      <c r="D26" s="101"/>
      <c r="E26" s="100">
        <v>11163.07</v>
      </c>
      <c r="F26" s="100">
        <v>2549.36</v>
      </c>
      <c r="G26" s="14"/>
      <c r="H26" s="11">
        <f t="shared" si="0"/>
        <v>22.837445254755188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195</v>
      </c>
      <c r="C27" s="96">
        <f>SUM(C28:C31)</f>
        <v>178185.32</v>
      </c>
      <c r="D27" s="97"/>
      <c r="E27" s="96">
        <f>SUM(E28:E31)</f>
        <v>193261.52</v>
      </c>
      <c r="F27" s="96">
        <f>SUM(F28:F31)</f>
        <v>72510.900000000009</v>
      </c>
      <c r="G27" s="6"/>
      <c r="H27" s="7">
        <f t="shared" si="0"/>
        <v>37.519574512298156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196</v>
      </c>
      <c r="C28" s="100">
        <v>25636.99</v>
      </c>
      <c r="D28" s="101"/>
      <c r="E28" s="100">
        <v>25636.99</v>
      </c>
      <c r="F28" s="100">
        <v>13727.29</v>
      </c>
      <c r="G28" s="14"/>
      <c r="H28" s="11">
        <f t="shared" si="0"/>
        <v>53.544858425267549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197</v>
      </c>
      <c r="C29" s="100">
        <v>89190.06</v>
      </c>
      <c r="D29" s="101"/>
      <c r="E29" s="100">
        <v>104266.26</v>
      </c>
      <c r="F29" s="100">
        <v>31283.85</v>
      </c>
      <c r="G29" s="14"/>
      <c r="H29" s="11">
        <f t="shared" si="0"/>
        <v>30.00380947777354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198</v>
      </c>
      <c r="C30" s="100">
        <v>54409.68</v>
      </c>
      <c r="D30" s="101"/>
      <c r="E30" s="100">
        <v>54409.68</v>
      </c>
      <c r="F30" s="100">
        <v>22956.05</v>
      </c>
      <c r="G30" s="14"/>
      <c r="H30" s="11">
        <f t="shared" si="0"/>
        <v>42.191113787105529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199</v>
      </c>
      <c r="C31" s="100">
        <v>8948.59</v>
      </c>
      <c r="D31" s="100"/>
      <c r="E31" s="100">
        <v>8948.59</v>
      </c>
      <c r="F31" s="100">
        <v>4543.71</v>
      </c>
      <c r="G31" s="14"/>
      <c r="H31" s="11">
        <f t="shared" si="0"/>
        <v>50.775708798816353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200</v>
      </c>
      <c r="C32" s="96">
        <f>SUM(C33:C35)</f>
        <v>970.47</v>
      </c>
      <c r="D32" s="96">
        <f>SUM(D35)</f>
        <v>0</v>
      </c>
      <c r="E32" s="96">
        <f>SUM(E33:E35)</f>
        <v>970.47</v>
      </c>
      <c r="F32" s="96">
        <f>SUM(F33:F35)</f>
        <v>820.09</v>
      </c>
      <c r="G32" s="6"/>
      <c r="H32" s="7">
        <f t="shared" si="0"/>
        <v>84.504415386359184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201</v>
      </c>
      <c r="C33" s="100">
        <v>83.2</v>
      </c>
      <c r="D33" s="101"/>
      <c r="E33" s="100">
        <v>83.2</v>
      </c>
      <c r="F33" s="100">
        <v>83.2</v>
      </c>
      <c r="G33" s="14"/>
      <c r="H33" s="11">
        <f t="shared" si="0"/>
        <v>100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202</v>
      </c>
      <c r="C34" s="100">
        <v>524.41999999999996</v>
      </c>
      <c r="D34" s="101"/>
      <c r="E34" s="100">
        <v>524.41999999999996</v>
      </c>
      <c r="F34" s="100">
        <v>496.89</v>
      </c>
      <c r="G34" s="14"/>
      <c r="H34" s="11">
        <f t="shared" si="0"/>
        <v>94.750390908050804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203</v>
      </c>
      <c r="C35" s="100">
        <v>362.85</v>
      </c>
      <c r="D35" s="101"/>
      <c r="E35" s="100">
        <v>362.85</v>
      </c>
      <c r="F35" s="100">
        <v>240</v>
      </c>
      <c r="G35" s="14"/>
      <c r="H35" s="11">
        <f t="shared" si="0"/>
        <v>66.14303431169904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204</v>
      </c>
      <c r="C36" s="96">
        <f>SUM(C37:C41)</f>
        <v>888772.26</v>
      </c>
      <c r="D36" s="97"/>
      <c r="E36" s="96">
        <f>SUM(E37:E41)</f>
        <v>888924.56</v>
      </c>
      <c r="F36" s="96">
        <f>SUM(F37:F41)</f>
        <v>543720.03</v>
      </c>
      <c r="G36" s="6"/>
      <c r="H36" s="7">
        <f t="shared" si="0"/>
        <v>61.166048781462401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205</v>
      </c>
      <c r="C37" s="100">
        <v>302261.64</v>
      </c>
      <c r="D37" s="101"/>
      <c r="E37" s="100">
        <v>302261.64</v>
      </c>
      <c r="F37" s="100">
        <v>205806.52</v>
      </c>
      <c r="G37" s="14"/>
      <c r="H37" s="11">
        <f t="shared" si="0"/>
        <v>68.088864997887256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206</v>
      </c>
      <c r="C38" s="100">
        <v>411412.6</v>
      </c>
      <c r="D38" s="101"/>
      <c r="E38" s="100">
        <v>411412.6</v>
      </c>
      <c r="F38" s="100">
        <v>227796.33</v>
      </c>
      <c r="G38" s="14"/>
      <c r="H38" s="11">
        <f t="shared" si="0"/>
        <v>55.369312947634562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296</v>
      </c>
      <c r="C39" s="100">
        <v>119597.13</v>
      </c>
      <c r="D39" s="101"/>
      <c r="E39" s="100">
        <v>119597.13</v>
      </c>
      <c r="F39" s="100">
        <v>73503.12</v>
      </c>
      <c r="G39" s="14"/>
      <c r="H39" s="11">
        <f t="shared" si="0"/>
        <v>61.458933002823727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207</v>
      </c>
      <c r="C40" s="100">
        <v>28058.01</v>
      </c>
      <c r="D40" s="101"/>
      <c r="E40" s="100">
        <v>28210.31</v>
      </c>
      <c r="F40" s="100">
        <v>20740.68</v>
      </c>
      <c r="G40" s="14"/>
      <c r="H40" s="11">
        <f t="shared" si="0"/>
        <v>73.521630921460982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208</v>
      </c>
      <c r="C41" s="100">
        <v>27442.880000000001</v>
      </c>
      <c r="D41" s="101"/>
      <c r="E41" s="100">
        <v>27442.880000000001</v>
      </c>
      <c r="F41" s="100">
        <v>15873.38</v>
      </c>
      <c r="G41" s="14"/>
      <c r="H41" s="11">
        <f t="shared" si="0"/>
        <v>57.841523921687511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209</v>
      </c>
      <c r="C42" s="96">
        <f>SUM(C43:C44)</f>
        <v>81176</v>
      </c>
      <c r="D42" s="97"/>
      <c r="E42" s="96">
        <f>SUM(E43:E44)</f>
        <v>81176</v>
      </c>
      <c r="F42" s="96">
        <f>SUM(F43:F44)</f>
        <v>48643.33</v>
      </c>
      <c r="G42" s="6"/>
      <c r="H42" s="7">
        <f t="shared" si="0"/>
        <v>59.923290135015272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210</v>
      </c>
      <c r="C43" s="100">
        <v>65003</v>
      </c>
      <c r="D43" s="101"/>
      <c r="E43" s="100">
        <v>65003</v>
      </c>
      <c r="F43" s="100">
        <v>39319.96</v>
      </c>
      <c r="G43" s="14"/>
      <c r="H43" s="11">
        <f t="shared" si="0"/>
        <v>60.489454332876946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211</v>
      </c>
      <c r="C44" s="100">
        <v>16173</v>
      </c>
      <c r="D44" s="101"/>
      <c r="E44" s="100">
        <v>16173</v>
      </c>
      <c r="F44" s="100">
        <v>9323.3700000000008</v>
      </c>
      <c r="G44" s="14"/>
      <c r="H44" s="11">
        <f t="shared" si="0"/>
        <v>57.647746243739576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212</v>
      </c>
      <c r="C45" s="96">
        <f>SUM(C46:C46)</f>
        <v>270</v>
      </c>
      <c r="D45" s="97"/>
      <c r="E45" s="96">
        <f>SUM(E46:E46)</f>
        <v>270</v>
      </c>
      <c r="F45" s="96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213</v>
      </c>
      <c r="C46" s="100">
        <v>270</v>
      </c>
      <c r="D46" s="101"/>
      <c r="E46" s="100">
        <v>270</v>
      </c>
      <c r="F46" s="100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214</v>
      </c>
      <c r="C47" s="96">
        <f>SUM(C48:C51)</f>
        <v>122662.82</v>
      </c>
      <c r="D47" s="97"/>
      <c r="E47" s="96">
        <f>SUM(E48:E51)</f>
        <v>122662.82</v>
      </c>
      <c r="F47" s="96">
        <f>SUM(F48:F51)</f>
        <v>85742.180000000008</v>
      </c>
      <c r="G47" s="6"/>
      <c r="H47" s="7">
        <f t="shared" si="0"/>
        <v>69.900708299385258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215</v>
      </c>
      <c r="C48" s="100">
        <v>7479.69</v>
      </c>
      <c r="D48" s="101"/>
      <c r="E48" s="100">
        <v>7479.69</v>
      </c>
      <c r="F48" s="100">
        <v>4197.8599999999997</v>
      </c>
      <c r="G48" s="14"/>
      <c r="H48" s="11">
        <f t="shared" si="0"/>
        <v>56.123448966467862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216</v>
      </c>
      <c r="C49" s="100">
        <v>2794.33</v>
      </c>
      <c r="D49" s="101"/>
      <c r="E49" s="100">
        <v>2794.33</v>
      </c>
      <c r="F49" s="100">
        <v>1750</v>
      </c>
      <c r="G49" s="14"/>
      <c r="H49" s="11">
        <f t="shared" si="0"/>
        <v>62.626819309100931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217</v>
      </c>
      <c r="C50" s="100">
        <v>104727.75</v>
      </c>
      <c r="D50" s="101"/>
      <c r="E50" s="100">
        <v>104727.75</v>
      </c>
      <c r="F50" s="100">
        <v>77276.55</v>
      </c>
      <c r="G50" s="14"/>
      <c r="H50" s="11">
        <f t="shared" si="0"/>
        <v>73.788036122231219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218</v>
      </c>
      <c r="C51" s="100">
        <v>7661.05</v>
      </c>
      <c r="D51" s="101"/>
      <c r="E51" s="100">
        <v>7661.05</v>
      </c>
      <c r="F51" s="100">
        <v>2517.77</v>
      </c>
      <c r="G51" s="14"/>
      <c r="H51" s="11">
        <f t="shared" si="0"/>
        <v>32.864555119729019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219</v>
      </c>
      <c r="C52" s="96">
        <f>SUM(C53:C53)</f>
        <v>24175.29</v>
      </c>
      <c r="D52" s="97"/>
      <c r="E52" s="96">
        <f>SUM(E53:E53)</f>
        <v>24175.29</v>
      </c>
      <c r="F52" s="96">
        <f>SUM(F53:F53)</f>
        <v>17257.32</v>
      </c>
      <c r="G52" s="6"/>
      <c r="H52" s="7">
        <f t="shared" si="0"/>
        <v>71.384128173850243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220</v>
      </c>
      <c r="C53" s="100">
        <v>24175.29</v>
      </c>
      <c r="D53" s="101"/>
      <c r="E53" s="100">
        <v>24175.29</v>
      </c>
      <c r="F53" s="100">
        <v>17257.32</v>
      </c>
      <c r="G53" s="14"/>
      <c r="H53" s="11">
        <f t="shared" si="0"/>
        <v>71.384128173850243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221</v>
      </c>
      <c r="C54" s="96">
        <f>SUM(C55+C56)</f>
        <v>4135.6099999999997</v>
      </c>
      <c r="D54" s="97"/>
      <c r="E54" s="96">
        <f>SUM(E55+E56)</f>
        <v>4135.6099999999997</v>
      </c>
      <c r="F54" s="96">
        <f>SUM(F55+F56)</f>
        <v>2656</v>
      </c>
      <c r="G54" s="6"/>
      <c r="H54" s="7">
        <f t="shared" si="0"/>
        <v>64.222690244002706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222</v>
      </c>
      <c r="C55" s="100">
        <v>1917.01</v>
      </c>
      <c r="D55" s="101"/>
      <c r="E55" s="100">
        <v>1917.01</v>
      </c>
      <c r="F55" s="100">
        <v>1156</v>
      </c>
      <c r="G55" s="14"/>
      <c r="H55" s="11">
        <f t="shared" si="0"/>
        <v>60.302241511520549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223</v>
      </c>
      <c r="C56" s="100">
        <v>2218.6</v>
      </c>
      <c r="D56" s="101"/>
      <c r="E56" s="100">
        <v>2218.6</v>
      </c>
      <c r="F56" s="100">
        <v>1500</v>
      </c>
      <c r="G56" s="14"/>
      <c r="H56" s="11">
        <f t="shared" si="0"/>
        <v>67.610204633552698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224</v>
      </c>
      <c r="C57" s="96">
        <f>SUM(C58)</f>
        <v>194.03</v>
      </c>
      <c r="D57" s="97"/>
      <c r="E57" s="96">
        <f>SUM(E58)</f>
        <v>194.03</v>
      </c>
      <c r="F57" s="96">
        <f>SUM(F58)</f>
        <v>6.04</v>
      </c>
      <c r="G57" s="6"/>
      <c r="H57" s="7">
        <f t="shared" si="0"/>
        <v>3.1129206823687059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225</v>
      </c>
      <c r="C58" s="100">
        <v>194.03</v>
      </c>
      <c r="D58" s="101"/>
      <c r="E58" s="100">
        <v>194.03</v>
      </c>
      <c r="F58" s="100">
        <v>6.04</v>
      </c>
      <c r="G58" s="6"/>
      <c r="H58" s="11">
        <f t="shared" si="0"/>
        <v>3.1129206823687059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226</v>
      </c>
      <c r="C59" s="96">
        <f>SUM(C6+C15+C20+C27+C32+C36+C42+C45+C47+C52+C54+C57)</f>
        <v>1563409.09</v>
      </c>
      <c r="D59" s="96">
        <f>SUM(D6+D15+D20+D27+D32+D36+D42+D45+D47+D52+D54+D57)</f>
        <v>0</v>
      </c>
      <c r="E59" s="96">
        <f>SUM(E6+E15+E20+E27+E32+E36+E42+E45+E47+E52+E54+E57)</f>
        <v>1563561.3900000004</v>
      </c>
      <c r="F59" s="96">
        <f>SUM(F6+F15+F20+F27+F32+F36+F42+F45+F47+F52+F54+F57)</f>
        <v>891706.65</v>
      </c>
      <c r="G59" s="63"/>
      <c r="H59" s="7">
        <f t="shared" si="0"/>
        <v>57.030485384395412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:19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201" t="s">
        <v>452</v>
      </c>
      <c r="B62" s="201"/>
      <c r="C62" s="201"/>
      <c r="D62" s="201"/>
      <c r="E62" s="201"/>
      <c r="F62" s="201"/>
      <c r="G62" s="201"/>
      <c r="H62" s="201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201"/>
      <c r="B63" s="201"/>
      <c r="C63" s="201"/>
      <c r="D63" s="201"/>
      <c r="E63" s="201"/>
      <c r="F63" s="201"/>
      <c r="G63" s="201"/>
      <c r="H63" s="201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201"/>
      <c r="B64" s="201"/>
      <c r="C64" s="201"/>
      <c r="D64" s="201"/>
      <c r="E64" s="201"/>
      <c r="F64" s="201"/>
      <c r="G64" s="201"/>
      <c r="H64" s="201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201"/>
      <c r="B65" s="201"/>
      <c r="C65" s="201"/>
      <c r="D65" s="201"/>
      <c r="E65" s="201"/>
      <c r="F65" s="201"/>
      <c r="G65" s="201"/>
      <c r="H65" s="201"/>
      <c r="L65" s="68"/>
      <c r="M65" s="68"/>
      <c r="N65" s="68"/>
      <c r="O65" s="68"/>
      <c r="P65" s="68"/>
      <c r="Q65" s="68"/>
      <c r="R65" s="68"/>
      <c r="S65" s="17"/>
    </row>
    <row r="66" spans="1:19" ht="12.75" hidden="1" customHeight="1">
      <c r="A66" s="201"/>
      <c r="B66" s="201"/>
      <c r="C66" s="201"/>
      <c r="D66" s="201"/>
      <c r="E66" s="201"/>
      <c r="F66" s="201"/>
      <c r="G66" s="201"/>
      <c r="H66" s="201"/>
      <c r="L66" s="68"/>
      <c r="M66" s="68"/>
      <c r="N66" s="68"/>
      <c r="O66" s="68"/>
      <c r="P66" s="68"/>
      <c r="Q66" s="68"/>
      <c r="R66" s="68"/>
      <c r="S66" s="17"/>
    </row>
    <row r="67" spans="1:19" ht="12.75" customHeight="1">
      <c r="L67" s="68"/>
      <c r="M67" s="68"/>
      <c r="N67" s="68"/>
      <c r="O67" s="68"/>
      <c r="P67" s="68"/>
      <c r="Q67" s="68"/>
      <c r="R67" s="68"/>
      <c r="S67" s="17"/>
    </row>
    <row r="68" spans="1:19" ht="12.75" customHeight="1">
      <c r="L68" s="68"/>
      <c r="M68" s="68"/>
      <c r="N68" s="68"/>
      <c r="O68" s="68"/>
      <c r="P68" s="68"/>
      <c r="Q68" s="68"/>
      <c r="R68" s="68"/>
      <c r="S68" s="17"/>
    </row>
    <row r="69" spans="1:19" ht="12.75" customHeight="1">
      <c r="L69" s="68"/>
      <c r="M69" s="68"/>
      <c r="N69" s="68"/>
      <c r="O69" s="68"/>
      <c r="P69" s="68"/>
      <c r="Q69" s="68"/>
      <c r="R69" s="68"/>
      <c r="S69" s="17"/>
    </row>
    <row r="70" spans="1:19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ageMargins left="0.70866141732283472" right="0.25" top="0.26" bottom="0.49" header="0.16" footer="0.55000000000000004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workbookViewId="0">
      <selection activeCell="I17" sqref="I17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202" t="s">
        <v>234</v>
      </c>
      <c r="B2" s="202"/>
      <c r="C2" s="202"/>
      <c r="D2" s="202"/>
      <c r="E2" s="202"/>
      <c r="F2" s="202"/>
      <c r="G2" s="75"/>
      <c r="H2" s="75"/>
      <c r="I2" s="75"/>
    </row>
    <row r="3" spans="1:9" ht="15.75">
      <c r="A3" s="202"/>
      <c r="B3" s="202"/>
      <c r="C3" s="202"/>
      <c r="D3" s="202"/>
      <c r="E3" s="202"/>
      <c r="F3" s="202"/>
      <c r="G3" s="75"/>
      <c r="H3" s="75"/>
      <c r="I3" s="75"/>
    </row>
    <row r="4" spans="1:9" ht="15.75">
      <c r="A4" s="203" t="s">
        <v>466</v>
      </c>
      <c r="B4" s="203"/>
      <c r="C4" s="203"/>
      <c r="D4" s="203"/>
      <c r="E4" s="203"/>
      <c r="F4" s="203"/>
    </row>
    <row r="5" spans="1:9" ht="76.5">
      <c r="A5" s="78" t="s">
        <v>235</v>
      </c>
      <c r="B5" s="78" t="s">
        <v>236</v>
      </c>
      <c r="C5" s="78" t="s">
        <v>237</v>
      </c>
      <c r="D5" s="78" t="s">
        <v>367</v>
      </c>
      <c r="E5" s="76" t="s">
        <v>467</v>
      </c>
      <c r="F5" s="76" t="s">
        <v>289</v>
      </c>
    </row>
    <row r="6" spans="1:9">
      <c r="A6" s="79">
        <v>1</v>
      </c>
      <c r="B6" s="80">
        <v>2</v>
      </c>
      <c r="C6" s="80">
        <v>3</v>
      </c>
      <c r="D6" s="79">
        <v>4</v>
      </c>
      <c r="E6" s="77"/>
      <c r="F6" s="77"/>
    </row>
    <row r="7" spans="1:9" ht="31.5">
      <c r="A7" s="81" t="s">
        <v>238</v>
      </c>
      <c r="B7" s="82" t="s">
        <v>239</v>
      </c>
      <c r="C7" s="83" t="s">
        <v>240</v>
      </c>
      <c r="D7" s="105">
        <f>SUM(D8)</f>
        <v>113661.91</v>
      </c>
      <c r="E7" s="105">
        <f>SUM(E8)</f>
        <v>100477.23</v>
      </c>
      <c r="F7" s="90" t="s">
        <v>290</v>
      </c>
    </row>
    <row r="8" spans="1:9" ht="47.25">
      <c r="A8" s="81" t="s">
        <v>241</v>
      </c>
      <c r="B8" s="82" t="s">
        <v>242</v>
      </c>
      <c r="C8" s="83" t="s">
        <v>243</v>
      </c>
      <c r="D8" s="105">
        <f>SUM(D9+D14+D23)</f>
        <v>113661.91</v>
      </c>
      <c r="E8" s="105">
        <f>SUM(E9+E14+E23)</f>
        <v>100477.23</v>
      </c>
      <c r="F8" s="90" t="s">
        <v>290</v>
      </c>
    </row>
    <row r="9" spans="1:9" ht="31.5">
      <c r="A9" s="84" t="s">
        <v>244</v>
      </c>
      <c r="B9" s="85" t="s">
        <v>245</v>
      </c>
      <c r="C9" s="86" t="s">
        <v>246</v>
      </c>
      <c r="D9" s="106">
        <f>SUM(D10-D12)</f>
        <v>0</v>
      </c>
      <c r="E9" s="106">
        <f>SUM(E10-E12)</f>
        <v>0</v>
      </c>
      <c r="F9" s="90" t="s">
        <v>290</v>
      </c>
    </row>
    <row r="10" spans="1:9" ht="49.5" customHeight="1">
      <c r="A10" s="84" t="s">
        <v>247</v>
      </c>
      <c r="B10" s="85" t="s">
        <v>248</v>
      </c>
      <c r="C10" s="86" t="s">
        <v>249</v>
      </c>
      <c r="D10" s="106">
        <f>SUM(D11)</f>
        <v>5000</v>
      </c>
      <c r="E10" s="106">
        <f>SUM(E11)</f>
        <v>0</v>
      </c>
      <c r="F10" s="89" t="s">
        <v>290</v>
      </c>
    </row>
    <row r="11" spans="1:9" ht="47.25">
      <c r="A11" s="84" t="s">
        <v>250</v>
      </c>
      <c r="B11" s="85" t="s">
        <v>251</v>
      </c>
      <c r="C11" s="86" t="s">
        <v>252</v>
      </c>
      <c r="D11" s="106">
        <v>5000</v>
      </c>
      <c r="E11" s="107">
        <v>0</v>
      </c>
      <c r="F11" s="89" t="s">
        <v>290</v>
      </c>
    </row>
    <row r="12" spans="1:9" ht="47.25">
      <c r="A12" s="84" t="s">
        <v>253</v>
      </c>
      <c r="B12" s="85" t="s">
        <v>254</v>
      </c>
      <c r="C12" s="86" t="s">
        <v>255</v>
      </c>
      <c r="D12" s="106">
        <f>SUM(D13)</f>
        <v>5000</v>
      </c>
      <c r="E12" s="106">
        <f>SUM(E13)</f>
        <v>0</v>
      </c>
      <c r="F12" s="89" t="s">
        <v>290</v>
      </c>
    </row>
    <row r="13" spans="1:9" ht="47.25">
      <c r="A13" s="84" t="s">
        <v>256</v>
      </c>
      <c r="B13" s="85" t="s">
        <v>257</v>
      </c>
      <c r="C13" s="87" t="s">
        <v>258</v>
      </c>
      <c r="D13" s="106">
        <v>5000</v>
      </c>
      <c r="E13" s="107">
        <v>0</v>
      </c>
      <c r="F13" s="89" t="s">
        <v>290</v>
      </c>
    </row>
    <row r="14" spans="1:9" ht="47.25">
      <c r="A14" s="84" t="s">
        <v>259</v>
      </c>
      <c r="B14" s="85" t="s">
        <v>260</v>
      </c>
      <c r="C14" s="86" t="s">
        <v>261</v>
      </c>
      <c r="D14" s="106">
        <f>SUM(D15-D17)</f>
        <v>-1951.9599999999991</v>
      </c>
      <c r="E14" s="106">
        <f>SUM(E15-E17)</f>
        <v>3801.3999999999996</v>
      </c>
      <c r="F14" s="89">
        <f>E14/D14</f>
        <v>-1.9474784319350813</v>
      </c>
    </row>
    <row r="15" spans="1:9" ht="63">
      <c r="A15" s="84" t="s">
        <v>262</v>
      </c>
      <c r="B15" s="85" t="s">
        <v>263</v>
      </c>
      <c r="C15" s="86" t="s">
        <v>264</v>
      </c>
      <c r="D15" s="106">
        <f>SUM(D16)</f>
        <v>10000</v>
      </c>
      <c r="E15" s="106">
        <f>SUM(E16)</f>
        <v>8900</v>
      </c>
      <c r="F15" s="89" t="s">
        <v>290</v>
      </c>
    </row>
    <row r="16" spans="1:9" ht="63">
      <c r="A16" s="84" t="s">
        <v>265</v>
      </c>
      <c r="B16" s="85" t="s">
        <v>266</v>
      </c>
      <c r="C16" s="86" t="s">
        <v>267</v>
      </c>
      <c r="D16" s="106">
        <v>10000</v>
      </c>
      <c r="E16" s="107">
        <v>8900</v>
      </c>
      <c r="F16" s="89" t="s">
        <v>290</v>
      </c>
    </row>
    <row r="17" spans="1:6" ht="78.75">
      <c r="A17" s="84" t="s">
        <v>268</v>
      </c>
      <c r="B17" s="85" t="s">
        <v>269</v>
      </c>
      <c r="C17" s="86" t="s">
        <v>270</v>
      </c>
      <c r="D17" s="106">
        <f>SUM(D18)</f>
        <v>11951.96</v>
      </c>
      <c r="E17" s="106">
        <f>SUM(E18)</f>
        <v>5098.6000000000004</v>
      </c>
      <c r="F17" s="89">
        <f>E18/D18</f>
        <v>0.42659111978286413</v>
      </c>
    </row>
    <row r="18" spans="1:6" ht="69" customHeight="1">
      <c r="A18" s="84" t="s">
        <v>271</v>
      </c>
      <c r="B18" s="88" t="s">
        <v>272</v>
      </c>
      <c r="C18" s="86" t="s">
        <v>273</v>
      </c>
      <c r="D18" s="106">
        <v>11951.96</v>
      </c>
      <c r="E18" s="107">
        <v>5098.6000000000004</v>
      </c>
      <c r="F18" s="89">
        <f>E18/D18</f>
        <v>0.42659111978286413</v>
      </c>
    </row>
    <row r="19" spans="1:6" ht="47.25">
      <c r="A19" s="84" t="s">
        <v>274</v>
      </c>
      <c r="B19" s="85" t="s">
        <v>275</v>
      </c>
      <c r="C19" s="86" t="s">
        <v>276</v>
      </c>
      <c r="D19" s="106">
        <f>SUM(D20)</f>
        <v>0</v>
      </c>
      <c r="E19" s="106">
        <f>SUM(E20)</f>
        <v>0</v>
      </c>
      <c r="F19" s="89" t="s">
        <v>290</v>
      </c>
    </row>
    <row r="20" spans="1:6" ht="127.5" customHeight="1">
      <c r="A20" s="84" t="s">
        <v>277</v>
      </c>
      <c r="B20" s="88" t="s">
        <v>278</v>
      </c>
      <c r="C20" s="86" t="s">
        <v>279</v>
      </c>
      <c r="D20" s="106">
        <v>0</v>
      </c>
      <c r="E20" s="107">
        <v>0</v>
      </c>
      <c r="F20" s="89" t="s">
        <v>290</v>
      </c>
    </row>
    <row r="21" spans="1:6" ht="51" customHeight="1">
      <c r="A21" s="84" t="s">
        <v>280</v>
      </c>
      <c r="B21" s="85" t="s">
        <v>281</v>
      </c>
      <c r="C21" s="86" t="s">
        <v>282</v>
      </c>
      <c r="D21" s="106">
        <f>SUM(D22)</f>
        <v>0</v>
      </c>
      <c r="E21" s="106">
        <f>SUM(E22)</f>
        <v>0</v>
      </c>
      <c r="F21" s="89" t="s">
        <v>290</v>
      </c>
    </row>
    <row r="22" spans="1:6" ht="67.5" customHeight="1">
      <c r="A22" s="84" t="s">
        <v>283</v>
      </c>
      <c r="B22" s="85" t="s">
        <v>284</v>
      </c>
      <c r="C22" s="86" t="s">
        <v>285</v>
      </c>
      <c r="D22" s="106">
        <v>0</v>
      </c>
      <c r="E22" s="108">
        <v>0</v>
      </c>
      <c r="F22" s="89" t="s">
        <v>290</v>
      </c>
    </row>
    <row r="23" spans="1:6" ht="34.5" customHeight="1">
      <c r="A23" s="84" t="s">
        <v>286</v>
      </c>
      <c r="B23" s="85" t="s">
        <v>287</v>
      </c>
      <c r="C23" s="86" t="s">
        <v>288</v>
      </c>
      <c r="D23" s="106">
        <v>115613.87</v>
      </c>
      <c r="E23" s="109">
        <v>96675.83</v>
      </c>
      <c r="F23" s="90" t="s">
        <v>290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29" sqref="B29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204" t="s">
        <v>229</v>
      </c>
      <c r="B2" s="204"/>
    </row>
    <row r="3" spans="1:2" s="1" customFormat="1" ht="19.5" customHeight="1">
      <c r="A3" s="204" t="s">
        <v>230</v>
      </c>
      <c r="B3" s="204"/>
    </row>
    <row r="4" spans="1:2" ht="15.75">
      <c r="A4" s="205" t="s">
        <v>468</v>
      </c>
      <c r="B4" s="205"/>
    </row>
    <row r="5" spans="1:2" ht="42.75">
      <c r="A5" s="69" t="s">
        <v>227</v>
      </c>
      <c r="B5" s="70" t="s">
        <v>228</v>
      </c>
    </row>
    <row r="6" spans="1:2">
      <c r="A6" s="71" t="s">
        <v>231</v>
      </c>
      <c r="B6" s="95">
        <v>13611.17</v>
      </c>
    </row>
    <row r="8" spans="1:2">
      <c r="B8" s="1" t="s">
        <v>138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A4" sqref="A4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206" t="s">
        <v>233</v>
      </c>
      <c r="B2" s="206"/>
    </row>
    <row r="3" spans="1:2" ht="15.75">
      <c r="A3" s="205" t="s">
        <v>466</v>
      </c>
      <c r="B3" s="205"/>
    </row>
    <row r="4" spans="1:2" ht="38.25">
      <c r="A4" s="73" t="s">
        <v>227</v>
      </c>
      <c r="B4" s="74" t="s">
        <v>228</v>
      </c>
    </row>
    <row r="5" spans="1:2" ht="29.25" customHeight="1">
      <c r="A5" s="72" t="s">
        <v>232</v>
      </c>
      <c r="B5" s="134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2018-08-02T08:34:06Z</cp:lastPrinted>
  <dcterms:created xsi:type="dcterms:W3CDTF">2015-01-16T05:02:30Z</dcterms:created>
  <dcterms:modified xsi:type="dcterms:W3CDTF">2018-09-04T05:33:42Z</dcterms:modified>
</cp:coreProperties>
</file>