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5576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24519"/>
</workbook>
</file>

<file path=xl/calcChain.xml><?xml version="1.0" encoding="utf-8"?>
<calcChain xmlns="http://schemas.openxmlformats.org/spreadsheetml/2006/main">
  <c r="F205" i="4"/>
  <c r="F204"/>
  <c r="F203"/>
  <c r="D202"/>
  <c r="F202" s="1"/>
  <c r="C202"/>
  <c r="F201"/>
  <c r="D200"/>
  <c r="C200"/>
  <c r="F199"/>
  <c r="D198"/>
  <c r="F198" s="1"/>
  <c r="C198"/>
  <c r="F197"/>
  <c r="F196"/>
  <c r="E196"/>
  <c r="F195"/>
  <c r="D194"/>
  <c r="E194" s="1"/>
  <c r="C194"/>
  <c r="C192" s="1"/>
  <c r="F193"/>
  <c r="E193"/>
  <c r="F191"/>
  <c r="E191"/>
  <c r="F190"/>
  <c r="E190"/>
  <c r="D189"/>
  <c r="F189" s="1"/>
  <c r="C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D176"/>
  <c r="C176"/>
  <c r="F175"/>
  <c r="E175"/>
  <c r="C174"/>
  <c r="F173"/>
  <c r="F172"/>
  <c r="E172"/>
  <c r="F171"/>
  <c r="E171"/>
  <c r="F170"/>
  <c r="F169"/>
  <c r="F168"/>
  <c r="F167"/>
  <c r="F166"/>
  <c r="E166"/>
  <c r="D165"/>
  <c r="E165" s="1"/>
  <c r="C165"/>
  <c r="C158" s="1"/>
  <c r="F164"/>
  <c r="E164"/>
  <c r="F163"/>
  <c r="F162"/>
  <c r="F161"/>
  <c r="E161"/>
  <c r="F160"/>
  <c r="E160"/>
  <c r="F159"/>
  <c r="E159"/>
  <c r="D158"/>
  <c r="F157"/>
  <c r="E157"/>
  <c r="F156"/>
  <c r="E156"/>
  <c r="D155"/>
  <c r="F155" s="1"/>
  <c r="C155"/>
  <c r="F152"/>
  <c r="F151"/>
  <c r="F150"/>
  <c r="F149"/>
  <c r="F148"/>
  <c r="F147"/>
  <c r="D146"/>
  <c r="F146" s="1"/>
  <c r="C146"/>
  <c r="C145" s="1"/>
  <c r="F144"/>
  <c r="F143"/>
  <c r="E143"/>
  <c r="F142"/>
  <c r="E142"/>
  <c r="D141"/>
  <c r="C141"/>
  <c r="E141" s="1"/>
  <c r="D140"/>
  <c r="F139"/>
  <c r="E139"/>
  <c r="F138"/>
  <c r="F137"/>
  <c r="F136"/>
  <c r="E136"/>
  <c r="F135"/>
  <c r="F134"/>
  <c r="F133"/>
  <c r="F132"/>
  <c r="D131"/>
  <c r="C131"/>
  <c r="F130"/>
  <c r="F129"/>
  <c r="D128"/>
  <c r="C128"/>
  <c r="C124" s="1"/>
  <c r="F127"/>
  <c r="F126"/>
  <c r="D125"/>
  <c r="D124" s="1"/>
  <c r="F124" s="1"/>
  <c r="C125"/>
  <c r="F123"/>
  <c r="F122"/>
  <c r="E122"/>
  <c r="D121"/>
  <c r="C121"/>
  <c r="C119" s="1"/>
  <c r="F120"/>
  <c r="F118"/>
  <c r="E118"/>
  <c r="D117"/>
  <c r="C117"/>
  <c r="F116"/>
  <c r="E116"/>
  <c r="F115"/>
  <c r="E115"/>
  <c r="D114"/>
  <c r="D91" s="1"/>
  <c r="E91" s="1"/>
  <c r="C114"/>
  <c r="F113"/>
  <c r="E113"/>
  <c r="F112"/>
  <c r="E112"/>
  <c r="C111"/>
  <c r="F111" s="1"/>
  <c r="F110"/>
  <c r="E110"/>
  <c r="F109"/>
  <c r="F108"/>
  <c r="F107"/>
  <c r="E107"/>
  <c r="F106"/>
  <c r="F105"/>
  <c r="E105"/>
  <c r="F104"/>
  <c r="E104"/>
  <c r="F103"/>
  <c r="F102"/>
  <c r="F101"/>
  <c r="F100"/>
  <c r="E100"/>
  <c r="F99"/>
  <c r="E99"/>
  <c r="D98"/>
  <c r="C98"/>
  <c r="F97"/>
  <c r="E97"/>
  <c r="F96"/>
  <c r="E96"/>
  <c r="D95"/>
  <c r="C95"/>
  <c r="F94"/>
  <c r="E94"/>
  <c r="F93"/>
  <c r="E93"/>
  <c r="D92"/>
  <c r="C92"/>
  <c r="C91" s="1"/>
  <c r="F89"/>
  <c r="E89"/>
  <c r="D88"/>
  <c r="F88" s="1"/>
  <c r="C88"/>
  <c r="F87"/>
  <c r="F86"/>
  <c r="E86"/>
  <c r="F85"/>
  <c r="D84"/>
  <c r="F84" s="1"/>
  <c r="C84"/>
  <c r="F83"/>
  <c r="D82"/>
  <c r="F82" s="1"/>
  <c r="C82"/>
  <c r="D81"/>
  <c r="F81" s="1"/>
  <c r="C81"/>
  <c r="F80"/>
  <c r="E80"/>
  <c r="F79"/>
  <c r="F78"/>
  <c r="F77"/>
  <c r="F76"/>
  <c r="F75"/>
  <c r="F74"/>
  <c r="D73"/>
  <c r="E73" s="1"/>
  <c r="C73"/>
  <c r="F72"/>
  <c r="E72"/>
  <c r="D71"/>
  <c r="E71" s="1"/>
  <c r="C71"/>
  <c r="C70"/>
  <c r="F69"/>
  <c r="E69"/>
  <c r="D68"/>
  <c r="C68"/>
  <c r="E68" s="1"/>
  <c r="C67"/>
  <c r="F66"/>
  <c r="E66"/>
  <c r="F65"/>
  <c r="E65"/>
  <c r="F64"/>
  <c r="E64"/>
  <c r="F63"/>
  <c r="E63"/>
  <c r="D62"/>
  <c r="D61" s="1"/>
  <c r="E61" s="1"/>
  <c r="C62"/>
  <c r="C61"/>
  <c r="F60"/>
  <c r="E60"/>
  <c r="F59"/>
  <c r="E59"/>
  <c r="F58"/>
  <c r="E58"/>
  <c r="F57"/>
  <c r="E57"/>
  <c r="D56"/>
  <c r="C56"/>
  <c r="F55"/>
  <c r="E55"/>
  <c r="F54"/>
  <c r="E54"/>
  <c r="D53"/>
  <c r="C53"/>
  <c r="F52"/>
  <c r="E52"/>
  <c r="F51"/>
  <c r="E51"/>
  <c r="D50"/>
  <c r="C50"/>
  <c r="F49"/>
  <c r="E49"/>
  <c r="F48"/>
  <c r="E48"/>
  <c r="D47"/>
  <c r="C47"/>
  <c r="F46"/>
  <c r="E46"/>
  <c r="D45"/>
  <c r="C45"/>
  <c r="F44"/>
  <c r="E44"/>
  <c r="D43"/>
  <c r="C43"/>
  <c r="D42"/>
  <c r="C42"/>
  <c r="F41"/>
  <c r="F40"/>
  <c r="E40"/>
  <c r="D39"/>
  <c r="F39" s="1"/>
  <c r="C39"/>
  <c r="F38"/>
  <c r="E38"/>
  <c r="F37"/>
  <c r="E37"/>
  <c r="D36"/>
  <c r="F36" s="1"/>
  <c r="C36"/>
  <c r="F35"/>
  <c r="E35"/>
  <c r="D34"/>
  <c r="E34" s="1"/>
  <c r="C34"/>
  <c r="D33"/>
  <c r="E33" s="1"/>
  <c r="C33"/>
  <c r="F32"/>
  <c r="E32"/>
  <c r="D31"/>
  <c r="E31" s="1"/>
  <c r="C31"/>
  <c r="F30"/>
  <c r="E30"/>
  <c r="D29"/>
  <c r="E29" s="1"/>
  <c r="C29"/>
  <c r="F28"/>
  <c r="F27"/>
  <c r="E27"/>
  <c r="D26"/>
  <c r="C26"/>
  <c r="F25"/>
  <c r="F24"/>
  <c r="F23"/>
  <c r="E23"/>
  <c r="F22"/>
  <c r="F21"/>
  <c r="E21"/>
  <c r="D20"/>
  <c r="E20" s="1"/>
  <c r="C20"/>
  <c r="D19"/>
  <c r="E19" s="1"/>
  <c r="C19"/>
  <c r="F18"/>
  <c r="E18"/>
  <c r="F17"/>
  <c r="E17"/>
  <c r="F16"/>
  <c r="E16"/>
  <c r="F15"/>
  <c r="E15"/>
  <c r="D14"/>
  <c r="C14"/>
  <c r="F13"/>
  <c r="E13"/>
  <c r="D12"/>
  <c r="E12" s="1"/>
  <c r="C12"/>
  <c r="F12" s="1"/>
  <c r="F11"/>
  <c r="F10"/>
  <c r="E10"/>
  <c r="F9"/>
  <c r="E9"/>
  <c r="F8"/>
  <c r="E8"/>
  <c r="F7"/>
  <c r="E7"/>
  <c r="D6"/>
  <c r="E6" s="1"/>
  <c r="C6"/>
  <c r="D5"/>
  <c r="E5" s="1"/>
  <c r="C5"/>
  <c r="E26" l="1"/>
  <c r="E43"/>
  <c r="E45"/>
  <c r="E47"/>
  <c r="E53"/>
  <c r="E81"/>
  <c r="E84"/>
  <c r="E88"/>
  <c r="E92"/>
  <c r="E98"/>
  <c r="E111"/>
  <c r="F114"/>
  <c r="E121"/>
  <c r="F125"/>
  <c r="F128"/>
  <c r="E131"/>
  <c r="D174"/>
  <c r="E174" s="1"/>
  <c r="E176"/>
  <c r="E189"/>
  <c r="E14"/>
  <c r="D70"/>
  <c r="E70" s="1"/>
  <c r="C140"/>
  <c r="E140" s="1"/>
  <c r="E42"/>
  <c r="E50"/>
  <c r="E56"/>
  <c r="E62"/>
  <c r="F68"/>
  <c r="E95"/>
  <c r="E114"/>
  <c r="E117"/>
  <c r="F141"/>
  <c r="E155"/>
  <c r="F200"/>
  <c r="F145"/>
  <c r="C154"/>
  <c r="C153" s="1"/>
  <c r="E158"/>
  <c r="F158"/>
  <c r="F19"/>
  <c r="F20"/>
  <c r="F31"/>
  <c r="E36"/>
  <c r="E39"/>
  <c r="F42"/>
  <c r="F43"/>
  <c r="F47"/>
  <c r="F50"/>
  <c r="F53"/>
  <c r="F56"/>
  <c r="F61"/>
  <c r="F62"/>
  <c r="F73"/>
  <c r="E124"/>
  <c r="F5"/>
  <c r="F6"/>
  <c r="F14"/>
  <c r="F26"/>
  <c r="F33"/>
  <c r="F34"/>
  <c r="F117"/>
  <c r="D119"/>
  <c r="F131"/>
  <c r="F165"/>
  <c r="F29"/>
  <c r="F45"/>
  <c r="F70"/>
  <c r="F71"/>
  <c r="F91"/>
  <c r="F92"/>
  <c r="F95"/>
  <c r="F98"/>
  <c r="F121"/>
  <c r="D192"/>
  <c r="F194"/>
  <c r="H51" i="14"/>
  <c r="F53"/>
  <c r="E53"/>
  <c r="C53"/>
  <c r="H55"/>
  <c r="F174" i="4" l="1"/>
  <c r="C90"/>
  <c r="C4" s="1"/>
  <c r="C206" s="1"/>
  <c r="D67"/>
  <c r="F140"/>
  <c r="F119"/>
  <c r="E119"/>
  <c r="D90"/>
  <c r="E192"/>
  <c r="D154"/>
  <c r="F192"/>
  <c r="D12" i="15"/>
  <c r="E67" i="4" l="1"/>
  <c r="F67"/>
  <c r="E90"/>
  <c r="F90"/>
  <c r="D4"/>
  <c r="F154"/>
  <c r="D153"/>
  <c r="E154"/>
  <c r="E6" i="14"/>
  <c r="F153" i="4" l="1"/>
  <c r="E153"/>
  <c r="E4"/>
  <c r="D206"/>
  <c r="F4"/>
  <c r="E15" i="15"/>
  <c r="H10" i="14"/>
  <c r="E206" i="4" l="1"/>
  <c r="F206"/>
  <c r="E20" i="14"/>
  <c r="C20"/>
  <c r="D10" i="15" l="1"/>
  <c r="D9" l="1"/>
  <c r="H39" i="14"/>
  <c r="F32"/>
  <c r="F59"/>
  <c r="D15" i="15" l="1"/>
  <c r="H60" i="14" l="1"/>
  <c r="H58"/>
  <c r="H57"/>
  <c r="H54"/>
  <c r="H52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9"/>
  <c r="H7"/>
  <c r="E59"/>
  <c r="H59" s="1"/>
  <c r="E56"/>
  <c r="E47"/>
  <c r="E45"/>
  <c r="E42"/>
  <c r="E36"/>
  <c r="E32"/>
  <c r="E27"/>
  <c r="E15"/>
  <c r="F17" i="15"/>
  <c r="F18"/>
  <c r="E19"/>
  <c r="E21"/>
  <c r="E17"/>
  <c r="E14" s="1"/>
  <c r="E12"/>
  <c r="E10"/>
  <c r="D21"/>
  <c r="D19"/>
  <c r="D17"/>
  <c r="D14" s="1"/>
  <c r="D8" s="1"/>
  <c r="C59" i="14"/>
  <c r="F56"/>
  <c r="C56"/>
  <c r="F47"/>
  <c r="C47"/>
  <c r="F45"/>
  <c r="C45"/>
  <c r="F42"/>
  <c r="C42"/>
  <c r="F36"/>
  <c r="C36"/>
  <c r="D32"/>
  <c r="D61" s="1"/>
  <c r="C32"/>
  <c r="F27"/>
  <c r="C27"/>
  <c r="F20"/>
  <c r="F15"/>
  <c r="C15"/>
  <c r="F6"/>
  <c r="C6"/>
  <c r="C61" l="1"/>
  <c r="E9" i="15"/>
  <c r="E8" s="1"/>
  <c r="E7" s="1"/>
  <c r="H56" i="14"/>
  <c r="H45"/>
  <c r="H32"/>
  <c r="H53"/>
  <c r="H42"/>
  <c r="H47"/>
  <c r="H36"/>
  <c r="H27"/>
  <c r="H20"/>
  <c r="H15"/>
  <c r="H6"/>
  <c r="E61"/>
  <c r="D7" i="15"/>
  <c r="F61" i="14"/>
  <c r="H61" l="1"/>
  <c r="F14" i="15"/>
</calcChain>
</file>

<file path=xl/sharedStrings.xml><?xml version="1.0" encoding="utf-8"?>
<sst xmlns="http://schemas.openxmlformats.org/spreadsheetml/2006/main" count="566" uniqueCount="493">
  <si>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</si>
  <si>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</si>
  <si>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</si>
  <si>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</si>
  <si>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</si>
  <si>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</si>
  <si>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</si>
  <si>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</si>
  <si>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</si>
  <si>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</si>
  <si>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</si>
  <si>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</si>
  <si>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</si>
  <si>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</si>
  <si>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</si>
  <si>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</si>
  <si>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</si>
  <si>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</si>
  <si>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</si>
  <si>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</si>
  <si>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</si>
  <si>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</si>
  <si>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</si>
  <si>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</si>
  <si>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</si>
  <si>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</si>
  <si>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</si>
  <si>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</si>
  <si>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</si>
  <si>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</si>
  <si>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</si>
  <si>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</si>
  <si>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</si>
  <si>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</si>
  <si>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</si>
  <si>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</si>
  <si>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</si>
  <si>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</si>
  <si>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</si>
  <si>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</si>
  <si>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</si>
  <si>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</si>
  <si>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</si>
  <si>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</si>
  <si>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</si>
  <si>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</si>
  <si>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</si>
  <si>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</si>
  <si>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</si>
  <si>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</si>
  <si>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</si>
  <si>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</si>
  <si>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</si>
  <si>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</si>
  <si>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</si>
  <si>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</si>
  <si>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</si>
  <si>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</si>
  <si>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</si>
  <si>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</si>
  <si>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</si>
  <si>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</si>
  <si>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</si>
  <si>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</si>
  <si>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</si>
  <si>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</si>
  <si>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</si>
  <si>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</si>
  <si>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</si>
  <si>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</si>
  <si>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</si>
  <si>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</si>
  <si>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</si>
  <si>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</si>
  <si>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</si>
  <si>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</si>
  <si>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</si>
  <si>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</si>
  <si>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</si>
  <si>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</si>
  <si>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</si>
  <si>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</si>
  <si>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</si>
  <si>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</si>
  <si>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</si>
  <si>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</si>
  <si>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</si>
  <si>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</si>
  <si>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</si>
  <si>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</si>
  <si>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</si>
  <si>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</si>
  <si>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</si>
  <si>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</si>
  <si>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</si>
  <si>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</si>
  <si>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</si>
  <si>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</si>
  <si>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</si>
  <si>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</si>
  <si>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</si>
  <si>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</si>
  <si>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</si>
  <si>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</si>
  <si>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</si>
  <si>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</si>
  <si>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</si>
  <si>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</si>
  <si>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</si>
  <si>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</si>
  <si>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</si>
  <si>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</si>
  <si>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</si>
  <si>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</si>
  <si>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</si>
  <si>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</si>
  <si>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</si>
  <si>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</si>
  <si>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</si>
  <si>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</si>
  <si>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</si>
  <si>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</si>
  <si>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</si>
  <si>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</si>
  <si>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</si>
  <si>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</si>
  <si>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</si>
  <si>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</si>
  <si>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</si>
  <si>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</si>
  <si>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</si>
  <si>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</si>
  <si>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</si>
  <si>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</si>
  <si>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</si>
  <si>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</si>
  <si>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</si>
  <si>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</si>
  <si>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</si>
  <si>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</si>
  <si>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</si>
  <si>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</si>
  <si>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</si>
  <si>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</si>
  <si>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</si>
  <si>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</si>
  <si>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</si>
  <si>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</si>
  <si>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</si>
  <si>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</si>
  <si>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</si>
  <si>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</si>
  <si>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</si>
  <si>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</si>
  <si>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</si>
  <si>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</si>
  <si>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</si>
  <si>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</si>
  <si>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</si>
  <si>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</si>
  <si>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</si>
  <si>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</si>
  <si>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</si>
  <si>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</si>
  <si>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</si>
  <si>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</si>
  <si>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</si>
  <si>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</si>
  <si>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</si>
  <si>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</si>
  <si>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</si>
  <si>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</si>
  <si>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</si>
  <si>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</si>
  <si>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</si>
  <si>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</si>
  <si>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</si>
  <si>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</si>
  <si>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</si>
  <si>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</si>
  <si>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</si>
  <si>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</si>
  <si>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</si>
  <si>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</si>
  <si>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</si>
  <si>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</si>
  <si>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</si>
  <si>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</si>
  <si>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</si>
  <si>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</si>
  <si>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</si>
  <si>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</si>
  <si>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</si>
  <si>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</si>
  <si>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</si>
  <si>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902  1  17  01040  04  0000  180</t>
  </si>
  <si>
    <t>Доходы от продажи квартир, находящихся в собственности городских округов</t>
  </si>
  <si>
    <t>182  1  03  02100  01  0000  110</t>
  </si>
  <si>
    <t xml:space="preserve">Акцизы на пиво, производимое на территории Российской Федерации
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</si>
  <si>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</si>
  <si>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</si>
  <si>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</si>
  <si>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</si>
  <si>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</si>
  <si>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</si>
  <si>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</si>
  <si>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</si>
  <si>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</si>
  <si>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</si>
  <si>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</si>
  <si>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</si>
  <si>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</si>
  <si>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</si>
  <si>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</si>
  <si>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</si>
  <si>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</si>
  <si>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</si>
  <si>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</si>
  <si>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</si>
  <si>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</si>
  <si>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</si>
  <si>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</si>
  <si>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</si>
  <si>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</si>
  <si>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</si>
  <si>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</si>
  <si>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</si>
  <si>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</si>
  <si>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</si>
  <si>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</si>
  <si>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</si>
  <si>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902  1  11  05010  00  0000  120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</si>
  <si>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</si>
  <si>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000  1  11  05020  00  0000  120</t>
  </si>
  <si>
    <t xml:space="preserve">902  1 11 05300 00 0000 120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</si>
  <si>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</si>
  <si>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902  1 11 05312 04 0000 120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</si>
  <si>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</si>
  <si>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</si>
  <si>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</si>
  <si>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</si>
  <si>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</si>
  <si>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</si>
  <si>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</si>
  <si>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</si>
  <si>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</si>
  <si>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</si>
  <si>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</si>
  <si>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</si>
  <si>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</si>
  <si>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</si>
  <si>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</si>
  <si>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</si>
  <si>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</si>
  <si>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</si>
  <si>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</si>
  <si>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</si>
  <si>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</si>
  <si>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</si>
  <si>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</si>
  <si>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</si>
  <si>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</si>
  <si>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</si>
  <si>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</si>
  <si>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</si>
  <si>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 xml:space="preserve">Дотации бюджетам городских округов на поддержку мер по обеспечению сбалансированности бюджетов
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</si>
  <si>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</si>
  <si>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</si>
  <si>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</si>
  <si>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901  2  02  35469  04  0000  150</t>
  </si>
  <si>
    <t>Субвенции бюджетам городских округов на проведение Всероссийской переписи населения 2020 года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</si>
  <si>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</si>
  <si>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</si>
  <si>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</si>
  <si>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</si>
  <si>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</si>
  <si>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</si>
  <si>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</si>
  <si>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</si>
  <si>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</si>
  <si>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</si>
  <si>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</si>
  <si>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902 1 11 05400 00 0000 120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</si>
  <si>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</si>
  <si>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</si>
  <si>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</si>
  <si>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</si>
  <si>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</si>
  <si>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</si>
  <si>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</si>
  <si>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</si>
  <si>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</si>
  <si>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</si>
  <si>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</si>
  <si>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</si>
  <si>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</si>
  <si>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</si>
  <si>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</si>
  <si>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</si>
  <si>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</si>
  <si>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</si>
  <si>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</si>
  <si>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</si>
  <si>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</si>
  <si>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</si>
  <si>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</si>
  <si>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</si>
  <si>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019  1 16   01093  01  0000 140</t>
  </si>
  <si>
    <t xml:space="preserve">019 1 16 01123 01 0000 140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</si>
  <si>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</si>
  <si>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019  1 16   01153  01  0000 140</t>
  </si>
  <si>
    <t>019  1 16   01183  01  0000 140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</si>
  <si>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</si>
  <si>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</si>
  <si>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</si>
  <si>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</si>
  <si>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</si>
  <si>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</si>
  <si>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</si>
  <si>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</si>
  <si>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>321  116 10123 01 0041 140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</si>
  <si>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</si>
  <si>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000  1 16 11050 01 0000 140</t>
  </si>
  <si>
    <t xml:space="preserve"> 017  1 16 11050 01 0000 140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</si>
  <si>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</si>
  <si>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</si>
  <si>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</si>
  <si>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</si>
  <si>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</si>
  <si>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</si>
  <si>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</si>
  <si>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</si>
  <si>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</si>
  <si>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</si>
  <si>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</si>
  <si>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</si>
  <si>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Субвенции местным бюджетам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</si>
  <si>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</si>
  <si>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 xml:space="preserve">Субвенции местным бюджетам 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</t>
  </si>
  <si>
    <t xml:space="preserve">Субвенции местным бюджетам  на осуществление государственного полномочия Свердловской области по созданию административных комиссий </t>
  </si>
  <si>
    <t xml:space="preserve">Субвенции 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</si>
  <si>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</si>
  <si>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Субвенции 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</si>
  <si>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</si>
  <si>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</si>
  <si>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</si>
  <si>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</si>
  <si>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</si>
  <si>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</si>
  <si>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</si>
  <si>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</si>
  <si>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</si>
  <si>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</si>
  <si>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</si>
  <si>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</si>
  <si>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</si>
  <si>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</si>
  <si>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000  2  18  04010  04  0000  150</t>
  </si>
  <si>
    <t>Доходы бюджетов городских округов от возврата организациями остатков субсидий прошлых лет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</si>
  <si>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</si>
  <si>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</si>
  <si>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908  2  19  60010  04  0000  150</t>
  </si>
  <si>
    <t>Объем средств по решению о бюджете на 2021 год, тыс. руб.</t>
  </si>
  <si>
    <t>Объем средств по решению о бюджете на 2021 год  в тысячах рублей</t>
  </si>
  <si>
    <t>Охрана семьи и детства</t>
  </si>
  <si>
    <t>182  1  01  02080  01  0000  110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</si>
  <si>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</si>
  <si>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</si>
  <si>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</si>
  <si>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</si>
  <si>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</si>
  <si>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</si>
  <si>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182  1  05  01  022  01 2100  110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</si>
  <si>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</si>
  <si>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</si>
  <si>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</si>
  <si>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182  1  05  02020 02  0000  110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</si>
  <si>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</si>
  <si>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</si>
  <si>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</si>
  <si>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</si>
  <si>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земельные участки)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</si>
  <si>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</si>
  <si>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 земельные участки</t>
  </si>
  <si>
    <t>Доходы от сдачи в аренду имущества, составляющего казну городских округов (за исключением земельных участков)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</si>
  <si>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</si>
  <si>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</si>
  <si>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</si>
  <si>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</si>
  <si>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</si>
  <si>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</si>
  <si>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компенсации затрат бюджетов городских округов (возврат дебиторской задолженности прошлых лет)</t>
  </si>
  <si>
    <t>919  1  13  02994  04  0001  130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</si>
  <si>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</si>
  <si>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</si>
  <si>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</si>
  <si>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902  1  14  02042  04  0000  410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</si>
  <si>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</si>
  <si>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(доходы от реализации объектов нежилого фонда)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</si>
  <si>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</si>
  <si>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</si>
  <si>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</si>
  <si>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</si>
  <si>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</si>
  <si>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</si>
  <si>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</si>
  <si>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</si>
  <si>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</si>
  <si>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019 1 16 01083 01 0000 140</t>
  </si>
  <si>
    <t>ААдминистративные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</si>
  <si>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</si>
  <si>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019 1 16 01143 01 0000 140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</si>
  <si>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</si>
  <si>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</si>
  <si>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019  1 16   01173  01  0000 140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</si>
  <si>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</si>
  <si>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</si>
  <si>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</si>
  <si>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</si>
  <si>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</si>
  <si>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</si>
  <si>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</si>
  <si>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</si>
  <si>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901  1  16  07010  04  0000  140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</si>
  <si>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</si>
  <si>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000  1 16  10000  00  0000  140
</t>
  </si>
  <si>
    <t>Платежи в целях возмещения причиненного ущерба (убытков)</t>
  </si>
  <si>
    <t>901 1 16  10032  04  0000 140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</si>
  <si>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</si>
  <si>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901 1 16  10100  04  0000 140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</si>
  <si>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</si>
  <si>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919 1 16  10100  04  0000 140</t>
  </si>
  <si>
    <t>027   116  10123  01  0000  140</t>
  </si>
  <si>
    <t>037  116 10123 01 0000 140</t>
  </si>
  <si>
    <t>141  116 10123 01 0041 140</t>
  </si>
  <si>
    <t>182  116 10123 01 0041 140</t>
  </si>
  <si>
    <t>901  116 10123 01 0041 140</t>
  </si>
  <si>
    <t xml:space="preserve">000  1 16  11000  01  0000 140
</t>
  </si>
  <si>
    <t xml:space="preserve">Платежи, уплачиваемые в целях возмещения вреда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</si>
  <si>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</si>
  <si>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901  1 16  11064  01 0000 140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</si>
  <si>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</si>
  <si>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Невыясненные поступления, зачисляемые в бюджеты городских округов</t>
  </si>
  <si>
    <t>000  1  17  05000  00  0000  180</t>
  </si>
  <si>
    <t>Прочие неналоговые доходы</t>
  </si>
  <si>
    <t>901  1  17  05040  04  0000  180</t>
  </si>
  <si>
    <t>Прочие неналоговые доходы бюджетов городских округов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</si>
  <si>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</si>
  <si>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</si>
  <si>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908  2 02  25519   04  0000  150</t>
  </si>
  <si>
    <t xml:space="preserve">Субсидии бюджетам городских округов на поддержку отрасли культуры
</t>
  </si>
  <si>
    <t>901  2 02  25520   04  0000  150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</si>
  <si>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</si>
  <si>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901  2 02  25576   04  0000  150</t>
  </si>
  <si>
    <t>Субсидии бюджетам городских округов на обеспечение комплексного развития сельских территорий</t>
  </si>
  <si>
    <t xml:space="preserve">Прочие субсидии бюджетам городских округов </t>
  </si>
  <si>
    <t>901  2  02  29999  04  0000  150</t>
  </si>
  <si>
    <t>Субсидии  на улучшение жилищных условий граждан, проживающих на сельских территориях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</si>
  <si>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</si>
  <si>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</si>
  <si>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Прочие межбюджетные трансферты, передаваемые бюджетам городских округов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</si>
  <si>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</si>
  <si>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000  1  17  00000  00  0000  000</t>
  </si>
  <si>
    <t>Рост, снижение (+, -) в тыс. руб.</t>
  </si>
  <si>
    <t>908  1  13  02994  04  0006  130</t>
  </si>
  <si>
    <t>913  1 16   01154  01  0000 140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</si>
  <si>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</si>
  <si>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>913  1  16  07090  04  0000  140</t>
  </si>
  <si>
    <t>902 1 16  10032  04  0000 140</t>
  </si>
  <si>
    <t>908  2  02  49999  00  0000  150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</si>
  <si>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</si>
  <si>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 4 692,56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</si>
  <si>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 xml:space="preserve"> по состоянию на 01.06.2021 года</t>
  </si>
  <si>
    <t>Исполнено    на 01.06.2021г., в тыс. руб.</t>
  </si>
  <si>
    <t>на 01.06.2021 г.</t>
  </si>
  <si>
    <t>Исполнение на 01.06.2021 г., в тысячах рублей</t>
  </si>
  <si>
    <t>на  01.06.2021 г.</t>
  </si>
  <si>
    <t>Исполнение бюджета Невьянского городского округа по состоянию на 01.06.2021 г.</t>
  </si>
  <si>
    <t>Сумма бюджетных назначений на 2021 год                  (в тыс.руб.)</t>
  </si>
  <si>
    <t>Сумма фактического поступления на 01.06.2021 г.                            (в тыс.руб.)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</si>
  <si>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</si>
  <si>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</si>
  <si>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906  1  13  02994  04  0001  130</t>
  </si>
  <si>
    <t>908  1 13  02994  04  0001  130</t>
  </si>
  <si>
    <t>919  1 17  01040  04  0000  180</t>
  </si>
  <si>
    <t>906  1  17  01040  04  0000  180</t>
  </si>
  <si>
    <t>Субсидии на реализацию мероприятий по поэтапному внедрению Всероссийского физкультурно-спортивного комплекса
«Готов к труду и обороне» (ГТО)</t>
  </si>
  <si>
    <t>Субсидии на  создание и обеспечение деятельности молодежных коворкинг-центров в 2021 году</t>
  </si>
  <si>
    <t xml:space="preserve">Субсидии на организацию военно-патриотического воспитания и допризывной подготовки молодых граждан в 2021 году
</t>
  </si>
  <si>
    <t>Субсидии на предоставление региональных социальных выплат молодым семьям на улучшение жилищных условий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</si>
  <si>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в 2021 году </t>
  </si>
  <si>
    <t>901  2  02  49999  04  0000  150</t>
  </si>
  <si>
    <t>Межбюджетные трансферты  на организацию электро-, тепло-, газо- и водоснабжения населения, водоотведения, снабжения населения топливом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</si>
</sst>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5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i/>
      <sz val="11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7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0"/>
      <color rgb="FF000000"/>
      <name val="Liberation Serif"/>
      <family val="1"/>
      <charset val="204"/>
    </font>
    <font>
      <b/>
      <i/>
      <sz val="10"/>
      <color theme="1"/>
      <name val="Liberation Serif"/>
      <family val="1"/>
      <charset val="204"/>
    </font>
    <font>
      <b/>
      <sz val="6"/>
      <name val="Liberation Serif"/>
      <family val="1"/>
      <charset val="204"/>
    </font>
    <font>
      <sz val="11"/>
      <name val="Liberation Serif"/>
      <family val="1"/>
      <charset val="204"/>
    </font>
    <font>
      <sz val="14"/>
      <name val="Arial Cyr"/>
      <charset val="204"/>
    </font>
    <font>
      <sz val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1" fillId="2" borderId="14"/>
    <xf numFmtId="4" fontId="32" fillId="0" borderId="15">
      <alignment horizontal="right" vertical="top" shrinkToFit="1"/>
    </xf>
    <xf numFmtId="0" fontId="34" fillId="0" borderId="0" applyNumberFormat="0" applyFill="0" applyBorder="0" applyAlignment="0" applyProtection="0"/>
    <xf numFmtId="49" fontId="32" fillId="0" borderId="17">
      <alignment horizontal="center"/>
    </xf>
  </cellStyleXfs>
  <cellXfs count="305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justify"/>
    </xf>
    <xf numFmtId="164" fontId="7" fillId="0" borderId="1" xfId="0" applyNumberFormat="1" applyFont="1" applyBorder="1"/>
    <xf numFmtId="165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justify" wrapText="1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justify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justify" wrapText="1"/>
    </xf>
    <xf numFmtId="0" fontId="10" fillId="0" borderId="0" xfId="0" applyFont="1" applyBorder="1" applyAlignment="1">
      <alignment vertical="justify"/>
    </xf>
    <xf numFmtId="0" fontId="12" fillId="0" borderId="0" xfId="0" applyFont="1"/>
    <xf numFmtId="0" fontId="10" fillId="0" borderId="0" xfId="0" applyFont="1" applyFill="1" applyBorder="1" applyAlignment="1">
      <alignment vertical="justify" wrapText="1"/>
    </xf>
    <xf numFmtId="0" fontId="12" fillId="0" borderId="0" xfId="0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 indent="2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167" fontId="23" fillId="0" borderId="2" xfId="0" applyNumberFormat="1" applyFont="1" applyBorder="1" applyAlignment="1">
      <alignment horizontal="center" vertical="top"/>
    </xf>
    <xf numFmtId="167" fontId="23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27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right" vertical="top"/>
    </xf>
    <xf numFmtId="0" fontId="29" fillId="0" borderId="0" xfId="0" applyFont="1" applyFill="1"/>
    <xf numFmtId="0" fontId="25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2" fillId="0" borderId="0" xfId="0" applyNumberFormat="1" applyFont="1"/>
    <xf numFmtId="4" fontId="27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13" fillId="0" borderId="0" xfId="0" applyNumberFormat="1" applyFont="1"/>
    <xf numFmtId="164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ont="1" applyFill="1"/>
    <xf numFmtId="0" fontId="43" fillId="0" borderId="5" xfId="1" applyFont="1" applyFill="1" applyBorder="1" applyAlignment="1">
      <alignment horizontal="center" vertical="center"/>
    </xf>
    <xf numFmtId="0" fontId="43" fillId="0" borderId="5" xfId="1" applyFont="1" applyFill="1" applyBorder="1" applyAlignment="1">
      <alignment horizontal="center" vertical="center" wrapText="1"/>
    </xf>
    <xf numFmtId="168" fontId="43" fillId="0" borderId="5" xfId="1" applyNumberFormat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33" fillId="0" borderId="16" xfId="1" applyFont="1" applyFill="1" applyBorder="1" applyAlignment="1">
      <alignment horizontal="center" vertical="center"/>
    </xf>
    <xf numFmtId="0" fontId="33" fillId="0" borderId="16" xfId="1" applyFont="1" applyFill="1" applyBorder="1" applyAlignment="1">
      <alignment horizontal="center" vertical="center" wrapText="1"/>
    </xf>
    <xf numFmtId="0" fontId="33" fillId="0" borderId="16" xfId="1" applyNumberFormat="1" applyFont="1" applyFill="1" applyBorder="1" applyAlignment="1">
      <alignment horizontal="center" vertical="center"/>
    </xf>
    <xf numFmtId="0" fontId="33" fillId="0" borderId="19" xfId="1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vertical="center"/>
    </xf>
    <xf numFmtId="0" fontId="35" fillId="0" borderId="5" xfId="3" applyFont="1" applyFill="1" applyBorder="1" applyAlignment="1">
      <alignment vertical="top" wrapText="1"/>
    </xf>
    <xf numFmtId="4" fontId="35" fillId="0" borderId="5" xfId="3" applyNumberFormat="1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vertical="center"/>
    </xf>
    <xf numFmtId="0" fontId="33" fillId="0" borderId="7" xfId="3" applyFont="1" applyFill="1" applyBorder="1" applyAlignment="1">
      <alignment horizontal="justify" vertical="top" wrapText="1"/>
    </xf>
    <xf numFmtId="4" fontId="42" fillId="0" borderId="7" xfId="0" applyNumberFormat="1" applyFont="1" applyFill="1" applyBorder="1" applyAlignment="1">
      <alignment horizontal="center" vertical="center" shrinkToFit="1"/>
    </xf>
    <xf numFmtId="4" fontId="39" fillId="0" borderId="7" xfId="0" applyNumberFormat="1" applyFont="1" applyFill="1" applyBorder="1" applyAlignment="1">
      <alignment horizontal="center" vertical="center"/>
    </xf>
    <xf numFmtId="4" fontId="33" fillId="0" borderId="7" xfId="3" applyNumberFormat="1" applyFont="1" applyFill="1" applyBorder="1" applyAlignment="1">
      <alignment horizontal="center" vertical="center"/>
    </xf>
    <xf numFmtId="0" fontId="33" fillId="0" borderId="8" xfId="3" applyFont="1" applyFill="1" applyBorder="1" applyAlignment="1">
      <alignment vertical="center"/>
    </xf>
    <xf numFmtId="0" fontId="33" fillId="0" borderId="1" xfId="3" applyFont="1" applyFill="1" applyBorder="1" applyAlignment="1">
      <alignment horizontal="justify" vertical="top" wrapText="1"/>
    </xf>
    <xf numFmtId="4" fontId="42" fillId="0" borderId="1" xfId="0" applyNumberFormat="1" applyFont="1" applyFill="1" applyBorder="1" applyAlignment="1">
      <alignment horizontal="center" vertical="center" shrinkToFit="1"/>
    </xf>
    <xf numFmtId="4" fontId="39" fillId="0" borderId="1" xfId="0" applyNumberFormat="1" applyFont="1" applyFill="1" applyBorder="1" applyAlignment="1">
      <alignment horizontal="center" vertical="center"/>
    </xf>
    <xf numFmtId="4" fontId="33" fillId="0" borderId="1" xfId="3" applyNumberFormat="1" applyFont="1" applyFill="1" applyBorder="1" applyAlignment="1">
      <alignment horizontal="center" vertical="center"/>
    </xf>
    <xf numFmtId="0" fontId="33" fillId="0" borderId="9" xfId="3" applyFont="1" applyFill="1" applyBorder="1" applyAlignment="1">
      <alignment vertical="center"/>
    </xf>
    <xf numFmtId="0" fontId="33" fillId="0" borderId="2" xfId="3" applyFont="1" applyFill="1" applyBorder="1" applyAlignment="1">
      <alignment horizontal="justify" vertical="top" wrapText="1"/>
    </xf>
    <xf numFmtId="4" fontId="42" fillId="0" borderId="2" xfId="0" applyNumberFormat="1" applyFont="1" applyFill="1" applyBorder="1" applyAlignment="1">
      <alignment horizontal="center" vertical="center" shrinkToFit="1"/>
    </xf>
    <xf numFmtId="4" fontId="39" fillId="0" borderId="2" xfId="0" applyNumberFormat="1" applyFont="1" applyFill="1" applyBorder="1" applyAlignment="1">
      <alignment horizontal="center" vertical="center"/>
    </xf>
    <xf numFmtId="4" fontId="33" fillId="0" borderId="2" xfId="3" applyNumberFormat="1" applyFont="1" applyFill="1" applyBorder="1" applyAlignment="1">
      <alignment horizontal="center" vertical="center"/>
    </xf>
    <xf numFmtId="0" fontId="35" fillId="0" borderId="5" xfId="3" applyFont="1" applyFill="1" applyBorder="1" applyAlignment="1">
      <alignment horizontal="justify" vertical="top" wrapText="1"/>
    </xf>
    <xf numFmtId="0" fontId="33" fillId="0" borderId="1" xfId="1" applyFont="1" applyFill="1" applyBorder="1" applyAlignment="1">
      <alignment horizontal="justify" vertical="top"/>
    </xf>
    <xf numFmtId="0" fontId="33" fillId="0" borderId="1" xfId="1" applyNumberFormat="1" applyFont="1" applyFill="1" applyBorder="1" applyAlignment="1">
      <alignment horizontal="justify" vertical="top" wrapText="1"/>
    </xf>
    <xf numFmtId="0" fontId="39" fillId="0" borderId="8" xfId="0" applyFont="1" applyFill="1" applyBorder="1" applyAlignment="1">
      <alignment vertical="center" wrapText="1"/>
    </xf>
    <xf numFmtId="0" fontId="33" fillId="0" borderId="1" xfId="1" applyFont="1" applyFill="1" applyBorder="1" applyAlignment="1">
      <alignment horizontal="justify" vertical="top" wrapText="1"/>
    </xf>
    <xf numFmtId="0" fontId="33" fillId="0" borderId="2" xfId="1" applyFont="1" applyFill="1" applyBorder="1" applyAlignment="1">
      <alignment horizontal="justify" vertical="top" wrapText="1"/>
    </xf>
    <xf numFmtId="0" fontId="33" fillId="0" borderId="1" xfId="9" applyNumberFormat="1" applyFont="1" applyFill="1" applyBorder="1" applyAlignment="1" applyProtection="1">
      <alignment vertical="top" wrapText="1"/>
    </xf>
    <xf numFmtId="4" fontId="35" fillId="0" borderId="5" xfId="3" applyNumberFormat="1" applyFont="1" applyFill="1" applyBorder="1" applyAlignment="1">
      <alignment horizontal="center" vertical="center" wrapText="1"/>
    </xf>
    <xf numFmtId="0" fontId="33" fillId="0" borderId="18" xfId="3" applyFont="1" applyFill="1" applyBorder="1" applyAlignment="1">
      <alignment vertical="center"/>
    </xf>
    <xf numFmtId="4" fontId="39" fillId="0" borderId="16" xfId="0" applyNumberFormat="1" applyFont="1" applyFill="1" applyBorder="1" applyAlignment="1">
      <alignment horizontal="center" vertical="center"/>
    </xf>
    <xf numFmtId="4" fontId="33" fillId="0" borderId="16" xfId="3" applyNumberFormat="1" applyFont="1" applyFill="1" applyBorder="1" applyAlignment="1">
      <alignment horizontal="center" vertical="center"/>
    </xf>
    <xf numFmtId="4" fontId="33" fillId="0" borderId="16" xfId="0" applyNumberFormat="1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vertical="center" wrapText="1"/>
    </xf>
    <xf numFmtId="0" fontId="33" fillId="0" borderId="9" xfId="3" applyFont="1" applyFill="1" applyBorder="1" applyAlignment="1">
      <alignment vertical="center" wrapText="1"/>
    </xf>
    <xf numFmtId="0" fontId="33" fillId="0" borderId="2" xfId="0" applyNumberFormat="1" applyFont="1" applyFill="1" applyBorder="1" applyAlignment="1">
      <alignment horizontal="left" vertical="top" wrapText="1"/>
    </xf>
    <xf numFmtId="0" fontId="33" fillId="0" borderId="1" xfId="0" applyNumberFormat="1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vertical="top" wrapText="1"/>
    </xf>
    <xf numFmtId="49" fontId="33" fillId="0" borderId="2" xfId="0" applyNumberFormat="1" applyFont="1" applyFill="1" applyBorder="1" applyAlignment="1">
      <alignment vertical="top" wrapText="1"/>
    </xf>
    <xf numFmtId="0" fontId="33" fillId="0" borderId="1" xfId="0" applyNumberFormat="1" applyFont="1" applyFill="1" applyBorder="1" applyAlignment="1">
      <alignment vertical="top" wrapText="1"/>
    </xf>
    <xf numFmtId="0" fontId="38" fillId="0" borderId="4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9" xfId="0" applyFont="1" applyFill="1" applyBorder="1" applyAlignment="1">
      <alignment vertical="center" wrapText="1"/>
    </xf>
    <xf numFmtId="0" fontId="35" fillId="0" borderId="5" xfId="3" applyFont="1" applyFill="1" applyBorder="1" applyAlignment="1">
      <alignment horizontal="left" vertical="top" wrapText="1"/>
    </xf>
    <xf numFmtId="4" fontId="35" fillId="0" borderId="7" xfId="3" applyNumberFormat="1" applyFont="1" applyFill="1" applyBorder="1" applyAlignment="1">
      <alignment horizontal="center" vertical="center"/>
    </xf>
    <xf numFmtId="49" fontId="42" fillId="0" borderId="8" xfId="8" applyNumberFormat="1" applyFont="1" applyFill="1" applyBorder="1" applyAlignment="1" applyProtection="1">
      <alignment vertical="top" shrinkToFit="1"/>
    </xf>
    <xf numFmtId="0" fontId="33" fillId="0" borderId="1" xfId="11" applyNumberFormat="1" applyFont="1" applyFill="1" applyBorder="1" applyAlignment="1" applyProtection="1">
      <alignment horizontal="left" vertical="top" wrapText="1"/>
    </xf>
    <xf numFmtId="4" fontId="33" fillId="0" borderId="1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0" fontId="33" fillId="0" borderId="8" xfId="3" applyFont="1" applyFill="1" applyBorder="1" applyAlignment="1">
      <alignment vertical="center" wrapText="1"/>
    </xf>
    <xf numFmtId="0" fontId="35" fillId="0" borderId="8" xfId="3" applyFont="1" applyFill="1" applyBorder="1" applyAlignment="1">
      <alignment vertical="center" wrapText="1"/>
    </xf>
    <xf numFmtId="0" fontId="35" fillId="0" borderId="1" xfId="3" applyFont="1" applyFill="1" applyBorder="1" applyAlignment="1">
      <alignment horizontal="justify" vertical="top" wrapText="1"/>
    </xf>
    <xf numFmtId="4" fontId="35" fillId="0" borderId="1" xfId="0" applyNumberFormat="1" applyFont="1" applyFill="1" applyBorder="1" applyAlignment="1">
      <alignment horizontal="center" vertical="center"/>
    </xf>
    <xf numFmtId="4" fontId="35" fillId="0" borderId="1" xfId="3" applyNumberFormat="1" applyFont="1" applyFill="1" applyBorder="1" applyAlignment="1">
      <alignment horizontal="center" vertical="center"/>
    </xf>
    <xf numFmtId="4" fontId="36" fillId="0" borderId="5" xfId="0" applyNumberFormat="1" applyFont="1" applyFill="1" applyBorder="1" applyAlignment="1">
      <alignment horizontal="center" vertical="center"/>
    </xf>
    <xf numFmtId="0" fontId="35" fillId="0" borderId="5" xfId="3" applyFont="1" applyFill="1" applyBorder="1" applyAlignment="1">
      <alignment horizontal="justify" vertical="top"/>
    </xf>
    <xf numFmtId="0" fontId="33" fillId="0" borderId="7" xfId="3" applyFont="1" applyFill="1" applyBorder="1" applyAlignment="1">
      <alignment horizontal="justify" vertical="top"/>
    </xf>
    <xf numFmtId="4" fontId="37" fillId="0" borderId="7" xfId="0" applyNumberFormat="1" applyFont="1" applyFill="1" applyBorder="1" applyAlignment="1">
      <alignment horizontal="center" vertical="center"/>
    </xf>
    <xf numFmtId="4" fontId="37" fillId="0" borderId="2" xfId="0" applyNumberFormat="1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justify" vertical="center"/>
    </xf>
    <xf numFmtId="0" fontId="33" fillId="0" borderId="7" xfId="0" applyFont="1" applyFill="1" applyBorder="1" applyAlignment="1">
      <alignment horizontal="justify" vertical="center"/>
    </xf>
    <xf numFmtId="0" fontId="33" fillId="0" borderId="1" xfId="0" applyFont="1" applyFill="1" applyBorder="1" applyAlignment="1">
      <alignment wrapText="1"/>
    </xf>
    <xf numFmtId="0" fontId="33" fillId="0" borderId="2" xfId="3" applyFont="1" applyFill="1" applyBorder="1" applyAlignment="1">
      <alignment horizontal="justify" vertical="top"/>
    </xf>
    <xf numFmtId="0" fontId="33" fillId="0" borderId="16" xfId="3" applyFont="1" applyFill="1" applyBorder="1" applyAlignment="1">
      <alignment horizontal="justify" vertical="top"/>
    </xf>
    <xf numFmtId="4" fontId="37" fillId="0" borderId="16" xfId="0" applyNumberFormat="1" applyFont="1" applyFill="1" applyBorder="1" applyAlignment="1">
      <alignment horizontal="center" vertical="center"/>
    </xf>
    <xf numFmtId="0" fontId="33" fillId="0" borderId="1" xfId="3" applyFont="1" applyFill="1" applyBorder="1" applyAlignment="1">
      <alignment horizontal="justify" vertical="top"/>
    </xf>
    <xf numFmtId="0" fontId="33" fillId="0" borderId="2" xfId="0" applyFont="1" applyFill="1" applyBorder="1" applyAlignment="1">
      <alignment horizontal="justify" vertical="center"/>
    </xf>
    <xf numFmtId="0" fontId="42" fillId="0" borderId="18" xfId="0" applyFont="1" applyFill="1" applyBorder="1" applyAlignment="1">
      <alignment vertical="center" wrapText="1"/>
    </xf>
    <xf numFmtId="0" fontId="35" fillId="0" borderId="4" xfId="0" applyFont="1" applyFill="1" applyBorder="1" applyAlignment="1">
      <alignment vertical="center" wrapText="1"/>
    </xf>
    <xf numFmtId="0" fontId="42" fillId="0" borderId="6" xfId="0" applyFont="1" applyFill="1" applyBorder="1" applyAlignment="1">
      <alignment vertical="center" wrapText="1"/>
    </xf>
    <xf numFmtId="4" fontId="35" fillId="0" borderId="1" xfId="3" applyNumberFormat="1" applyFont="1" applyFill="1" applyBorder="1" applyAlignment="1">
      <alignment horizontal="center" vertical="center" wrapText="1"/>
    </xf>
    <xf numFmtId="4" fontId="33" fillId="0" borderId="1" xfId="3" applyNumberFormat="1" applyFont="1" applyFill="1" applyBorder="1" applyAlignment="1">
      <alignment horizontal="center" vertical="center" wrapText="1"/>
    </xf>
    <xf numFmtId="4" fontId="33" fillId="0" borderId="5" xfId="3" applyNumberFormat="1" applyFont="1" applyFill="1" applyBorder="1" applyAlignment="1">
      <alignment horizontal="center" vertical="center" wrapText="1"/>
    </xf>
    <xf numFmtId="4" fontId="33" fillId="0" borderId="7" xfId="3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top"/>
    </xf>
    <xf numFmtId="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164" fontId="10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50" fillId="0" borderId="0" xfId="1" applyFont="1" applyFill="1" applyAlignment="1">
      <alignment vertical="top" wrapText="1"/>
    </xf>
    <xf numFmtId="0" fontId="43" fillId="0" borderId="4" xfId="1" applyFont="1" applyFill="1" applyBorder="1" applyAlignment="1">
      <alignment horizontal="center" vertical="center" wrapText="1"/>
    </xf>
    <xf numFmtId="0" fontId="51" fillId="0" borderId="10" xfId="1" applyFont="1" applyFill="1" applyBorder="1" applyAlignment="1">
      <alignment horizontal="center" vertical="center" wrapText="1"/>
    </xf>
    <xf numFmtId="0" fontId="33" fillId="0" borderId="18" xfId="1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horizontal="left" vertical="center"/>
    </xf>
    <xf numFmtId="4" fontId="35" fillId="0" borderId="10" xfId="3" applyNumberFormat="1" applyFont="1" applyFill="1" applyBorder="1" applyAlignment="1">
      <alignment horizontal="center" vertical="center"/>
    </xf>
    <xf numFmtId="0" fontId="35" fillId="0" borderId="20" xfId="3" applyFont="1" applyFill="1" applyBorder="1" applyAlignment="1">
      <alignment horizontal="left" vertical="center"/>
    </xf>
    <xf numFmtId="0" fontId="35" fillId="0" borderId="21" xfId="3" applyFont="1" applyFill="1" applyBorder="1" applyAlignment="1">
      <alignment vertical="top" wrapText="1"/>
    </xf>
    <xf numFmtId="4" fontId="35" fillId="0" borderId="21" xfId="3" applyNumberFormat="1" applyFont="1" applyFill="1" applyBorder="1" applyAlignment="1">
      <alignment horizontal="center" vertical="center"/>
    </xf>
    <xf numFmtId="0" fontId="33" fillId="0" borderId="8" xfId="3" applyFont="1" applyFill="1" applyBorder="1" applyAlignment="1">
      <alignment horizontal="left" vertical="center"/>
    </xf>
    <xf numFmtId="4" fontId="33" fillId="0" borderId="12" xfId="3" applyNumberFormat="1" applyFont="1" applyFill="1" applyBorder="1" applyAlignment="1">
      <alignment horizontal="center" vertical="center"/>
    </xf>
    <xf numFmtId="0" fontId="33" fillId="0" borderId="9" xfId="3" applyFont="1" applyFill="1" applyBorder="1" applyAlignment="1">
      <alignment horizontal="left" vertical="center"/>
    </xf>
    <xf numFmtId="4" fontId="33" fillId="0" borderId="13" xfId="3" applyNumberFormat="1" applyFont="1" applyFill="1" applyBorder="1" applyAlignment="1">
      <alignment horizontal="center" vertical="center"/>
    </xf>
    <xf numFmtId="0" fontId="35" fillId="0" borderId="6" xfId="1" applyFont="1" applyFill="1" applyBorder="1" applyAlignment="1">
      <alignment horizontal="left" vertical="center"/>
    </xf>
    <xf numFmtId="0" fontId="35" fillId="0" borderId="7" xfId="3" applyFont="1" applyFill="1" applyBorder="1" applyAlignment="1">
      <alignment horizontal="justify" vertical="top" wrapText="1"/>
    </xf>
    <xf numFmtId="4" fontId="35" fillId="0" borderId="11" xfId="3" applyNumberFormat="1" applyFont="1" applyFill="1" applyBorder="1" applyAlignment="1">
      <alignment horizontal="center" vertical="center"/>
    </xf>
    <xf numFmtId="0" fontId="35" fillId="0" borderId="8" xfId="3" applyFont="1" applyFill="1" applyBorder="1" applyAlignment="1">
      <alignment horizontal="left" vertical="center"/>
    </xf>
    <xf numFmtId="4" fontId="35" fillId="0" borderId="12" xfId="3" applyNumberFormat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 wrapText="1"/>
    </xf>
    <xf numFmtId="0" fontId="33" fillId="0" borderId="9" xfId="1" applyFont="1" applyFill="1" applyBorder="1" applyAlignment="1">
      <alignment horizontal="center" vertical="center"/>
    </xf>
    <xf numFmtId="0" fontId="35" fillId="0" borderId="6" xfId="3" applyFont="1" applyFill="1" applyBorder="1" applyAlignment="1">
      <alignment horizontal="left" vertical="center"/>
    </xf>
    <xf numFmtId="4" fontId="33" fillId="0" borderId="11" xfId="3" applyNumberFormat="1" applyFont="1" applyFill="1" applyBorder="1" applyAlignment="1">
      <alignment horizontal="center" vertical="center"/>
    </xf>
    <xf numFmtId="0" fontId="42" fillId="0" borderId="8" xfId="8" applyNumberFormat="1" applyFont="1" applyFill="1" applyBorder="1" applyAlignment="1" applyProtection="1">
      <alignment horizontal="left" vertical="center" shrinkToFit="1"/>
    </xf>
    <xf numFmtId="4" fontId="33" fillId="0" borderId="1" xfId="0" applyNumberFormat="1" applyFont="1" applyFill="1" applyBorder="1" applyAlignment="1">
      <alignment horizontal="center" vertical="center" shrinkToFit="1"/>
    </xf>
    <xf numFmtId="0" fontId="33" fillId="0" borderId="9" xfId="3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horizontal="left" vertical="center"/>
    </xf>
    <xf numFmtId="4" fontId="38" fillId="0" borderId="7" xfId="0" applyNumberFormat="1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vertical="top" wrapText="1"/>
    </xf>
    <xf numFmtId="0" fontId="35" fillId="0" borderId="8" xfId="3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top" wrapText="1"/>
    </xf>
    <xf numFmtId="4" fontId="38" fillId="0" borderId="1" xfId="0" applyNumberFormat="1" applyFont="1" applyFill="1" applyBorder="1" applyAlignment="1">
      <alignment horizontal="center" vertical="center"/>
    </xf>
    <xf numFmtId="0" fontId="33" fillId="0" borderId="8" xfId="3" applyFont="1" applyFill="1" applyBorder="1" applyAlignment="1">
      <alignment horizontal="center" vertical="center"/>
    </xf>
    <xf numFmtId="0" fontId="35" fillId="0" borderId="8" xfId="3" applyFont="1" applyFill="1" applyBorder="1" applyAlignment="1">
      <alignment horizontal="left" vertical="center" wrapText="1"/>
    </xf>
    <xf numFmtId="0" fontId="33" fillId="0" borderId="8" xfId="3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wrapText="1"/>
    </xf>
    <xf numFmtId="0" fontId="35" fillId="0" borderId="4" xfId="3" applyFont="1" applyFill="1" applyBorder="1" applyAlignment="1">
      <alignment horizontal="center" vertical="center"/>
    </xf>
    <xf numFmtId="0" fontId="35" fillId="0" borderId="6" xfId="3" applyFont="1" applyFill="1" applyBorder="1" applyAlignment="1">
      <alignment horizontal="center" vertical="center"/>
    </xf>
    <xf numFmtId="4" fontId="48" fillId="0" borderId="1" xfId="3" applyNumberFormat="1" applyFont="1" applyFill="1" applyBorder="1" applyAlignment="1">
      <alignment horizontal="center" vertical="center"/>
    </xf>
    <xf numFmtId="49" fontId="42" fillId="0" borderId="8" xfId="8" applyNumberFormat="1" applyFont="1" applyFill="1" applyBorder="1" applyAlignment="1" applyProtection="1">
      <alignment horizontal="left" vertical="center"/>
    </xf>
    <xf numFmtId="0" fontId="33" fillId="0" borderId="1" xfId="3" applyNumberFormat="1" applyFont="1" applyFill="1" applyBorder="1" applyAlignment="1">
      <alignment horizontal="justify" vertical="top" wrapText="1"/>
    </xf>
    <xf numFmtId="0" fontId="40" fillId="0" borderId="6" xfId="3" applyFont="1" applyFill="1" applyBorder="1" applyAlignment="1">
      <alignment vertical="center" wrapText="1"/>
    </xf>
    <xf numFmtId="0" fontId="40" fillId="0" borderId="7" xfId="3" applyFont="1" applyFill="1" applyBorder="1" applyAlignment="1">
      <alignment horizontal="justify" vertical="top" wrapText="1"/>
    </xf>
    <xf numFmtId="4" fontId="40" fillId="0" borderId="7" xfId="3" applyNumberFormat="1" applyFont="1" applyFill="1" applyBorder="1" applyAlignment="1">
      <alignment horizontal="center" vertical="center"/>
    </xf>
    <xf numFmtId="49" fontId="45" fillId="0" borderId="8" xfId="8" applyNumberFormat="1" applyFont="1" applyFill="1" applyBorder="1" applyAlignment="1" applyProtection="1">
      <alignment horizontal="center" vertical="center" shrinkToFit="1"/>
    </xf>
    <xf numFmtId="0" fontId="35" fillId="0" borderId="1" xfId="8" applyFont="1" applyFill="1" applyBorder="1" applyAlignment="1">
      <alignment horizontal="left" vertical="top" wrapText="1" shrinkToFit="1"/>
    </xf>
    <xf numFmtId="49" fontId="42" fillId="0" borderId="8" xfId="8" applyNumberFormat="1" applyFont="1" applyFill="1" applyBorder="1" applyAlignment="1" applyProtection="1">
      <alignment horizontal="center" vertical="center" shrinkToFit="1"/>
    </xf>
    <xf numFmtId="0" fontId="33" fillId="0" borderId="1" xfId="8" applyFont="1" applyFill="1" applyBorder="1" applyAlignment="1">
      <alignment horizontal="left" vertical="top" wrapText="1" shrinkToFit="1"/>
    </xf>
    <xf numFmtId="0" fontId="35" fillId="0" borderId="1" xfId="10" applyFont="1" applyFill="1" applyBorder="1" applyAlignment="1">
      <alignment horizontal="left" wrapText="1"/>
    </xf>
    <xf numFmtId="0" fontId="33" fillId="0" borderId="1" xfId="10" applyFont="1" applyFill="1" applyBorder="1" applyAlignment="1">
      <alignment horizontal="left" wrapText="1"/>
    </xf>
    <xf numFmtId="0" fontId="35" fillId="0" borderId="1" xfId="8" applyNumberFormat="1" applyFont="1" applyFill="1" applyBorder="1" applyAlignment="1">
      <alignment horizontal="left" vertical="top" wrapText="1" shrinkToFit="1"/>
    </xf>
    <xf numFmtId="0" fontId="38" fillId="0" borderId="8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8" applyFont="1" applyFill="1" applyBorder="1" applyAlignment="1">
      <alignment horizontal="left" vertical="center" wrapText="1" shrinkToFit="1"/>
    </xf>
    <xf numFmtId="0" fontId="35" fillId="0" borderId="1" xfId="8" applyNumberFormat="1" applyFont="1" applyFill="1" applyBorder="1" applyAlignment="1">
      <alignment horizontal="left" vertical="center" wrapText="1" shrinkToFit="1"/>
    </xf>
    <xf numFmtId="0" fontId="33" fillId="0" borderId="1" xfId="8" applyNumberFormat="1" applyFont="1" applyFill="1" applyBorder="1" applyAlignment="1">
      <alignment horizontal="left" vertical="top" wrapText="1" shrinkToFit="1"/>
    </xf>
    <xf numFmtId="4" fontId="35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9" fontId="46" fillId="0" borderId="8" xfId="8" applyNumberFormat="1" applyFont="1" applyFill="1" applyBorder="1" applyAlignment="1" applyProtection="1">
      <alignment horizontal="center" vertical="center" wrapText="1" shrinkToFit="1"/>
    </xf>
    <xf numFmtId="0" fontId="40" fillId="0" borderId="1" xfId="8" applyFont="1" applyFill="1" applyBorder="1" applyAlignment="1">
      <alignment horizontal="left" vertical="top" wrapText="1" shrinkToFit="1"/>
    </xf>
    <xf numFmtId="4" fontId="40" fillId="0" borderId="1" xfId="0" applyNumberFormat="1" applyFont="1" applyFill="1" applyBorder="1" applyAlignment="1">
      <alignment horizontal="center" vertical="center" wrapText="1"/>
    </xf>
    <xf numFmtId="4" fontId="40" fillId="0" borderId="1" xfId="3" applyNumberFormat="1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" fontId="47" fillId="0" borderId="1" xfId="0" applyNumberFormat="1" applyFont="1" applyFill="1" applyBorder="1" applyAlignment="1">
      <alignment horizontal="center" vertical="center"/>
    </xf>
    <xf numFmtId="49" fontId="45" fillId="0" borderId="8" xfId="8" applyNumberFormat="1" applyFont="1" applyFill="1" applyBorder="1" applyAlignment="1" applyProtection="1">
      <alignment horizontal="left" vertical="top" wrapText="1" shrinkToFit="1"/>
    </xf>
    <xf numFmtId="49" fontId="42" fillId="0" borderId="8" xfId="8" applyNumberFormat="1" applyFont="1" applyFill="1" applyBorder="1" applyAlignment="1" applyProtection="1">
      <alignment horizontal="left" vertical="top" wrapText="1" shrinkToFit="1"/>
    </xf>
    <xf numFmtId="0" fontId="35" fillId="0" borderId="1" xfId="3" applyFont="1" applyFill="1" applyBorder="1" applyAlignment="1">
      <alignment horizontal="left" vertical="top" wrapText="1"/>
    </xf>
    <xf numFmtId="0" fontId="33" fillId="0" borderId="1" xfId="3" applyFont="1" applyFill="1" applyBorder="1" applyAlignment="1">
      <alignment horizontal="left" vertical="top" wrapText="1"/>
    </xf>
    <xf numFmtId="49" fontId="45" fillId="0" borderId="8" xfId="8" applyNumberFormat="1" applyFont="1" applyFill="1" applyBorder="1" applyAlignment="1" applyProtection="1">
      <alignment horizontal="left" vertical="top" shrinkToFit="1"/>
    </xf>
    <xf numFmtId="0" fontId="35" fillId="0" borderId="1" xfId="9" applyNumberFormat="1" applyFont="1" applyFill="1" applyBorder="1" applyAlignment="1" applyProtection="1">
      <alignment horizontal="left" vertical="top" wrapText="1"/>
    </xf>
    <xf numFmtId="49" fontId="42" fillId="0" borderId="8" xfId="8" applyNumberFormat="1" applyFont="1" applyFill="1" applyBorder="1" applyAlignment="1" applyProtection="1">
      <alignment horizontal="left" vertical="top" shrinkToFit="1"/>
    </xf>
    <xf numFmtId="49" fontId="45" fillId="0" borderId="8" xfId="8" applyNumberFormat="1" applyFont="1" applyFill="1" applyBorder="1" applyAlignment="1" applyProtection="1">
      <alignment vertical="top" shrinkToFit="1"/>
    </xf>
    <xf numFmtId="49" fontId="45" fillId="0" borderId="8" xfId="8" applyNumberFormat="1" applyFont="1" applyFill="1" applyBorder="1" applyAlignment="1" applyProtection="1">
      <alignment vertical="top" wrapText="1" shrinkToFit="1"/>
    </xf>
    <xf numFmtId="0" fontId="38" fillId="0" borderId="8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wrapText="1"/>
    </xf>
    <xf numFmtId="49" fontId="45" fillId="0" borderId="9" xfId="8" applyNumberFormat="1" applyFont="1" applyFill="1" applyBorder="1" applyAlignment="1" applyProtection="1">
      <alignment vertical="top" shrinkToFit="1"/>
    </xf>
    <xf numFmtId="0" fontId="35" fillId="0" borderId="2" xfId="9" applyNumberFormat="1" applyFont="1" applyFill="1" applyBorder="1" applyAlignment="1" applyProtection="1">
      <alignment horizontal="left" vertical="top" wrapText="1"/>
    </xf>
    <xf numFmtId="4" fontId="35" fillId="0" borderId="2" xfId="0" applyNumberFormat="1" applyFont="1" applyFill="1" applyBorder="1" applyAlignment="1">
      <alignment horizontal="center" vertical="center"/>
    </xf>
    <xf numFmtId="4" fontId="35" fillId="0" borderId="2" xfId="3" applyNumberFormat="1" applyFont="1" applyFill="1" applyBorder="1" applyAlignment="1">
      <alignment horizontal="center" vertical="center"/>
    </xf>
    <xf numFmtId="4" fontId="35" fillId="0" borderId="13" xfId="3" applyNumberFormat="1" applyFont="1" applyFill="1" applyBorder="1" applyAlignment="1">
      <alignment horizontal="center" vertical="center"/>
    </xf>
    <xf numFmtId="0" fontId="35" fillId="0" borderId="6" xfId="3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justify" vertical="center"/>
    </xf>
    <xf numFmtId="0" fontId="39" fillId="0" borderId="1" xfId="0" applyFont="1" applyFill="1" applyBorder="1" applyAlignment="1">
      <alignment horizontal="justify" vertical="center" wrapText="1"/>
    </xf>
    <xf numFmtId="4" fontId="35" fillId="0" borderId="22" xfId="3" applyNumberFormat="1" applyFont="1" applyFill="1" applyBorder="1" applyAlignment="1">
      <alignment horizontal="center" vertical="center"/>
    </xf>
    <xf numFmtId="4" fontId="35" fillId="0" borderId="23" xfId="3" applyNumberFormat="1" applyFont="1" applyFill="1" applyBorder="1" applyAlignment="1">
      <alignment horizontal="center" vertical="center"/>
    </xf>
    <xf numFmtId="0" fontId="40" fillId="0" borderId="8" xfId="3" applyFont="1" applyFill="1" applyBorder="1" applyAlignment="1">
      <alignment vertical="center"/>
    </xf>
    <xf numFmtId="0" fontId="40" fillId="0" borderId="1" xfId="3" applyFont="1" applyFill="1" applyBorder="1" applyAlignment="1">
      <alignment horizontal="justify" vertical="top"/>
    </xf>
    <xf numFmtId="4" fontId="41" fillId="0" borderId="1" xfId="0" applyNumberFormat="1" applyFont="1" applyFill="1" applyBorder="1" applyAlignment="1">
      <alignment horizontal="center" vertical="center"/>
    </xf>
    <xf numFmtId="4" fontId="33" fillId="0" borderId="19" xfId="3" applyNumberFormat="1" applyFont="1" applyFill="1" applyBorder="1" applyAlignment="1">
      <alignment horizontal="center" vertical="center"/>
    </xf>
    <xf numFmtId="4" fontId="36" fillId="0" borderId="7" xfId="0" applyNumberFormat="1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vertical="center" wrapText="1"/>
    </xf>
    <xf numFmtId="0" fontId="49" fillId="0" borderId="9" xfId="3" applyFont="1" applyFill="1" applyBorder="1" applyAlignment="1">
      <alignment horizontal="center" vertical="center"/>
    </xf>
    <xf numFmtId="0" fontId="33" fillId="0" borderId="2" xfId="3" applyNumberFormat="1" applyFont="1" applyFill="1" applyBorder="1" applyAlignment="1">
      <alignment horizontal="justify" vertical="top"/>
    </xf>
    <xf numFmtId="4" fontId="33" fillId="0" borderId="10" xfId="3" applyNumberFormat="1" applyFont="1" applyFill="1" applyBorder="1" applyAlignment="1">
      <alignment horizontal="center" vertical="center"/>
    </xf>
    <xf numFmtId="4" fontId="33" fillId="0" borderId="16" xfId="3" applyNumberFormat="1" applyFont="1" applyFill="1" applyBorder="1" applyAlignment="1">
      <alignment horizontal="center" vertical="center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workbookViewId="0">
      <selection activeCell="F176" sqref="F176"/>
    </sheetView>
  </sheetViews>
  <sheetFormatPr defaultColWidth="9.109375" defaultRowHeight="14.4"/>
  <cols>
    <col min="1" max="1" width="28.109375" style="111" customWidth="1"/>
    <col min="2" max="2" width="44.6640625" style="59" customWidth="1"/>
    <col min="3" max="3" width="13.5546875" style="100" bestFit="1" customWidth="1"/>
    <col min="4" max="4" width="11.6640625" style="59" customWidth="1"/>
    <col min="5" max="5" width="12" style="59" customWidth="1"/>
    <col min="6" max="6" width="12.88671875" style="59" customWidth="1"/>
    <col min="7" max="16384" width="9.109375" style="59"/>
  </cols>
  <sheetData>
    <row r="1" spans="1:6" ht="27" customHeight="1" thickBot="1">
      <c r="A1" s="206" t="s">
        <v>477</v>
      </c>
      <c r="B1" s="206"/>
      <c r="C1" s="206"/>
      <c r="D1" s="206"/>
      <c r="E1" s="206"/>
      <c r="F1" s="206"/>
    </row>
    <row r="2" spans="1:6" ht="57.6" thickBot="1">
      <c r="A2" s="207" t="s">
        <v>0</v>
      </c>
      <c r="B2" s="114" t="s">
        <v>1</v>
      </c>
      <c r="C2" s="115" t="s">
        <v>478</v>
      </c>
      <c r="D2" s="116" t="s">
        <v>479</v>
      </c>
      <c r="E2" s="117" t="s">
        <v>2</v>
      </c>
      <c r="F2" s="208" t="s">
        <v>463</v>
      </c>
    </row>
    <row r="3" spans="1:6" s="112" customFormat="1" ht="15" thickBot="1">
      <c r="A3" s="209">
        <v>1</v>
      </c>
      <c r="B3" s="118">
        <v>2</v>
      </c>
      <c r="C3" s="119">
        <v>3</v>
      </c>
      <c r="D3" s="120">
        <v>4</v>
      </c>
      <c r="E3" s="118">
        <v>5</v>
      </c>
      <c r="F3" s="121">
        <v>7</v>
      </c>
    </row>
    <row r="4" spans="1:6" ht="15" thickBot="1">
      <c r="A4" s="210" t="s">
        <v>3</v>
      </c>
      <c r="B4" s="123" t="s">
        <v>4</v>
      </c>
      <c r="C4" s="124">
        <f>SUM(C5+C12+C19+C33+C39+C42+C61+C67+C81+C90+C145)</f>
        <v>598646</v>
      </c>
      <c r="D4" s="124">
        <f>SUM(D5+D12+D19+D33+D39+D42+D61+D67+D81+D90+D145)</f>
        <v>238166.81999999998</v>
      </c>
      <c r="E4" s="124">
        <f t="shared" ref="E4:E68" si="0">D4/C4*100</f>
        <v>39.784249790360242</v>
      </c>
      <c r="F4" s="211">
        <f>D4-C4</f>
        <v>-360479.18000000005</v>
      </c>
    </row>
    <row r="5" spans="1:6" ht="15" thickBot="1">
      <c r="A5" s="212" t="s">
        <v>5</v>
      </c>
      <c r="B5" s="213" t="s">
        <v>6</v>
      </c>
      <c r="C5" s="214">
        <f>SUM(C6)</f>
        <v>417848.39</v>
      </c>
      <c r="D5" s="214">
        <f>SUM(D6)</f>
        <v>148541.90999999997</v>
      </c>
      <c r="E5" s="214">
        <f t="shared" si="0"/>
        <v>35.549235932200183</v>
      </c>
      <c r="F5" s="211">
        <f t="shared" ref="F5:F68" si="1">D5-C5</f>
        <v>-269306.48000000004</v>
      </c>
    </row>
    <row r="6" spans="1:6" ht="15" thickBot="1">
      <c r="A6" s="210" t="s">
        <v>217</v>
      </c>
      <c r="B6" s="123" t="s">
        <v>7</v>
      </c>
      <c r="C6" s="124">
        <f>SUM(C7:C10)</f>
        <v>417848.39</v>
      </c>
      <c r="D6" s="124">
        <f>SUM(D7:D10)</f>
        <v>148541.90999999997</v>
      </c>
      <c r="E6" s="124">
        <f t="shared" si="0"/>
        <v>35.549235932200183</v>
      </c>
      <c r="F6" s="211">
        <f t="shared" si="1"/>
        <v>-269306.48000000004</v>
      </c>
    </row>
    <row r="7" spans="1:6" ht="84.75" customHeight="1">
      <c r="A7" s="232" t="s">
        <v>8</v>
      </c>
      <c r="B7" s="126" t="s">
        <v>218</v>
      </c>
      <c r="C7" s="127">
        <v>413357.37</v>
      </c>
      <c r="D7" s="128">
        <v>146404.04999999999</v>
      </c>
      <c r="E7" s="129">
        <f t="shared" si="0"/>
        <v>35.418274990476156</v>
      </c>
      <c r="F7" s="228">
        <f t="shared" si="1"/>
        <v>-266953.32</v>
      </c>
    </row>
    <row r="8" spans="1:6" ht="120.75" customHeight="1">
      <c r="A8" s="215" t="s">
        <v>9</v>
      </c>
      <c r="B8" s="131" t="s">
        <v>219</v>
      </c>
      <c r="C8" s="132">
        <v>974.28</v>
      </c>
      <c r="D8" s="133">
        <v>318.08</v>
      </c>
      <c r="E8" s="134">
        <f t="shared" si="0"/>
        <v>32.647698813482776</v>
      </c>
      <c r="F8" s="216">
        <f t="shared" si="1"/>
        <v>-656.2</v>
      </c>
    </row>
    <row r="9" spans="1:6" ht="56.25" customHeight="1">
      <c r="A9" s="215" t="s">
        <v>10</v>
      </c>
      <c r="B9" s="131" t="s">
        <v>220</v>
      </c>
      <c r="C9" s="132">
        <v>1622.42</v>
      </c>
      <c r="D9" s="133">
        <v>1094.1600000000001</v>
      </c>
      <c r="E9" s="134">
        <f t="shared" si="0"/>
        <v>67.439997041456593</v>
      </c>
      <c r="F9" s="216">
        <f t="shared" si="1"/>
        <v>-528.26</v>
      </c>
    </row>
    <row r="10" spans="1:6" ht="96" customHeight="1">
      <c r="A10" s="215" t="s">
        <v>11</v>
      </c>
      <c r="B10" s="131" t="s">
        <v>221</v>
      </c>
      <c r="C10" s="132">
        <v>1894.32</v>
      </c>
      <c r="D10" s="133">
        <v>725.62</v>
      </c>
      <c r="E10" s="134">
        <f t="shared" si="0"/>
        <v>38.305038219519403</v>
      </c>
      <c r="F10" s="216">
        <f t="shared" si="1"/>
        <v>-1168.6999999999998</v>
      </c>
    </row>
    <row r="11" spans="1:6" ht="98.25" customHeight="1" thickBot="1">
      <c r="A11" s="217" t="s">
        <v>365</v>
      </c>
      <c r="B11" s="136" t="s">
        <v>366</v>
      </c>
      <c r="C11" s="137">
        <v>0</v>
      </c>
      <c r="D11" s="138">
        <v>0</v>
      </c>
      <c r="E11" s="139">
        <v>0</v>
      </c>
      <c r="F11" s="218">
        <f t="shared" si="1"/>
        <v>0</v>
      </c>
    </row>
    <row r="12" spans="1:6" ht="40.200000000000003" thickBot="1">
      <c r="A12" s="210" t="s">
        <v>12</v>
      </c>
      <c r="B12" s="140" t="s">
        <v>13</v>
      </c>
      <c r="C12" s="124">
        <f t="shared" ref="C12:D12" si="2">SUM(C14+C13)</f>
        <v>46615.31</v>
      </c>
      <c r="D12" s="124">
        <f t="shared" si="2"/>
        <v>18307.400000000001</v>
      </c>
      <c r="E12" s="124">
        <f t="shared" si="0"/>
        <v>39.273363193337133</v>
      </c>
      <c r="F12" s="211">
        <f t="shared" si="1"/>
        <v>-28307.909999999996</v>
      </c>
    </row>
    <row r="13" spans="1:6" s="113" customFormat="1" ht="36" customHeight="1">
      <c r="A13" s="219" t="s">
        <v>197</v>
      </c>
      <c r="B13" s="220" t="s">
        <v>198</v>
      </c>
      <c r="C13" s="163">
        <v>1321</v>
      </c>
      <c r="D13" s="163">
        <v>625.9</v>
      </c>
      <c r="E13" s="163">
        <f t="shared" si="0"/>
        <v>47.380772142316424</v>
      </c>
      <c r="F13" s="221">
        <f t="shared" si="1"/>
        <v>-695.1</v>
      </c>
    </row>
    <row r="14" spans="1:6" ht="39.6">
      <c r="A14" s="222" t="s">
        <v>480</v>
      </c>
      <c r="B14" s="170" t="s">
        <v>481</v>
      </c>
      <c r="C14" s="190">
        <f>SUM(C15:C18)</f>
        <v>45294.31</v>
      </c>
      <c r="D14" s="190">
        <f>SUM(D15:D18)</f>
        <v>17681.5</v>
      </c>
      <c r="E14" s="172">
        <f t="shared" si="0"/>
        <v>39.036912141944541</v>
      </c>
      <c r="F14" s="223">
        <f t="shared" si="1"/>
        <v>-27612.809999999998</v>
      </c>
    </row>
    <row r="15" spans="1:6" ht="118.8">
      <c r="A15" s="224" t="s">
        <v>275</v>
      </c>
      <c r="B15" s="141" t="s">
        <v>276</v>
      </c>
      <c r="C15" s="132">
        <v>20797.52</v>
      </c>
      <c r="D15" s="132">
        <v>8013.22</v>
      </c>
      <c r="E15" s="134">
        <f t="shared" si="0"/>
        <v>38.529690078432424</v>
      </c>
      <c r="F15" s="216">
        <f t="shared" si="1"/>
        <v>-12784.3</v>
      </c>
    </row>
    <row r="16" spans="1:6" ht="145.19999999999999">
      <c r="A16" s="224" t="s">
        <v>277</v>
      </c>
      <c r="B16" s="142" t="s">
        <v>367</v>
      </c>
      <c r="C16" s="132">
        <v>118.53</v>
      </c>
      <c r="D16" s="132">
        <v>60.33</v>
      </c>
      <c r="E16" s="134">
        <f t="shared" si="0"/>
        <v>50.898506707162738</v>
      </c>
      <c r="F16" s="216">
        <f t="shared" si="1"/>
        <v>-58.2</v>
      </c>
    </row>
    <row r="17" spans="1:6" ht="132">
      <c r="A17" s="225" t="s">
        <v>278</v>
      </c>
      <c r="B17" s="144" t="s">
        <v>368</v>
      </c>
      <c r="C17" s="132">
        <v>27357.919999999998</v>
      </c>
      <c r="D17" s="132">
        <v>11002.7</v>
      </c>
      <c r="E17" s="134">
        <f t="shared" si="0"/>
        <v>40.217604262312342</v>
      </c>
      <c r="F17" s="216">
        <f t="shared" si="1"/>
        <v>-16355.219999999998</v>
      </c>
    </row>
    <row r="18" spans="1:6" ht="132.6" thickBot="1">
      <c r="A18" s="226" t="s">
        <v>279</v>
      </c>
      <c r="B18" s="145" t="s">
        <v>369</v>
      </c>
      <c r="C18" s="137">
        <v>-2979.66</v>
      </c>
      <c r="D18" s="137">
        <v>-1394.75</v>
      </c>
      <c r="E18" s="139">
        <f t="shared" si="0"/>
        <v>46.809031902968798</v>
      </c>
      <c r="F18" s="218">
        <f t="shared" si="1"/>
        <v>1584.9099999999999</v>
      </c>
    </row>
    <row r="19" spans="1:6" ht="15" thickBot="1">
      <c r="A19" s="210" t="s">
        <v>66</v>
      </c>
      <c r="B19" s="140" t="s">
        <v>67</v>
      </c>
      <c r="C19" s="124">
        <f t="shared" ref="C19:D19" si="3">SUM(C26+C29+C31+C20)</f>
        <v>53690.2</v>
      </c>
      <c r="D19" s="124">
        <f t="shared" si="3"/>
        <v>29946.94</v>
      </c>
      <c r="E19" s="124">
        <f t="shared" si="0"/>
        <v>55.777292690286131</v>
      </c>
      <c r="F19" s="211">
        <f t="shared" si="1"/>
        <v>-23743.26</v>
      </c>
    </row>
    <row r="20" spans="1:6" ht="30.75" customHeight="1">
      <c r="A20" s="227" t="s">
        <v>222</v>
      </c>
      <c r="B20" s="220" t="s">
        <v>223</v>
      </c>
      <c r="C20" s="163">
        <f>SUM(C21:C25)</f>
        <v>46585</v>
      </c>
      <c r="D20" s="163">
        <f>SUM(D21:D25)</f>
        <v>21727.949999999997</v>
      </c>
      <c r="E20" s="163">
        <f t="shared" si="0"/>
        <v>46.641515509284098</v>
      </c>
      <c r="F20" s="221">
        <f t="shared" si="1"/>
        <v>-24857.050000000003</v>
      </c>
    </row>
    <row r="21" spans="1:6" ht="39.6">
      <c r="A21" s="215" t="s">
        <v>199</v>
      </c>
      <c r="B21" s="131" t="s">
        <v>224</v>
      </c>
      <c r="C21" s="132">
        <v>19177</v>
      </c>
      <c r="D21" s="133">
        <v>7166.46</v>
      </c>
      <c r="E21" s="134">
        <f t="shared" si="0"/>
        <v>37.370078740157481</v>
      </c>
      <c r="F21" s="216">
        <f t="shared" si="1"/>
        <v>-12010.54</v>
      </c>
    </row>
    <row r="22" spans="1:6" ht="39.6">
      <c r="A22" s="215" t="s">
        <v>370</v>
      </c>
      <c r="B22" s="131" t="s">
        <v>371</v>
      </c>
      <c r="C22" s="132">
        <v>0</v>
      </c>
      <c r="D22" s="133">
        <v>0</v>
      </c>
      <c r="E22" s="134">
        <v>0</v>
      </c>
      <c r="F22" s="216">
        <f t="shared" si="1"/>
        <v>0</v>
      </c>
    </row>
    <row r="23" spans="1:6" ht="66">
      <c r="A23" s="215" t="s">
        <v>200</v>
      </c>
      <c r="B23" s="131" t="s">
        <v>225</v>
      </c>
      <c r="C23" s="132">
        <v>27408</v>
      </c>
      <c r="D23" s="133">
        <v>14577.46</v>
      </c>
      <c r="E23" s="134">
        <f t="shared" si="0"/>
        <v>53.186879743140679</v>
      </c>
      <c r="F23" s="216">
        <f t="shared" si="1"/>
        <v>-12830.54</v>
      </c>
    </row>
    <row r="24" spans="1:6" ht="66">
      <c r="A24" s="229" t="s">
        <v>372</v>
      </c>
      <c r="B24" s="146" t="s">
        <v>373</v>
      </c>
      <c r="C24" s="132">
        <v>0</v>
      </c>
      <c r="D24" s="133">
        <v>-15.59</v>
      </c>
      <c r="E24" s="134">
        <v>0</v>
      </c>
      <c r="F24" s="216">
        <f t="shared" si="1"/>
        <v>-15.59</v>
      </c>
    </row>
    <row r="25" spans="1:6" ht="39.6">
      <c r="A25" s="215" t="s">
        <v>374</v>
      </c>
      <c r="B25" s="131" t="s">
        <v>375</v>
      </c>
      <c r="C25" s="132">
        <v>0</v>
      </c>
      <c r="D25" s="133">
        <v>-0.38</v>
      </c>
      <c r="E25" s="134">
        <v>0</v>
      </c>
      <c r="F25" s="216">
        <f t="shared" si="1"/>
        <v>-0.38</v>
      </c>
    </row>
    <row r="26" spans="1:6" ht="26.4">
      <c r="A26" s="222" t="s">
        <v>226</v>
      </c>
      <c r="B26" s="170" t="s">
        <v>15</v>
      </c>
      <c r="C26" s="190">
        <f t="shared" ref="C26:D26" si="4">SUM(C27:C28)</f>
        <v>3193.2</v>
      </c>
      <c r="D26" s="190">
        <f t="shared" si="4"/>
        <v>3339.3</v>
      </c>
      <c r="E26" s="172">
        <f t="shared" si="0"/>
        <v>104.57534761367909</v>
      </c>
      <c r="F26" s="223">
        <f t="shared" si="1"/>
        <v>146.10000000000036</v>
      </c>
    </row>
    <row r="27" spans="1:6" ht="26.4">
      <c r="A27" s="215" t="s">
        <v>14</v>
      </c>
      <c r="B27" s="131" t="s">
        <v>15</v>
      </c>
      <c r="C27" s="230">
        <v>3193.2</v>
      </c>
      <c r="D27" s="133">
        <v>3339.3</v>
      </c>
      <c r="E27" s="134">
        <f t="shared" si="0"/>
        <v>104.57534761367909</v>
      </c>
      <c r="F27" s="216">
        <f t="shared" si="1"/>
        <v>146.10000000000036</v>
      </c>
    </row>
    <row r="28" spans="1:6" ht="43.8" customHeight="1">
      <c r="A28" s="215" t="s">
        <v>376</v>
      </c>
      <c r="B28" s="131" t="s">
        <v>377</v>
      </c>
      <c r="C28" s="132">
        <v>0</v>
      </c>
      <c r="D28" s="133">
        <v>0</v>
      </c>
      <c r="E28" s="134">
        <v>0</v>
      </c>
      <c r="F28" s="216">
        <f t="shared" si="1"/>
        <v>0</v>
      </c>
    </row>
    <row r="29" spans="1:6">
      <c r="A29" s="222" t="s">
        <v>227</v>
      </c>
      <c r="B29" s="170" t="s">
        <v>16</v>
      </c>
      <c r="C29" s="190">
        <f t="shared" ref="C29:D29" si="5">SUM(C30:C30)</f>
        <v>277</v>
      </c>
      <c r="D29" s="190">
        <f t="shared" si="5"/>
        <v>77.09</v>
      </c>
      <c r="E29" s="172">
        <f t="shared" si="0"/>
        <v>27.830324909747294</v>
      </c>
      <c r="F29" s="223">
        <f t="shared" si="1"/>
        <v>-199.91</v>
      </c>
    </row>
    <row r="30" spans="1:6">
      <c r="A30" s="215" t="s">
        <v>17</v>
      </c>
      <c r="B30" s="131" t="s">
        <v>16</v>
      </c>
      <c r="C30" s="132">
        <v>277</v>
      </c>
      <c r="D30" s="133">
        <v>77.09</v>
      </c>
      <c r="E30" s="134">
        <f t="shared" si="0"/>
        <v>27.830324909747294</v>
      </c>
      <c r="F30" s="216">
        <f t="shared" si="1"/>
        <v>-199.91</v>
      </c>
    </row>
    <row r="31" spans="1:6" ht="26.4">
      <c r="A31" s="222" t="s">
        <v>18</v>
      </c>
      <c r="B31" s="170" t="s">
        <v>19</v>
      </c>
      <c r="C31" s="172">
        <f t="shared" ref="C31:D31" si="6">SUM(C32)</f>
        <v>3635</v>
      </c>
      <c r="D31" s="172">
        <f t="shared" si="6"/>
        <v>4802.6000000000004</v>
      </c>
      <c r="E31" s="172">
        <f t="shared" si="0"/>
        <v>132.12104539202201</v>
      </c>
      <c r="F31" s="223">
        <f t="shared" si="1"/>
        <v>1167.6000000000004</v>
      </c>
    </row>
    <row r="32" spans="1:6" ht="40.200000000000003" thickBot="1">
      <c r="A32" s="231" t="s">
        <v>20</v>
      </c>
      <c r="B32" s="136" t="s">
        <v>201</v>
      </c>
      <c r="C32" s="137">
        <v>3635</v>
      </c>
      <c r="D32" s="138">
        <v>4802.6000000000004</v>
      </c>
      <c r="E32" s="139">
        <f t="shared" si="0"/>
        <v>132.12104539202201</v>
      </c>
      <c r="F32" s="218">
        <f t="shared" si="1"/>
        <v>1167.6000000000004</v>
      </c>
    </row>
    <row r="33" spans="1:6" ht="15" thickBot="1">
      <c r="A33" s="210" t="s">
        <v>21</v>
      </c>
      <c r="B33" s="140" t="s">
        <v>22</v>
      </c>
      <c r="C33" s="124">
        <f t="shared" ref="C33:D33" si="7">SUM(C34+C36)</f>
        <v>33252.870000000003</v>
      </c>
      <c r="D33" s="124">
        <f t="shared" si="7"/>
        <v>8251.6</v>
      </c>
      <c r="E33" s="124">
        <f t="shared" si="0"/>
        <v>24.814700204824426</v>
      </c>
      <c r="F33" s="211">
        <f t="shared" si="1"/>
        <v>-25001.270000000004</v>
      </c>
    </row>
    <row r="34" spans="1:6">
      <c r="A34" s="227" t="s">
        <v>228</v>
      </c>
      <c r="B34" s="220" t="s">
        <v>23</v>
      </c>
      <c r="C34" s="163">
        <f>SUM(C35)</f>
        <v>11717.87</v>
      </c>
      <c r="D34" s="163">
        <f>SUM(D35)</f>
        <v>625.55999999999995</v>
      </c>
      <c r="E34" s="163">
        <f t="shared" si="0"/>
        <v>5.338512886727707</v>
      </c>
      <c r="F34" s="221">
        <f t="shared" si="1"/>
        <v>-11092.310000000001</v>
      </c>
    </row>
    <row r="35" spans="1:6" ht="39.6">
      <c r="A35" s="215" t="s">
        <v>24</v>
      </c>
      <c r="B35" s="131" t="s">
        <v>229</v>
      </c>
      <c r="C35" s="132">
        <v>11717.87</v>
      </c>
      <c r="D35" s="133">
        <v>625.55999999999995</v>
      </c>
      <c r="E35" s="134">
        <f t="shared" si="0"/>
        <v>5.338512886727707</v>
      </c>
      <c r="F35" s="216">
        <f t="shared" si="1"/>
        <v>-11092.310000000001</v>
      </c>
    </row>
    <row r="36" spans="1:6">
      <c r="A36" s="222" t="s">
        <v>230</v>
      </c>
      <c r="B36" s="170" t="s">
        <v>25</v>
      </c>
      <c r="C36" s="190">
        <f>SUM(C37:C38)</f>
        <v>21535</v>
      </c>
      <c r="D36" s="190">
        <f>SUM(D37:D38)</f>
        <v>7626.04</v>
      </c>
      <c r="E36" s="172">
        <f t="shared" si="0"/>
        <v>35.412305549106108</v>
      </c>
      <c r="F36" s="223">
        <f t="shared" si="1"/>
        <v>-13908.96</v>
      </c>
    </row>
    <row r="37" spans="1:6" ht="39.6">
      <c r="A37" s="215" t="s">
        <v>64</v>
      </c>
      <c r="B37" s="131" t="s">
        <v>202</v>
      </c>
      <c r="C37" s="132">
        <v>11805</v>
      </c>
      <c r="D37" s="132">
        <v>6880.47</v>
      </c>
      <c r="E37" s="134">
        <f t="shared" si="0"/>
        <v>58.2843710292249</v>
      </c>
      <c r="F37" s="216">
        <f t="shared" si="1"/>
        <v>-4924.53</v>
      </c>
    </row>
    <row r="38" spans="1:6" ht="40.200000000000003" thickBot="1">
      <c r="A38" s="217" t="s">
        <v>65</v>
      </c>
      <c r="B38" s="136" t="s">
        <v>203</v>
      </c>
      <c r="C38" s="137">
        <v>9730</v>
      </c>
      <c r="D38" s="137">
        <v>745.57</v>
      </c>
      <c r="E38" s="139">
        <f t="shared" si="0"/>
        <v>7.6625899280575549</v>
      </c>
      <c r="F38" s="218">
        <f t="shared" si="1"/>
        <v>-8984.43</v>
      </c>
    </row>
    <row r="39" spans="1:6" ht="15" thickBot="1">
      <c r="A39" s="210" t="s">
        <v>26</v>
      </c>
      <c r="B39" s="140" t="s">
        <v>378</v>
      </c>
      <c r="C39" s="124">
        <f>SUM(C40:C41)</f>
        <v>8493.34</v>
      </c>
      <c r="D39" s="124">
        <f>SUM(D40:D41)</f>
        <v>2958.28</v>
      </c>
      <c r="E39" s="124">
        <f t="shared" si="0"/>
        <v>34.830584905349369</v>
      </c>
      <c r="F39" s="211">
        <f t="shared" si="1"/>
        <v>-5535.0599999999995</v>
      </c>
    </row>
    <row r="40" spans="1:6" ht="52.8" hidden="1" customHeight="1">
      <c r="A40" s="232" t="s">
        <v>27</v>
      </c>
      <c r="B40" s="126" t="s">
        <v>28</v>
      </c>
      <c r="C40" s="127">
        <v>8493.34</v>
      </c>
      <c r="D40" s="128">
        <v>2958.28</v>
      </c>
      <c r="E40" s="129">
        <f t="shared" si="0"/>
        <v>34.830584905349369</v>
      </c>
      <c r="F40" s="228">
        <f t="shared" si="1"/>
        <v>-5535.0599999999995</v>
      </c>
    </row>
    <row r="41" spans="1:6" ht="53.4" thickBot="1">
      <c r="A41" s="217" t="s">
        <v>379</v>
      </c>
      <c r="B41" s="136" t="s">
        <v>380</v>
      </c>
      <c r="C41" s="137">
        <v>0</v>
      </c>
      <c r="D41" s="138">
        <v>0</v>
      </c>
      <c r="E41" s="139">
        <v>0</v>
      </c>
      <c r="F41" s="218">
        <f t="shared" si="1"/>
        <v>0</v>
      </c>
    </row>
    <row r="42" spans="1:6" ht="53.4" thickBot="1">
      <c r="A42" s="210" t="s">
        <v>29</v>
      </c>
      <c r="B42" s="123" t="s">
        <v>30</v>
      </c>
      <c r="C42" s="124">
        <f>C43+C45+C47+C50+C53+C56</f>
        <v>31621.879999999997</v>
      </c>
      <c r="D42" s="124">
        <f t="shared" ref="D42" si="8">D43+D45+D47+D50+D53+D56</f>
        <v>24881.61</v>
      </c>
      <c r="E42" s="124">
        <f t="shared" si="0"/>
        <v>78.684790404618582</v>
      </c>
      <c r="F42" s="211">
        <f t="shared" si="1"/>
        <v>-6740.2699999999968</v>
      </c>
    </row>
    <row r="43" spans="1:6" ht="73.8" customHeight="1">
      <c r="A43" s="227" t="s">
        <v>231</v>
      </c>
      <c r="B43" s="220" t="s">
        <v>232</v>
      </c>
      <c r="C43" s="233">
        <f>SUM(C44:C44)</f>
        <v>22100</v>
      </c>
      <c r="D43" s="233">
        <f>SUM(D44:D44)</f>
        <v>21525.98</v>
      </c>
      <c r="E43" s="163">
        <f t="shared" si="0"/>
        <v>97.402624434389139</v>
      </c>
      <c r="F43" s="221">
        <f t="shared" si="1"/>
        <v>-574.02000000000044</v>
      </c>
    </row>
    <row r="44" spans="1:6" ht="83.25" customHeight="1">
      <c r="A44" s="215" t="s">
        <v>62</v>
      </c>
      <c r="B44" s="158" t="s">
        <v>381</v>
      </c>
      <c r="C44" s="230">
        <v>22100</v>
      </c>
      <c r="D44" s="166">
        <v>21525.98</v>
      </c>
      <c r="E44" s="134">
        <f t="shared" si="0"/>
        <v>97.402624434389139</v>
      </c>
      <c r="F44" s="216">
        <f t="shared" si="1"/>
        <v>-574.02000000000044</v>
      </c>
    </row>
    <row r="45" spans="1:6" ht="105.6">
      <c r="A45" s="222" t="s">
        <v>233</v>
      </c>
      <c r="B45" s="234" t="s">
        <v>382</v>
      </c>
      <c r="C45" s="172">
        <f t="shared" ref="C45:D45" si="9">C46</f>
        <v>100</v>
      </c>
      <c r="D45" s="172">
        <f t="shared" si="9"/>
        <v>40.840000000000003</v>
      </c>
      <c r="E45" s="172">
        <f t="shared" si="0"/>
        <v>40.840000000000003</v>
      </c>
      <c r="F45" s="223">
        <f t="shared" si="1"/>
        <v>-59.16</v>
      </c>
    </row>
    <row r="46" spans="1:6" ht="92.4">
      <c r="A46" s="215" t="s">
        <v>194</v>
      </c>
      <c r="B46" s="158" t="s">
        <v>383</v>
      </c>
      <c r="C46" s="133">
        <v>100</v>
      </c>
      <c r="D46" s="133">
        <v>40.840000000000003</v>
      </c>
      <c r="E46" s="134">
        <f t="shared" si="0"/>
        <v>40.840000000000003</v>
      </c>
      <c r="F46" s="216">
        <f t="shared" si="1"/>
        <v>-59.16</v>
      </c>
    </row>
    <row r="47" spans="1:6" ht="52.8">
      <c r="A47" s="235" t="s">
        <v>238</v>
      </c>
      <c r="B47" s="236" t="s">
        <v>239</v>
      </c>
      <c r="C47" s="237">
        <f>SUM(C48:C49)</f>
        <v>5005.12</v>
      </c>
      <c r="D47" s="237">
        <f t="shared" ref="D47" si="10">SUM(D48:D49)</f>
        <v>2012.08</v>
      </c>
      <c r="E47" s="172">
        <f t="shared" si="0"/>
        <v>40.20043475481107</v>
      </c>
      <c r="F47" s="223">
        <f t="shared" si="1"/>
        <v>-2993.04</v>
      </c>
    </row>
    <row r="48" spans="1:6" ht="79.2">
      <c r="A48" s="238" t="s">
        <v>31</v>
      </c>
      <c r="B48" s="158" t="s">
        <v>384</v>
      </c>
      <c r="C48" s="133">
        <v>4516.9399999999996</v>
      </c>
      <c r="D48" s="133">
        <v>1855.37</v>
      </c>
      <c r="E48" s="134">
        <f t="shared" si="0"/>
        <v>41.075816814037822</v>
      </c>
      <c r="F48" s="216">
        <f t="shared" si="1"/>
        <v>-2661.5699999999997</v>
      </c>
    </row>
    <row r="49" spans="1:6" ht="52.8">
      <c r="A49" s="238" t="s">
        <v>32</v>
      </c>
      <c r="B49" s="158" t="s">
        <v>385</v>
      </c>
      <c r="C49" s="133">
        <v>488.18</v>
      </c>
      <c r="D49" s="133">
        <v>156.71</v>
      </c>
      <c r="E49" s="134">
        <f t="shared" si="0"/>
        <v>32.100864435249292</v>
      </c>
      <c r="F49" s="216">
        <f t="shared" si="1"/>
        <v>-331.47</v>
      </c>
    </row>
    <row r="50" spans="1:6" ht="55.2" customHeight="1">
      <c r="A50" s="239" t="s">
        <v>234</v>
      </c>
      <c r="B50" s="234" t="s">
        <v>235</v>
      </c>
      <c r="C50" s="171">
        <f t="shared" ref="C50:D50" si="11">SUM(C51:C52)</f>
        <v>2</v>
      </c>
      <c r="D50" s="171">
        <f t="shared" si="11"/>
        <v>10.7</v>
      </c>
      <c r="E50" s="172">
        <f t="shared" si="0"/>
        <v>535</v>
      </c>
      <c r="F50" s="223">
        <f t="shared" si="1"/>
        <v>8.6999999999999993</v>
      </c>
    </row>
    <row r="51" spans="1:6" ht="115.2" customHeight="1">
      <c r="A51" s="240" t="s">
        <v>236</v>
      </c>
      <c r="B51" s="158" t="s">
        <v>237</v>
      </c>
      <c r="C51" s="133">
        <v>1</v>
      </c>
      <c r="D51" s="133">
        <v>1.26</v>
      </c>
      <c r="E51" s="134">
        <f t="shared" si="0"/>
        <v>126</v>
      </c>
      <c r="F51" s="216">
        <f t="shared" si="1"/>
        <v>0.26</v>
      </c>
    </row>
    <row r="52" spans="1:6" ht="105.6">
      <c r="A52" s="240" t="s">
        <v>280</v>
      </c>
      <c r="B52" s="158" t="s">
        <v>281</v>
      </c>
      <c r="C52" s="133">
        <v>1</v>
      </c>
      <c r="D52" s="133">
        <v>9.44</v>
      </c>
      <c r="E52" s="134">
        <f t="shared" si="0"/>
        <v>944</v>
      </c>
      <c r="F52" s="216">
        <f t="shared" si="1"/>
        <v>8.44</v>
      </c>
    </row>
    <row r="53" spans="1:6" ht="79.8">
      <c r="A53" s="239" t="s">
        <v>282</v>
      </c>
      <c r="B53" s="241" t="s">
        <v>283</v>
      </c>
      <c r="C53" s="172">
        <f>SUM(C54:C55)</f>
        <v>27</v>
      </c>
      <c r="D53" s="172">
        <f>SUM(D54:D55)</f>
        <v>0</v>
      </c>
      <c r="E53" s="172">
        <f t="shared" si="0"/>
        <v>0</v>
      </c>
      <c r="F53" s="223">
        <f t="shared" si="1"/>
        <v>-27</v>
      </c>
    </row>
    <row r="54" spans="1:6" ht="145.19999999999999">
      <c r="A54" s="240" t="s">
        <v>284</v>
      </c>
      <c r="B54" s="155" t="s">
        <v>285</v>
      </c>
      <c r="C54" s="132">
        <v>26</v>
      </c>
      <c r="D54" s="133">
        <v>0</v>
      </c>
      <c r="E54" s="134">
        <f t="shared" si="0"/>
        <v>0</v>
      </c>
      <c r="F54" s="216">
        <f t="shared" si="1"/>
        <v>-26</v>
      </c>
    </row>
    <row r="55" spans="1:6" ht="132">
      <c r="A55" s="240" t="s">
        <v>286</v>
      </c>
      <c r="B55" s="155" t="s">
        <v>287</v>
      </c>
      <c r="C55" s="133">
        <v>1</v>
      </c>
      <c r="D55" s="133">
        <v>0</v>
      </c>
      <c r="E55" s="134">
        <f t="shared" si="0"/>
        <v>0</v>
      </c>
      <c r="F55" s="216">
        <f t="shared" si="1"/>
        <v>-1</v>
      </c>
    </row>
    <row r="56" spans="1:6" ht="92.4">
      <c r="A56" s="235" t="s">
        <v>240</v>
      </c>
      <c r="B56" s="234" t="s">
        <v>241</v>
      </c>
      <c r="C56" s="172">
        <f>SUM(C57:C60)</f>
        <v>4387.76</v>
      </c>
      <c r="D56" s="172">
        <f>SUM(D57:D60)</f>
        <v>1292.0100000000002</v>
      </c>
      <c r="E56" s="172">
        <f t="shared" si="0"/>
        <v>29.445776432621663</v>
      </c>
      <c r="F56" s="223">
        <f t="shared" si="1"/>
        <v>-3095.75</v>
      </c>
    </row>
    <row r="57" spans="1:6" ht="105.6">
      <c r="A57" s="238" t="s">
        <v>242</v>
      </c>
      <c r="B57" s="155" t="s">
        <v>386</v>
      </c>
      <c r="C57" s="134">
        <v>3537.76</v>
      </c>
      <c r="D57" s="134">
        <v>1091.74</v>
      </c>
      <c r="E57" s="134">
        <f t="shared" si="0"/>
        <v>30.859639998190946</v>
      </c>
      <c r="F57" s="216">
        <f t="shared" si="1"/>
        <v>-2446.0200000000004</v>
      </c>
    </row>
    <row r="58" spans="1:6" ht="145.19999999999999">
      <c r="A58" s="238" t="s">
        <v>288</v>
      </c>
      <c r="B58" s="155" t="s">
        <v>387</v>
      </c>
      <c r="C58" s="134">
        <v>34.020000000000003</v>
      </c>
      <c r="D58" s="134">
        <v>24.44</v>
      </c>
      <c r="E58" s="134">
        <f t="shared" si="0"/>
        <v>71.840094062316282</v>
      </c>
      <c r="F58" s="216">
        <f t="shared" si="1"/>
        <v>-9.5800000000000018</v>
      </c>
    </row>
    <row r="59" spans="1:6" ht="145.19999999999999">
      <c r="A59" s="238" t="s">
        <v>289</v>
      </c>
      <c r="B59" s="155" t="s">
        <v>388</v>
      </c>
      <c r="C59" s="133">
        <v>425.98</v>
      </c>
      <c r="D59" s="133">
        <v>17.7</v>
      </c>
      <c r="E59" s="134">
        <f t="shared" si="0"/>
        <v>4.1551246537396125</v>
      </c>
      <c r="F59" s="216">
        <f t="shared" si="1"/>
        <v>-408.28000000000003</v>
      </c>
    </row>
    <row r="60" spans="1:6" ht="145.80000000000001" thickBot="1">
      <c r="A60" s="231" t="s">
        <v>290</v>
      </c>
      <c r="B60" s="154" t="s">
        <v>389</v>
      </c>
      <c r="C60" s="138">
        <v>390</v>
      </c>
      <c r="D60" s="138">
        <v>158.13</v>
      </c>
      <c r="E60" s="139">
        <f t="shared" si="0"/>
        <v>40.546153846153842</v>
      </c>
      <c r="F60" s="218">
        <f t="shared" si="1"/>
        <v>-231.87</v>
      </c>
    </row>
    <row r="61" spans="1:6" ht="27" thickBot="1">
      <c r="A61" s="242" t="s">
        <v>33</v>
      </c>
      <c r="B61" s="123" t="s">
        <v>34</v>
      </c>
      <c r="C61" s="124">
        <f t="shared" ref="C61:D61" si="12">SUM(C62)</f>
        <v>2906</v>
      </c>
      <c r="D61" s="124">
        <f t="shared" si="12"/>
        <v>696.24</v>
      </c>
      <c r="E61" s="124">
        <f t="shared" si="0"/>
        <v>23.958706125258086</v>
      </c>
      <c r="F61" s="211">
        <f t="shared" si="1"/>
        <v>-2209.7600000000002</v>
      </c>
    </row>
    <row r="62" spans="1:6" ht="26.4">
      <c r="A62" s="243" t="s">
        <v>243</v>
      </c>
      <c r="B62" s="220" t="s">
        <v>35</v>
      </c>
      <c r="C62" s="163">
        <f>SUM(C63:C66)</f>
        <v>2906</v>
      </c>
      <c r="D62" s="163">
        <f>SUM(D63:D66)</f>
        <v>696.24</v>
      </c>
      <c r="E62" s="163">
        <f t="shared" si="0"/>
        <v>23.958706125258086</v>
      </c>
      <c r="F62" s="221">
        <f t="shared" si="1"/>
        <v>-2209.7600000000002</v>
      </c>
    </row>
    <row r="63" spans="1:6" ht="66">
      <c r="A63" s="238" t="s">
        <v>36</v>
      </c>
      <c r="B63" s="131" t="s">
        <v>291</v>
      </c>
      <c r="C63" s="133">
        <v>1414</v>
      </c>
      <c r="D63" s="133">
        <v>272.82</v>
      </c>
      <c r="E63" s="134">
        <f t="shared" si="0"/>
        <v>19.294200848656292</v>
      </c>
      <c r="F63" s="216">
        <f t="shared" si="1"/>
        <v>-1141.18</v>
      </c>
    </row>
    <row r="64" spans="1:6" ht="52.8">
      <c r="A64" s="238" t="s">
        <v>37</v>
      </c>
      <c r="B64" s="131" t="s">
        <v>292</v>
      </c>
      <c r="C64" s="133">
        <v>1285</v>
      </c>
      <c r="D64" s="133">
        <v>243.72</v>
      </c>
      <c r="E64" s="134">
        <f t="shared" si="0"/>
        <v>18.966536964980545</v>
      </c>
      <c r="F64" s="216">
        <f t="shared" si="1"/>
        <v>-1041.28</v>
      </c>
    </row>
    <row r="65" spans="1:6" ht="52.8">
      <c r="A65" s="238" t="s">
        <v>204</v>
      </c>
      <c r="B65" s="131" t="s">
        <v>293</v>
      </c>
      <c r="C65" s="133">
        <v>135</v>
      </c>
      <c r="D65" s="133">
        <v>178.7</v>
      </c>
      <c r="E65" s="134">
        <f t="shared" si="0"/>
        <v>132.37037037037035</v>
      </c>
      <c r="F65" s="216">
        <f t="shared" si="1"/>
        <v>43.699999999999989</v>
      </c>
    </row>
    <row r="66" spans="1:6" ht="53.4" thickBot="1">
      <c r="A66" s="231" t="s">
        <v>244</v>
      </c>
      <c r="B66" s="136" t="s">
        <v>294</v>
      </c>
      <c r="C66" s="138">
        <v>72</v>
      </c>
      <c r="D66" s="138">
        <v>1</v>
      </c>
      <c r="E66" s="139">
        <f t="shared" si="0"/>
        <v>1.3888888888888888</v>
      </c>
      <c r="F66" s="218">
        <f t="shared" si="1"/>
        <v>-71</v>
      </c>
    </row>
    <row r="67" spans="1:6" ht="27" thickBot="1">
      <c r="A67" s="242" t="s">
        <v>38</v>
      </c>
      <c r="B67" s="140" t="s">
        <v>39</v>
      </c>
      <c r="C67" s="124">
        <f t="shared" ref="C67:D67" si="13">SUM(C68+C70)</f>
        <v>123</v>
      </c>
      <c r="D67" s="124">
        <f t="shared" si="13"/>
        <v>1456.3499999999997</v>
      </c>
      <c r="E67" s="124">
        <f t="shared" si="0"/>
        <v>1184.0243902439022</v>
      </c>
      <c r="F67" s="211">
        <f t="shared" si="1"/>
        <v>1333.3499999999997</v>
      </c>
    </row>
    <row r="68" spans="1:6">
      <c r="A68" s="243" t="s">
        <v>40</v>
      </c>
      <c r="B68" s="220" t="s">
        <v>41</v>
      </c>
      <c r="C68" s="163">
        <f t="shared" ref="C68:D68" si="14">C69</f>
        <v>89</v>
      </c>
      <c r="D68" s="163">
        <f t="shared" si="14"/>
        <v>0</v>
      </c>
      <c r="E68" s="163">
        <f t="shared" si="0"/>
        <v>0</v>
      </c>
      <c r="F68" s="221">
        <f t="shared" si="1"/>
        <v>-89</v>
      </c>
    </row>
    <row r="69" spans="1:6" ht="52.8">
      <c r="A69" s="238" t="s">
        <v>42</v>
      </c>
      <c r="B69" s="158" t="s">
        <v>390</v>
      </c>
      <c r="C69" s="133">
        <v>89</v>
      </c>
      <c r="D69" s="133">
        <v>0</v>
      </c>
      <c r="E69" s="134">
        <f t="shared" ref="E69:E143" si="15">D69/C69*100</f>
        <v>0</v>
      </c>
      <c r="F69" s="216">
        <f t="shared" ref="F69:F132" si="16">D69-C69</f>
        <v>-89</v>
      </c>
    </row>
    <row r="70" spans="1:6">
      <c r="A70" s="222" t="s">
        <v>245</v>
      </c>
      <c r="B70" s="170" t="s">
        <v>205</v>
      </c>
      <c r="C70" s="172">
        <f t="shared" ref="C70:D70" si="17">SUM(C71+C73)</f>
        <v>34</v>
      </c>
      <c r="D70" s="172">
        <f t="shared" si="17"/>
        <v>1456.3499999999997</v>
      </c>
      <c r="E70" s="172">
        <f t="shared" si="15"/>
        <v>4283.3823529411757</v>
      </c>
      <c r="F70" s="223">
        <f t="shared" si="16"/>
        <v>1422.3499999999997</v>
      </c>
    </row>
    <row r="71" spans="1:6" ht="39.6">
      <c r="A71" s="235" t="s">
        <v>246</v>
      </c>
      <c r="B71" s="170" t="s">
        <v>247</v>
      </c>
      <c r="C71" s="172">
        <f t="shared" ref="C71:D71" si="18">SUM(C72)</f>
        <v>32</v>
      </c>
      <c r="D71" s="172">
        <f t="shared" si="18"/>
        <v>12.04</v>
      </c>
      <c r="E71" s="172">
        <f t="shared" si="15"/>
        <v>37.625</v>
      </c>
      <c r="F71" s="223">
        <f t="shared" si="16"/>
        <v>-19.96</v>
      </c>
    </row>
    <row r="72" spans="1:6" ht="39.6">
      <c r="A72" s="238" t="s">
        <v>43</v>
      </c>
      <c r="B72" s="131" t="s">
        <v>68</v>
      </c>
      <c r="C72" s="133">
        <v>32</v>
      </c>
      <c r="D72" s="133">
        <v>12.04</v>
      </c>
      <c r="E72" s="134">
        <f t="shared" si="15"/>
        <v>37.625</v>
      </c>
      <c r="F72" s="216">
        <f t="shared" si="16"/>
        <v>-19.96</v>
      </c>
    </row>
    <row r="73" spans="1:6" ht="26.4">
      <c r="A73" s="222" t="s">
        <v>248</v>
      </c>
      <c r="B73" s="170" t="s">
        <v>249</v>
      </c>
      <c r="C73" s="171">
        <f>SUM(C74:C80)</f>
        <v>2</v>
      </c>
      <c r="D73" s="171">
        <f>SUM(D74:D80)</f>
        <v>1444.3099999999997</v>
      </c>
      <c r="E73" s="244">
        <f t="shared" si="15"/>
        <v>72215.499999999985</v>
      </c>
      <c r="F73" s="223">
        <f t="shared" si="16"/>
        <v>1442.3099999999997</v>
      </c>
    </row>
    <row r="74" spans="1:6" ht="39.6">
      <c r="A74" s="215" t="s">
        <v>295</v>
      </c>
      <c r="B74" s="156" t="s">
        <v>391</v>
      </c>
      <c r="C74" s="134">
        <v>0</v>
      </c>
      <c r="D74" s="134">
        <v>1008.04</v>
      </c>
      <c r="E74" s="134">
        <v>0</v>
      </c>
      <c r="F74" s="216">
        <f t="shared" si="16"/>
        <v>1008.04</v>
      </c>
    </row>
    <row r="75" spans="1:6" ht="39.6">
      <c r="A75" s="215" t="s">
        <v>482</v>
      </c>
      <c r="B75" s="156" t="s">
        <v>391</v>
      </c>
      <c r="C75" s="134">
        <v>0</v>
      </c>
      <c r="D75" s="134">
        <v>194.22</v>
      </c>
      <c r="E75" s="134">
        <v>0</v>
      </c>
      <c r="F75" s="216">
        <f t="shared" si="16"/>
        <v>194.22</v>
      </c>
    </row>
    <row r="76" spans="1:6" ht="39.6">
      <c r="A76" s="245" t="s">
        <v>483</v>
      </c>
      <c r="B76" s="156" t="s">
        <v>391</v>
      </c>
      <c r="C76" s="134">
        <v>0</v>
      </c>
      <c r="D76" s="134">
        <v>0</v>
      </c>
      <c r="E76" s="134">
        <v>0</v>
      </c>
      <c r="F76" s="216">
        <f t="shared" si="16"/>
        <v>0</v>
      </c>
    </row>
    <row r="77" spans="1:6" ht="37.5" customHeight="1">
      <c r="A77" s="215" t="s">
        <v>392</v>
      </c>
      <c r="B77" s="156" t="s">
        <v>391</v>
      </c>
      <c r="C77" s="133">
        <v>0</v>
      </c>
      <c r="D77" s="133">
        <v>0.04</v>
      </c>
      <c r="E77" s="134">
        <v>0</v>
      </c>
      <c r="F77" s="216">
        <f t="shared" si="16"/>
        <v>0.04</v>
      </c>
    </row>
    <row r="78" spans="1:6" ht="52.8">
      <c r="A78" s="215" t="s">
        <v>393</v>
      </c>
      <c r="B78" s="156" t="s">
        <v>394</v>
      </c>
      <c r="C78" s="133">
        <v>0</v>
      </c>
      <c r="D78" s="133">
        <v>128.36000000000001</v>
      </c>
      <c r="E78" s="134">
        <v>0</v>
      </c>
      <c r="F78" s="216">
        <f t="shared" si="16"/>
        <v>128.36000000000001</v>
      </c>
    </row>
    <row r="79" spans="1:6" ht="52.8">
      <c r="A79" s="215" t="s">
        <v>464</v>
      </c>
      <c r="B79" s="156" t="s">
        <v>394</v>
      </c>
      <c r="C79" s="133">
        <v>0</v>
      </c>
      <c r="D79" s="133">
        <v>99.58</v>
      </c>
      <c r="E79" s="134">
        <v>0</v>
      </c>
      <c r="F79" s="216">
        <f t="shared" si="16"/>
        <v>99.58</v>
      </c>
    </row>
    <row r="80" spans="1:6" ht="30" customHeight="1" thickBot="1">
      <c r="A80" s="217" t="s">
        <v>296</v>
      </c>
      <c r="B80" s="157" t="s">
        <v>395</v>
      </c>
      <c r="C80" s="138">
        <v>2</v>
      </c>
      <c r="D80" s="138">
        <v>14.07</v>
      </c>
      <c r="E80" s="139">
        <f t="shared" si="15"/>
        <v>703.5</v>
      </c>
      <c r="F80" s="218">
        <f t="shared" si="16"/>
        <v>12.07</v>
      </c>
    </row>
    <row r="81" spans="1:6" ht="33.6" customHeight="1" thickBot="1">
      <c r="A81" s="210" t="s">
        <v>44</v>
      </c>
      <c r="B81" s="140" t="s">
        <v>45</v>
      </c>
      <c r="C81" s="124">
        <f>SUM(C88+C84+C82)</f>
        <v>3394.5</v>
      </c>
      <c r="D81" s="124">
        <f>SUM(D88+D84+D82)</f>
        <v>1707.82</v>
      </c>
      <c r="E81" s="124">
        <f t="shared" si="15"/>
        <v>50.311386065694506</v>
      </c>
      <c r="F81" s="211">
        <f t="shared" si="16"/>
        <v>-1686.68</v>
      </c>
    </row>
    <row r="82" spans="1:6" ht="84" hidden="1" customHeight="1">
      <c r="A82" s="227" t="s">
        <v>46</v>
      </c>
      <c r="B82" s="220" t="s">
        <v>47</v>
      </c>
      <c r="C82" s="163">
        <f t="shared" ref="C82:D82" si="19">SUM(C83)</f>
        <v>0</v>
      </c>
      <c r="D82" s="163">
        <f t="shared" si="19"/>
        <v>0</v>
      </c>
      <c r="E82" s="163">
        <v>0</v>
      </c>
      <c r="F82" s="221">
        <f t="shared" si="16"/>
        <v>0</v>
      </c>
    </row>
    <row r="83" spans="1:6" ht="26.4">
      <c r="A83" s="215" t="s">
        <v>48</v>
      </c>
      <c r="B83" s="131" t="s">
        <v>196</v>
      </c>
      <c r="C83" s="133">
        <v>0</v>
      </c>
      <c r="D83" s="133">
        <v>0</v>
      </c>
      <c r="E83" s="134">
        <v>0</v>
      </c>
      <c r="F83" s="216">
        <f t="shared" si="16"/>
        <v>0</v>
      </c>
    </row>
    <row r="84" spans="1:6" ht="105.6" hidden="1" customHeight="1">
      <c r="A84" s="222" t="s">
        <v>250</v>
      </c>
      <c r="B84" s="234" t="s">
        <v>251</v>
      </c>
      <c r="C84" s="172">
        <f t="shared" ref="C84:D84" si="20">SUM(C85:C87)</f>
        <v>2564.5</v>
      </c>
      <c r="D84" s="172">
        <f t="shared" si="20"/>
        <v>1512.76</v>
      </c>
      <c r="E84" s="172">
        <f t="shared" si="15"/>
        <v>58.988496782998631</v>
      </c>
      <c r="F84" s="223">
        <f t="shared" si="16"/>
        <v>-1051.74</v>
      </c>
    </row>
    <row r="85" spans="1:6" ht="39" customHeight="1">
      <c r="A85" s="215" t="s">
        <v>396</v>
      </c>
      <c r="B85" s="246" t="s">
        <v>397</v>
      </c>
      <c r="C85" s="133">
        <v>0</v>
      </c>
      <c r="D85" s="133">
        <v>0</v>
      </c>
      <c r="E85" s="134">
        <v>0</v>
      </c>
      <c r="F85" s="216">
        <f t="shared" si="16"/>
        <v>0</v>
      </c>
    </row>
    <row r="86" spans="1:6" ht="105.6">
      <c r="A86" s="215" t="s">
        <v>49</v>
      </c>
      <c r="B86" s="158" t="s">
        <v>398</v>
      </c>
      <c r="C86" s="133">
        <v>2564.5</v>
      </c>
      <c r="D86" s="133">
        <v>1512.76</v>
      </c>
      <c r="E86" s="134">
        <f t="shared" si="15"/>
        <v>58.988496782998631</v>
      </c>
      <c r="F86" s="216">
        <f t="shared" si="16"/>
        <v>-1051.74</v>
      </c>
    </row>
    <row r="87" spans="1:6" ht="105.6">
      <c r="A87" s="215" t="s">
        <v>399</v>
      </c>
      <c r="B87" s="158" t="s">
        <v>400</v>
      </c>
      <c r="C87" s="133">
        <v>0</v>
      </c>
      <c r="D87" s="133">
        <v>0</v>
      </c>
      <c r="E87" s="134">
        <v>0</v>
      </c>
      <c r="F87" s="216">
        <f t="shared" si="16"/>
        <v>0</v>
      </c>
    </row>
    <row r="88" spans="1:6" ht="52.8">
      <c r="A88" s="222" t="s">
        <v>252</v>
      </c>
      <c r="B88" s="170" t="s">
        <v>253</v>
      </c>
      <c r="C88" s="190">
        <f t="shared" ref="C88:D88" si="21">SUM(C89)</f>
        <v>830</v>
      </c>
      <c r="D88" s="190">
        <f t="shared" si="21"/>
        <v>195.06</v>
      </c>
      <c r="E88" s="172">
        <f t="shared" si="15"/>
        <v>23.501204819277106</v>
      </c>
      <c r="F88" s="223">
        <f t="shared" si="16"/>
        <v>-634.94000000000005</v>
      </c>
    </row>
    <row r="89" spans="1:6" ht="66.599999999999994" thickBot="1">
      <c r="A89" s="217" t="s">
        <v>50</v>
      </c>
      <c r="B89" s="136" t="s">
        <v>254</v>
      </c>
      <c r="C89" s="138">
        <v>830</v>
      </c>
      <c r="D89" s="138">
        <v>195.06</v>
      </c>
      <c r="E89" s="139">
        <f t="shared" si="15"/>
        <v>23.501204819277106</v>
      </c>
      <c r="F89" s="218">
        <f t="shared" si="16"/>
        <v>-634.94000000000005</v>
      </c>
    </row>
    <row r="90" spans="1:6" ht="27" thickBot="1">
      <c r="A90" s="210" t="s">
        <v>51</v>
      </c>
      <c r="B90" s="140" t="s">
        <v>52</v>
      </c>
      <c r="C90" s="124">
        <f>SUM(C91+C117+C119+C124+C140)</f>
        <v>700.51</v>
      </c>
      <c r="D90" s="124">
        <f>SUM(D91+D117+D119+D124+D140)</f>
        <v>1407.0800000000002</v>
      </c>
      <c r="E90" s="124">
        <f t="shared" si="15"/>
        <v>200.86508401022115</v>
      </c>
      <c r="F90" s="211">
        <f t="shared" si="16"/>
        <v>706.57000000000016</v>
      </c>
    </row>
    <row r="91" spans="1:6" ht="52.8">
      <c r="A91" s="247" t="s">
        <v>401</v>
      </c>
      <c r="B91" s="248" t="s">
        <v>402</v>
      </c>
      <c r="C91" s="249">
        <f>SUM(C92+C95+C98+C101+C102+C103+C104+C105+C106+C107+C109+C110+C111+C114+C108)</f>
        <v>163.51</v>
      </c>
      <c r="D91" s="249">
        <f>SUM(D92+D95+D98+D101+D102+D103+D104+D105+D106+D107+D109+D110+D111+D114+D108)</f>
        <v>249.19999999999996</v>
      </c>
      <c r="E91" s="249">
        <f t="shared" si="15"/>
        <v>152.40658063726988</v>
      </c>
      <c r="F91" s="221">
        <f t="shared" si="16"/>
        <v>85.689999999999969</v>
      </c>
    </row>
    <row r="92" spans="1:6" ht="92.4">
      <c r="A92" s="250" t="s">
        <v>297</v>
      </c>
      <c r="B92" s="251" t="s">
        <v>403</v>
      </c>
      <c r="C92" s="172">
        <f>SUM(C93+C94)</f>
        <v>4.57</v>
      </c>
      <c r="D92" s="172">
        <f t="shared" ref="D92" si="22">SUM(D93+D94)</f>
        <v>3.47</v>
      </c>
      <c r="E92" s="172">
        <f t="shared" si="15"/>
        <v>75.929978118161927</v>
      </c>
      <c r="F92" s="223">
        <f t="shared" si="16"/>
        <v>-1.1000000000000001</v>
      </c>
    </row>
    <row r="93" spans="1:6" ht="92.4">
      <c r="A93" s="252" t="s">
        <v>298</v>
      </c>
      <c r="B93" s="253" t="s">
        <v>403</v>
      </c>
      <c r="C93" s="134">
        <v>3.5</v>
      </c>
      <c r="D93" s="134">
        <v>0.5</v>
      </c>
      <c r="E93" s="134">
        <f t="shared" si="15"/>
        <v>14.285714285714285</v>
      </c>
      <c r="F93" s="216">
        <f t="shared" si="16"/>
        <v>-3</v>
      </c>
    </row>
    <row r="94" spans="1:6" ht="92.4">
      <c r="A94" s="252" t="s">
        <v>255</v>
      </c>
      <c r="B94" s="253" t="s">
        <v>403</v>
      </c>
      <c r="C94" s="134">
        <v>1.07</v>
      </c>
      <c r="D94" s="134">
        <v>2.97</v>
      </c>
      <c r="E94" s="134">
        <f t="shared" si="15"/>
        <v>277.57009345794393</v>
      </c>
      <c r="F94" s="216">
        <f t="shared" si="16"/>
        <v>1.9000000000000001</v>
      </c>
    </row>
    <row r="95" spans="1:6" ht="119.4">
      <c r="A95" s="250" t="s">
        <v>299</v>
      </c>
      <c r="B95" s="254" t="s">
        <v>404</v>
      </c>
      <c r="C95" s="172">
        <f>SUM(C96:C97)</f>
        <v>29.17</v>
      </c>
      <c r="D95" s="172">
        <f t="shared" ref="D95" si="23">SUM(D96:D97)</f>
        <v>37.519999999999996</v>
      </c>
      <c r="E95" s="172">
        <f t="shared" si="15"/>
        <v>128.6252999657182</v>
      </c>
      <c r="F95" s="216">
        <f t="shared" si="16"/>
        <v>8.3499999999999943</v>
      </c>
    </row>
    <row r="96" spans="1:6" ht="119.4">
      <c r="A96" s="252" t="s">
        <v>300</v>
      </c>
      <c r="B96" s="255" t="s">
        <v>404</v>
      </c>
      <c r="C96" s="134">
        <v>27</v>
      </c>
      <c r="D96" s="134">
        <v>34.76</v>
      </c>
      <c r="E96" s="134">
        <f t="shared" si="15"/>
        <v>128.74074074074073</v>
      </c>
      <c r="F96" s="216">
        <f t="shared" si="16"/>
        <v>7.759999999999998</v>
      </c>
    </row>
    <row r="97" spans="1:6" ht="119.4">
      <c r="A97" s="252" t="s">
        <v>301</v>
      </c>
      <c r="B97" s="255" t="s">
        <v>404</v>
      </c>
      <c r="C97" s="134">
        <v>2.17</v>
      </c>
      <c r="D97" s="134">
        <v>2.76</v>
      </c>
      <c r="E97" s="134">
        <f t="shared" si="15"/>
        <v>127.18894009216591</v>
      </c>
      <c r="F97" s="216">
        <f t="shared" si="16"/>
        <v>0.58999999999999986</v>
      </c>
    </row>
    <row r="98" spans="1:6" ht="92.4">
      <c r="A98" s="250" t="s">
        <v>302</v>
      </c>
      <c r="B98" s="251" t="s">
        <v>405</v>
      </c>
      <c r="C98" s="172">
        <f>SUM(C99:C100)</f>
        <v>30.33</v>
      </c>
      <c r="D98" s="172">
        <f t="shared" ref="D98" si="24">SUM(D99:D100)</f>
        <v>16.53</v>
      </c>
      <c r="E98" s="172">
        <f t="shared" si="15"/>
        <v>54.500494559841748</v>
      </c>
      <c r="F98" s="223">
        <f t="shared" si="16"/>
        <v>-13.799999999999997</v>
      </c>
    </row>
    <row r="99" spans="1:6" ht="92.4">
      <c r="A99" s="252" t="s">
        <v>303</v>
      </c>
      <c r="B99" s="253" t="s">
        <v>405</v>
      </c>
      <c r="C99" s="134">
        <v>28.66</v>
      </c>
      <c r="D99" s="134">
        <v>16.53</v>
      </c>
      <c r="E99" s="134">
        <f t="shared" si="15"/>
        <v>57.67620376831821</v>
      </c>
      <c r="F99" s="216">
        <f t="shared" si="16"/>
        <v>-12.129999999999999</v>
      </c>
    </row>
    <row r="100" spans="1:6" ht="92.4">
      <c r="A100" s="252" t="s">
        <v>304</v>
      </c>
      <c r="B100" s="253" t="s">
        <v>405</v>
      </c>
      <c r="C100" s="134">
        <v>1.67</v>
      </c>
      <c r="D100" s="134">
        <v>0</v>
      </c>
      <c r="E100" s="134">
        <f t="shared" si="15"/>
        <v>0</v>
      </c>
      <c r="F100" s="216">
        <f t="shared" si="16"/>
        <v>-1.67</v>
      </c>
    </row>
    <row r="101" spans="1:6" ht="105.6">
      <c r="A101" s="250" t="s">
        <v>406</v>
      </c>
      <c r="B101" s="251" t="s">
        <v>407</v>
      </c>
      <c r="C101" s="172">
        <v>0</v>
      </c>
      <c r="D101" s="172">
        <v>15</v>
      </c>
      <c r="E101" s="172"/>
      <c r="F101" s="223">
        <f t="shared" si="16"/>
        <v>15</v>
      </c>
    </row>
    <row r="102" spans="1:6" ht="105.6">
      <c r="A102" s="250" t="s">
        <v>408</v>
      </c>
      <c r="B102" s="256" t="s">
        <v>409</v>
      </c>
      <c r="C102" s="172">
        <v>0</v>
      </c>
      <c r="D102" s="172">
        <v>22.5</v>
      </c>
      <c r="E102" s="172"/>
      <c r="F102" s="223">
        <f t="shared" si="16"/>
        <v>22.5</v>
      </c>
    </row>
    <row r="103" spans="1:6" ht="105.6">
      <c r="A103" s="250" t="s">
        <v>305</v>
      </c>
      <c r="B103" s="251" t="s">
        <v>306</v>
      </c>
      <c r="C103" s="172">
        <v>0</v>
      </c>
      <c r="D103" s="172">
        <v>10</v>
      </c>
      <c r="E103" s="172">
        <v>0</v>
      </c>
      <c r="F103" s="223">
        <f t="shared" si="16"/>
        <v>10</v>
      </c>
    </row>
    <row r="104" spans="1:6" ht="92.4">
      <c r="A104" s="250" t="s">
        <v>307</v>
      </c>
      <c r="B104" s="251" t="s">
        <v>410</v>
      </c>
      <c r="C104" s="172">
        <v>10</v>
      </c>
      <c r="D104" s="172">
        <v>0</v>
      </c>
      <c r="E104" s="172">
        <f t="shared" si="15"/>
        <v>0</v>
      </c>
      <c r="F104" s="223">
        <f t="shared" si="16"/>
        <v>-10</v>
      </c>
    </row>
    <row r="105" spans="1:6" ht="105.6">
      <c r="A105" s="257" t="s">
        <v>308</v>
      </c>
      <c r="B105" s="258" t="s">
        <v>309</v>
      </c>
      <c r="C105" s="172">
        <v>10</v>
      </c>
      <c r="D105" s="172">
        <v>0</v>
      </c>
      <c r="E105" s="172">
        <f t="shared" si="15"/>
        <v>0</v>
      </c>
      <c r="F105" s="223">
        <f t="shared" si="16"/>
        <v>-10</v>
      </c>
    </row>
    <row r="106" spans="1:6" ht="105.6">
      <c r="A106" s="257" t="s">
        <v>411</v>
      </c>
      <c r="B106" s="258" t="s">
        <v>412</v>
      </c>
      <c r="C106" s="172">
        <v>0</v>
      </c>
      <c r="D106" s="172">
        <v>12.25</v>
      </c>
      <c r="E106" s="172"/>
      <c r="F106" s="216">
        <f t="shared" si="16"/>
        <v>12.25</v>
      </c>
    </row>
    <row r="107" spans="1:6" ht="132">
      <c r="A107" s="250" t="s">
        <v>310</v>
      </c>
      <c r="B107" s="259" t="s">
        <v>413</v>
      </c>
      <c r="C107" s="237">
        <v>1.1000000000000001</v>
      </c>
      <c r="D107" s="237">
        <v>4</v>
      </c>
      <c r="E107" s="172">
        <f t="shared" si="15"/>
        <v>363.63636363636363</v>
      </c>
      <c r="F107" s="216">
        <f t="shared" si="16"/>
        <v>2.9</v>
      </c>
    </row>
    <row r="108" spans="1:6" ht="145.19999999999999">
      <c r="A108" s="250" t="s">
        <v>465</v>
      </c>
      <c r="B108" s="259" t="s">
        <v>466</v>
      </c>
      <c r="C108" s="237">
        <v>0</v>
      </c>
      <c r="D108" s="237">
        <v>14.1</v>
      </c>
      <c r="E108" s="172"/>
      <c r="F108" s="216">
        <f t="shared" si="16"/>
        <v>14.1</v>
      </c>
    </row>
    <row r="109" spans="1:6" ht="105.6">
      <c r="A109" s="250" t="s">
        <v>414</v>
      </c>
      <c r="B109" s="259" t="s">
        <v>415</v>
      </c>
      <c r="C109" s="237">
        <v>0</v>
      </c>
      <c r="D109" s="237">
        <v>6.8</v>
      </c>
      <c r="E109" s="172"/>
      <c r="F109" s="223">
        <f t="shared" si="16"/>
        <v>6.8</v>
      </c>
    </row>
    <row r="110" spans="1:6" ht="145.19999999999999">
      <c r="A110" s="250" t="s">
        <v>311</v>
      </c>
      <c r="B110" s="259" t="s">
        <v>416</v>
      </c>
      <c r="C110" s="237">
        <v>7</v>
      </c>
      <c r="D110" s="237">
        <v>0</v>
      </c>
      <c r="E110" s="172">
        <f t="shared" si="15"/>
        <v>0</v>
      </c>
      <c r="F110" s="223">
        <f t="shared" si="16"/>
        <v>-7</v>
      </c>
    </row>
    <row r="111" spans="1:6" ht="107.25" customHeight="1">
      <c r="A111" s="250" t="s">
        <v>312</v>
      </c>
      <c r="B111" s="260" t="s">
        <v>417</v>
      </c>
      <c r="C111" s="237">
        <f>SUM(C112:C113)</f>
        <v>20.67</v>
      </c>
      <c r="D111" s="237">
        <v>72.709999999999994</v>
      </c>
      <c r="E111" s="172">
        <f t="shared" si="15"/>
        <v>351.76584421867437</v>
      </c>
      <c r="F111" s="216">
        <f t="shared" si="16"/>
        <v>52.039999999999992</v>
      </c>
    </row>
    <row r="112" spans="1:6" ht="93.75" customHeight="1">
      <c r="A112" s="252" t="s">
        <v>313</v>
      </c>
      <c r="B112" s="261" t="s">
        <v>417</v>
      </c>
      <c r="C112" s="263">
        <v>19</v>
      </c>
      <c r="D112" s="263">
        <v>16.16</v>
      </c>
      <c r="E112" s="134">
        <f t="shared" si="15"/>
        <v>85.05263157894737</v>
      </c>
      <c r="F112" s="216">
        <f t="shared" si="16"/>
        <v>-2.84</v>
      </c>
    </row>
    <row r="113" spans="1:6" ht="89.25" customHeight="1">
      <c r="A113" s="252" t="s">
        <v>314</v>
      </c>
      <c r="B113" s="253" t="s">
        <v>417</v>
      </c>
      <c r="C113" s="263">
        <v>1.67</v>
      </c>
      <c r="D113" s="263">
        <v>0</v>
      </c>
      <c r="E113" s="134">
        <f t="shared" si="15"/>
        <v>0</v>
      </c>
      <c r="F113" s="216">
        <f t="shared" si="16"/>
        <v>-1.67</v>
      </c>
    </row>
    <row r="114" spans="1:6" ht="118.8">
      <c r="A114" s="250" t="s">
        <v>315</v>
      </c>
      <c r="B114" s="251" t="s">
        <v>418</v>
      </c>
      <c r="C114" s="262">
        <f>SUM(C115:C116)</f>
        <v>50.67</v>
      </c>
      <c r="D114" s="262">
        <f t="shared" ref="D114" si="25">SUM(D115:D116)</f>
        <v>34.32</v>
      </c>
      <c r="E114" s="172">
        <f t="shared" si="15"/>
        <v>67.732386027235052</v>
      </c>
      <c r="F114" s="216">
        <f t="shared" si="16"/>
        <v>-16.350000000000001</v>
      </c>
    </row>
    <row r="115" spans="1:6" ht="98.4" customHeight="1">
      <c r="A115" s="252" t="s">
        <v>316</v>
      </c>
      <c r="B115" s="253" t="s">
        <v>418</v>
      </c>
      <c r="C115" s="263">
        <v>49</v>
      </c>
      <c r="D115" s="263">
        <v>31.56</v>
      </c>
      <c r="E115" s="134">
        <f t="shared" si="15"/>
        <v>64.408163265306115</v>
      </c>
      <c r="F115" s="216">
        <f t="shared" si="16"/>
        <v>-17.440000000000001</v>
      </c>
    </row>
    <row r="116" spans="1:6" ht="99" customHeight="1">
      <c r="A116" s="252" t="s">
        <v>317</v>
      </c>
      <c r="B116" s="253" t="s">
        <v>418</v>
      </c>
      <c r="C116" s="263">
        <v>1.67</v>
      </c>
      <c r="D116" s="263">
        <v>2.76</v>
      </c>
      <c r="E116" s="134">
        <f t="shared" si="15"/>
        <v>165.26946107784431</v>
      </c>
      <c r="F116" s="216">
        <f t="shared" si="16"/>
        <v>1.0899999999999999</v>
      </c>
    </row>
    <row r="117" spans="1:6" ht="52.8">
      <c r="A117" s="264" t="s">
        <v>419</v>
      </c>
      <c r="B117" s="265" t="s">
        <v>420</v>
      </c>
      <c r="C117" s="266">
        <f>C118</f>
        <v>180.3</v>
      </c>
      <c r="D117" s="266">
        <f t="shared" ref="D117" si="26">D118</f>
        <v>31.21</v>
      </c>
      <c r="E117" s="267">
        <f t="shared" si="15"/>
        <v>17.31003882418192</v>
      </c>
      <c r="F117" s="223">
        <f t="shared" si="16"/>
        <v>-149.09</v>
      </c>
    </row>
    <row r="118" spans="1:6" ht="52.8">
      <c r="A118" s="257" t="s">
        <v>256</v>
      </c>
      <c r="B118" s="258" t="s">
        <v>257</v>
      </c>
      <c r="C118" s="262">
        <v>180.3</v>
      </c>
      <c r="D118" s="262">
        <v>31.21</v>
      </c>
      <c r="E118" s="172">
        <f t="shared" si="15"/>
        <v>17.31003882418192</v>
      </c>
      <c r="F118" s="223">
        <f t="shared" si="16"/>
        <v>-149.09</v>
      </c>
    </row>
    <row r="119" spans="1:6" ht="132">
      <c r="A119" s="268" t="s">
        <v>421</v>
      </c>
      <c r="B119" s="269" t="s">
        <v>422</v>
      </c>
      <c r="C119" s="266">
        <f>C120+C121</f>
        <v>40</v>
      </c>
      <c r="D119" s="266">
        <f t="shared" ref="D119" si="27">D120+D121</f>
        <v>642.98</v>
      </c>
      <c r="E119" s="172">
        <f t="shared" si="15"/>
        <v>1607.45</v>
      </c>
      <c r="F119" s="223">
        <f t="shared" si="16"/>
        <v>602.98</v>
      </c>
    </row>
    <row r="120" spans="1:6" ht="79.2">
      <c r="A120" s="270" t="s">
        <v>423</v>
      </c>
      <c r="B120" s="258" t="s">
        <v>424</v>
      </c>
      <c r="C120" s="262">
        <v>0</v>
      </c>
      <c r="D120" s="262">
        <v>0</v>
      </c>
      <c r="E120" s="172">
        <v>0</v>
      </c>
      <c r="F120" s="223">
        <f t="shared" si="16"/>
        <v>0</v>
      </c>
    </row>
    <row r="121" spans="1:6" ht="79.2">
      <c r="A121" s="257" t="s">
        <v>258</v>
      </c>
      <c r="B121" s="258" t="s">
        <v>259</v>
      </c>
      <c r="C121" s="172">
        <f>SUM(C122:C123)</f>
        <v>40</v>
      </c>
      <c r="D121" s="172">
        <f t="shared" ref="D121" si="28">SUM(D122:D123)</f>
        <v>642.98</v>
      </c>
      <c r="E121" s="172">
        <f t="shared" si="15"/>
        <v>1607.45</v>
      </c>
      <c r="F121" s="223">
        <f t="shared" si="16"/>
        <v>602.98</v>
      </c>
    </row>
    <row r="122" spans="1:6" ht="79.2">
      <c r="A122" s="225" t="s">
        <v>260</v>
      </c>
      <c r="B122" s="271" t="s">
        <v>259</v>
      </c>
      <c r="C122" s="133">
        <v>40</v>
      </c>
      <c r="D122" s="133">
        <v>642.98</v>
      </c>
      <c r="E122" s="134">
        <f t="shared" si="15"/>
        <v>1607.45</v>
      </c>
      <c r="F122" s="216">
        <f t="shared" si="16"/>
        <v>602.98</v>
      </c>
    </row>
    <row r="123" spans="1:6" ht="79.2">
      <c r="A123" s="225" t="s">
        <v>467</v>
      </c>
      <c r="B123" s="271" t="s">
        <v>259</v>
      </c>
      <c r="C123" s="133">
        <v>0</v>
      </c>
      <c r="D123" s="133">
        <v>0</v>
      </c>
      <c r="E123" s="134">
        <v>0</v>
      </c>
      <c r="F123" s="216">
        <f t="shared" si="16"/>
        <v>0</v>
      </c>
    </row>
    <row r="124" spans="1:6" ht="26.4">
      <c r="A124" s="268" t="s">
        <v>425</v>
      </c>
      <c r="B124" s="269" t="s">
        <v>426</v>
      </c>
      <c r="C124" s="272">
        <f>C125+C128+C131+C139</f>
        <v>105</v>
      </c>
      <c r="D124" s="272">
        <f>D125+D128+D131+D139</f>
        <v>367.05000000000007</v>
      </c>
      <c r="E124" s="267">
        <f>D124/C124*100</f>
        <v>349.57142857142867</v>
      </c>
      <c r="F124" s="223">
        <f t="shared" si="16"/>
        <v>262.05000000000007</v>
      </c>
    </row>
    <row r="125" spans="1:6" ht="66">
      <c r="A125" s="273" t="s">
        <v>427</v>
      </c>
      <c r="B125" s="258" t="s">
        <v>428</v>
      </c>
      <c r="C125" s="237">
        <f>SUM(C126:C127)</f>
        <v>0</v>
      </c>
      <c r="D125" s="237">
        <f>SUM(D126:D127)</f>
        <v>2.11</v>
      </c>
      <c r="E125" s="172">
        <v>0</v>
      </c>
      <c r="F125" s="223">
        <f t="shared" si="16"/>
        <v>2.11</v>
      </c>
    </row>
    <row r="126" spans="1:6" ht="66">
      <c r="A126" s="274" t="s">
        <v>427</v>
      </c>
      <c r="B126" s="271" t="s">
        <v>428</v>
      </c>
      <c r="C126" s="133">
        <v>0</v>
      </c>
      <c r="D126" s="133">
        <v>2.11</v>
      </c>
      <c r="E126" s="134">
        <v>0</v>
      </c>
      <c r="F126" s="216">
        <f t="shared" si="16"/>
        <v>2.11</v>
      </c>
    </row>
    <row r="127" spans="1:6" ht="66">
      <c r="A127" s="274" t="s">
        <v>468</v>
      </c>
      <c r="B127" s="271" t="s">
        <v>428</v>
      </c>
      <c r="C127" s="133">
        <v>0</v>
      </c>
      <c r="D127" s="133">
        <v>0</v>
      </c>
      <c r="E127" s="134">
        <v>0</v>
      </c>
      <c r="F127" s="216">
        <f t="shared" si="16"/>
        <v>0</v>
      </c>
    </row>
    <row r="128" spans="1:6" ht="52.8">
      <c r="A128" s="273" t="s">
        <v>429</v>
      </c>
      <c r="B128" s="275" t="s">
        <v>430</v>
      </c>
      <c r="C128" s="237">
        <f>SUM(C129:C130)</f>
        <v>0</v>
      </c>
      <c r="D128" s="237">
        <f>SUM(D129:D130)</f>
        <v>300.98</v>
      </c>
      <c r="E128" s="172">
        <v>0</v>
      </c>
      <c r="F128" s="223">
        <f t="shared" si="16"/>
        <v>300.98</v>
      </c>
    </row>
    <row r="129" spans="1:6" ht="52.8">
      <c r="A129" s="274" t="s">
        <v>429</v>
      </c>
      <c r="B129" s="276" t="s">
        <v>430</v>
      </c>
      <c r="C129" s="133">
        <v>0</v>
      </c>
      <c r="D129" s="133">
        <v>0</v>
      </c>
      <c r="E129" s="134">
        <v>0</v>
      </c>
      <c r="F129" s="216">
        <f t="shared" si="16"/>
        <v>0</v>
      </c>
    </row>
    <row r="130" spans="1:6" ht="52.8">
      <c r="A130" s="274" t="s">
        <v>431</v>
      </c>
      <c r="B130" s="276" t="s">
        <v>430</v>
      </c>
      <c r="C130" s="133">
        <v>0</v>
      </c>
      <c r="D130" s="133">
        <v>300.98</v>
      </c>
      <c r="E130" s="134">
        <v>0</v>
      </c>
      <c r="F130" s="216">
        <f t="shared" si="16"/>
        <v>300.98</v>
      </c>
    </row>
    <row r="131" spans="1:6" ht="79.2">
      <c r="A131" s="277" t="s">
        <v>262</v>
      </c>
      <c r="B131" s="278" t="s">
        <v>318</v>
      </c>
      <c r="C131" s="171">
        <f>SUM(C132:C138)</f>
        <v>100</v>
      </c>
      <c r="D131" s="171">
        <f>SUM(D132:D138)</f>
        <v>65.67</v>
      </c>
      <c r="E131" s="172">
        <f t="shared" si="15"/>
        <v>65.67</v>
      </c>
      <c r="F131" s="223">
        <f t="shared" si="16"/>
        <v>-34.33</v>
      </c>
    </row>
    <row r="132" spans="1:6" ht="66">
      <c r="A132" s="279" t="s">
        <v>432</v>
      </c>
      <c r="B132" s="165" t="s">
        <v>318</v>
      </c>
      <c r="C132" s="166">
        <v>0</v>
      </c>
      <c r="D132" s="166">
        <v>27.53</v>
      </c>
      <c r="E132" s="172"/>
      <c r="F132" s="216">
        <f t="shared" si="16"/>
        <v>27.53</v>
      </c>
    </row>
    <row r="133" spans="1:6" ht="66">
      <c r="A133" s="279" t="s">
        <v>433</v>
      </c>
      <c r="B133" s="165" t="s">
        <v>318</v>
      </c>
      <c r="C133" s="166">
        <v>0</v>
      </c>
      <c r="D133" s="166">
        <v>0</v>
      </c>
      <c r="E133" s="134">
        <v>0</v>
      </c>
      <c r="F133" s="216">
        <f t="shared" ref="F133:F196" si="29">D133-C133</f>
        <v>0</v>
      </c>
    </row>
    <row r="134" spans="1:6" ht="66">
      <c r="A134" s="279" t="s">
        <v>434</v>
      </c>
      <c r="B134" s="165" t="s">
        <v>318</v>
      </c>
      <c r="C134" s="166">
        <v>0</v>
      </c>
      <c r="D134" s="166">
        <v>0</v>
      </c>
      <c r="E134" s="134">
        <v>0</v>
      </c>
      <c r="F134" s="216">
        <f t="shared" si="29"/>
        <v>0</v>
      </c>
    </row>
    <row r="135" spans="1:6" ht="66">
      <c r="A135" s="279" t="s">
        <v>435</v>
      </c>
      <c r="B135" s="165" t="s">
        <v>318</v>
      </c>
      <c r="C135" s="166">
        <v>0</v>
      </c>
      <c r="D135" s="166">
        <v>0</v>
      </c>
      <c r="E135" s="134">
        <v>0</v>
      </c>
      <c r="F135" s="216">
        <f t="shared" si="29"/>
        <v>0</v>
      </c>
    </row>
    <row r="136" spans="1:6" ht="66">
      <c r="A136" s="279" t="s">
        <v>319</v>
      </c>
      <c r="B136" s="165" t="s">
        <v>318</v>
      </c>
      <c r="C136" s="166">
        <v>100</v>
      </c>
      <c r="D136" s="166">
        <v>31.11</v>
      </c>
      <c r="E136" s="134">
        <f t="shared" si="15"/>
        <v>31.11</v>
      </c>
      <c r="F136" s="216">
        <f t="shared" si="29"/>
        <v>-68.89</v>
      </c>
    </row>
    <row r="137" spans="1:6" ht="66">
      <c r="A137" s="279" t="s">
        <v>320</v>
      </c>
      <c r="B137" s="165" t="s">
        <v>318</v>
      </c>
      <c r="C137" s="166">
        <v>0</v>
      </c>
      <c r="D137" s="166">
        <v>0</v>
      </c>
      <c r="E137" s="134">
        <v>0</v>
      </c>
      <c r="F137" s="216">
        <f t="shared" si="29"/>
        <v>0</v>
      </c>
    </row>
    <row r="138" spans="1:6" ht="66">
      <c r="A138" s="164" t="s">
        <v>436</v>
      </c>
      <c r="B138" s="165" t="s">
        <v>318</v>
      </c>
      <c r="C138" s="166">
        <v>0</v>
      </c>
      <c r="D138" s="166">
        <v>7.03</v>
      </c>
      <c r="E138" s="134">
        <v>0</v>
      </c>
      <c r="F138" s="216">
        <f t="shared" si="29"/>
        <v>7.03</v>
      </c>
    </row>
    <row r="139" spans="1:6" ht="92.4">
      <c r="A139" s="280" t="s">
        <v>263</v>
      </c>
      <c r="B139" s="278" t="s">
        <v>321</v>
      </c>
      <c r="C139" s="171">
        <v>5</v>
      </c>
      <c r="D139" s="171">
        <v>-1.71</v>
      </c>
      <c r="E139" s="172">
        <f t="shared" si="15"/>
        <v>-34.199999999999996</v>
      </c>
      <c r="F139" s="223">
        <f t="shared" si="29"/>
        <v>-6.71</v>
      </c>
    </row>
    <row r="140" spans="1:6" ht="39.6">
      <c r="A140" s="281" t="s">
        <v>437</v>
      </c>
      <c r="B140" s="278" t="s">
        <v>438</v>
      </c>
      <c r="C140" s="171">
        <f>C141+C144</f>
        <v>211.7</v>
      </c>
      <c r="D140" s="171">
        <f t="shared" ref="D140" si="30">D141+D144</f>
        <v>116.64</v>
      </c>
      <c r="E140" s="172">
        <f t="shared" si="15"/>
        <v>55.096835144071797</v>
      </c>
      <c r="F140" s="223">
        <f t="shared" si="29"/>
        <v>-95.059999999999988</v>
      </c>
    </row>
    <row r="141" spans="1:6" ht="132">
      <c r="A141" s="282" t="s">
        <v>322</v>
      </c>
      <c r="B141" s="258" t="s">
        <v>439</v>
      </c>
      <c r="C141" s="171">
        <f>SUM(C142:C143)</f>
        <v>211.7</v>
      </c>
      <c r="D141" s="171">
        <f t="shared" ref="D141" si="31">SUM(D142:D143)</f>
        <v>105.55</v>
      </c>
      <c r="E141" s="172">
        <f t="shared" si="15"/>
        <v>49.858290033065664</v>
      </c>
      <c r="F141" s="223">
        <f t="shared" si="29"/>
        <v>-106.14999999999999</v>
      </c>
    </row>
    <row r="142" spans="1:6" ht="138.6">
      <c r="A142" s="143" t="s">
        <v>323</v>
      </c>
      <c r="B142" s="283" t="s">
        <v>439</v>
      </c>
      <c r="C142" s="166">
        <v>11.7</v>
      </c>
      <c r="D142" s="166">
        <v>25.55</v>
      </c>
      <c r="E142" s="134">
        <f t="shared" si="15"/>
        <v>218.37606837606839</v>
      </c>
      <c r="F142" s="216">
        <f t="shared" si="29"/>
        <v>13.850000000000001</v>
      </c>
    </row>
    <row r="143" spans="1:6" ht="138.6">
      <c r="A143" s="143" t="s">
        <v>261</v>
      </c>
      <c r="B143" s="283" t="s">
        <v>439</v>
      </c>
      <c r="C143" s="166">
        <v>200</v>
      </c>
      <c r="D143" s="166">
        <v>80</v>
      </c>
      <c r="E143" s="134">
        <f t="shared" si="15"/>
        <v>40</v>
      </c>
      <c r="F143" s="216">
        <f t="shared" si="29"/>
        <v>-120</v>
      </c>
    </row>
    <row r="144" spans="1:6" ht="73.8" customHeight="1" thickBot="1">
      <c r="A144" s="284" t="s">
        <v>440</v>
      </c>
      <c r="B144" s="285" t="s">
        <v>441</v>
      </c>
      <c r="C144" s="286">
        <v>0</v>
      </c>
      <c r="D144" s="286">
        <v>11.09</v>
      </c>
      <c r="E144" s="287">
        <v>0</v>
      </c>
      <c r="F144" s="288">
        <f t="shared" si="29"/>
        <v>11.09</v>
      </c>
    </row>
    <row r="145" spans="1:6" ht="15" thickBot="1">
      <c r="A145" s="152" t="s">
        <v>462</v>
      </c>
      <c r="B145" s="140" t="s">
        <v>53</v>
      </c>
      <c r="C145" s="124">
        <f>SUM(C146+C151)</f>
        <v>0</v>
      </c>
      <c r="D145" s="124">
        <v>11.59</v>
      </c>
      <c r="E145" s="124">
        <v>0</v>
      </c>
      <c r="F145" s="211">
        <f t="shared" si="29"/>
        <v>11.59</v>
      </c>
    </row>
    <row r="146" spans="1:6" ht="26.4" hidden="1" customHeight="1">
      <c r="A146" s="289" t="s">
        <v>54</v>
      </c>
      <c r="B146" s="220" t="s">
        <v>442</v>
      </c>
      <c r="C146" s="233">
        <f>SUM(C147:C150)</f>
        <v>0</v>
      </c>
      <c r="D146" s="233">
        <f>SUM(D147:D150)</f>
        <v>24.17</v>
      </c>
      <c r="E146" s="163">
        <v>0</v>
      </c>
      <c r="F146" s="221">
        <f t="shared" si="29"/>
        <v>24.17</v>
      </c>
    </row>
    <row r="147" spans="1:6" ht="26.4">
      <c r="A147" s="168" t="s">
        <v>55</v>
      </c>
      <c r="B147" s="131" t="s">
        <v>442</v>
      </c>
      <c r="C147" s="133">
        <v>0</v>
      </c>
      <c r="D147" s="133">
        <v>20.03</v>
      </c>
      <c r="E147" s="134">
        <v>0</v>
      </c>
      <c r="F147" s="216">
        <f t="shared" si="29"/>
        <v>20.03</v>
      </c>
    </row>
    <row r="148" spans="1:6" ht="26.4">
      <c r="A148" s="168" t="s">
        <v>195</v>
      </c>
      <c r="B148" s="131" t="s">
        <v>442</v>
      </c>
      <c r="C148" s="133">
        <v>0</v>
      </c>
      <c r="D148" s="133">
        <v>4.0999999999999996</v>
      </c>
      <c r="E148" s="134">
        <v>0</v>
      </c>
      <c r="F148" s="216">
        <f t="shared" si="29"/>
        <v>4.0999999999999996</v>
      </c>
    </row>
    <row r="149" spans="1:6" ht="28.5" customHeight="1">
      <c r="A149" s="168" t="s">
        <v>484</v>
      </c>
      <c r="B149" s="131" t="s">
        <v>442</v>
      </c>
      <c r="C149" s="133"/>
      <c r="D149" s="133">
        <v>0.04</v>
      </c>
      <c r="E149" s="134"/>
      <c r="F149" s="216">
        <f t="shared" si="29"/>
        <v>0.04</v>
      </c>
    </row>
    <row r="150" spans="1:6" ht="32.25" customHeight="1">
      <c r="A150" s="168" t="s">
        <v>485</v>
      </c>
      <c r="B150" s="131" t="s">
        <v>442</v>
      </c>
      <c r="C150" s="133">
        <v>0</v>
      </c>
      <c r="D150" s="133">
        <v>0</v>
      </c>
      <c r="E150" s="134"/>
      <c r="F150" s="216">
        <f t="shared" si="29"/>
        <v>0</v>
      </c>
    </row>
    <row r="151" spans="1:6" ht="23.4" customHeight="1">
      <c r="A151" s="169" t="s">
        <v>443</v>
      </c>
      <c r="B151" s="170" t="s">
        <v>444</v>
      </c>
      <c r="C151" s="171">
        <v>0</v>
      </c>
      <c r="D151" s="171">
        <v>0</v>
      </c>
      <c r="E151" s="172">
        <v>0</v>
      </c>
      <c r="F151" s="223">
        <f t="shared" si="29"/>
        <v>0</v>
      </c>
    </row>
    <row r="152" spans="1:6" ht="27" thickBot="1">
      <c r="A152" s="153" t="s">
        <v>445</v>
      </c>
      <c r="B152" s="136" t="s">
        <v>446</v>
      </c>
      <c r="C152" s="167">
        <v>0</v>
      </c>
      <c r="D152" s="167">
        <v>0</v>
      </c>
      <c r="E152" s="139">
        <v>0</v>
      </c>
      <c r="F152" s="218">
        <f t="shared" si="29"/>
        <v>0</v>
      </c>
    </row>
    <row r="153" spans="1:6" ht="15" thickBot="1">
      <c r="A153" s="122" t="s">
        <v>56</v>
      </c>
      <c r="B153" s="140" t="s">
        <v>57</v>
      </c>
      <c r="C153" s="173">
        <f>C154+C198+C200+C202</f>
        <v>1238299.8499999999</v>
      </c>
      <c r="D153" s="173">
        <f>D154+D198+D200+D202</f>
        <v>321816.89999999997</v>
      </c>
      <c r="E153" s="124">
        <f t="shared" ref="E153:E206" si="32">D153/C153*100</f>
        <v>25.988608494138155</v>
      </c>
      <c r="F153" s="211">
        <f t="shared" si="29"/>
        <v>-916482.95</v>
      </c>
    </row>
    <row r="154" spans="1:6" ht="27" thickBot="1">
      <c r="A154" s="122" t="s">
        <v>58</v>
      </c>
      <c r="B154" s="174" t="s">
        <v>59</v>
      </c>
      <c r="C154" s="173">
        <f>SUM(C155+C158+C174+C192)</f>
        <v>1238299.8499999999</v>
      </c>
      <c r="D154" s="173">
        <f>SUM(D155+D158+D174+D192)</f>
        <v>336709.16</v>
      </c>
      <c r="E154" s="124">
        <f t="shared" si="32"/>
        <v>27.191246126695408</v>
      </c>
      <c r="F154" s="211">
        <f t="shared" si="29"/>
        <v>-901590.69</v>
      </c>
    </row>
    <row r="155" spans="1:6" ht="27" thickBot="1">
      <c r="A155" s="122" t="s">
        <v>206</v>
      </c>
      <c r="B155" s="174" t="s">
        <v>264</v>
      </c>
      <c r="C155" s="173">
        <f>SUM(C156:C157)</f>
        <v>382551</v>
      </c>
      <c r="D155" s="173">
        <f>SUM(D156:D157)</f>
        <v>0</v>
      </c>
      <c r="E155" s="124">
        <f t="shared" si="32"/>
        <v>0</v>
      </c>
      <c r="F155" s="211">
        <f t="shared" si="29"/>
        <v>-382551</v>
      </c>
    </row>
    <row r="156" spans="1:6" ht="39.6">
      <c r="A156" s="125" t="s">
        <v>207</v>
      </c>
      <c r="B156" s="175" t="s">
        <v>324</v>
      </c>
      <c r="C156" s="176">
        <v>224739</v>
      </c>
      <c r="D156" s="176">
        <v>0</v>
      </c>
      <c r="E156" s="129">
        <f t="shared" si="32"/>
        <v>0</v>
      </c>
      <c r="F156" s="228">
        <f t="shared" si="29"/>
        <v>-224739</v>
      </c>
    </row>
    <row r="157" spans="1:6" ht="39.6">
      <c r="A157" s="153" t="s">
        <v>325</v>
      </c>
      <c r="B157" s="136" t="s">
        <v>265</v>
      </c>
      <c r="C157" s="177">
        <v>157812</v>
      </c>
      <c r="D157" s="177">
        <v>0</v>
      </c>
      <c r="E157" s="139">
        <f t="shared" si="32"/>
        <v>0</v>
      </c>
      <c r="F157" s="218">
        <f t="shared" si="29"/>
        <v>-157812</v>
      </c>
    </row>
    <row r="158" spans="1:6" ht="39.6" hidden="1" customHeight="1">
      <c r="A158" s="122" t="s">
        <v>208</v>
      </c>
      <c r="B158" s="174" t="s">
        <v>266</v>
      </c>
      <c r="C158" s="173">
        <f>SUM(C159:C165)</f>
        <v>178979.15000000002</v>
      </c>
      <c r="D158" s="173">
        <f>SUM(D159:D165)</f>
        <v>26059.73</v>
      </c>
      <c r="E158" s="124">
        <f t="shared" si="32"/>
        <v>14.560204358999357</v>
      </c>
      <c r="F158" s="211">
        <f t="shared" si="29"/>
        <v>-152919.42000000001</v>
      </c>
    </row>
    <row r="159" spans="1:6" ht="79.2" hidden="1" customHeight="1">
      <c r="A159" s="125" t="s">
        <v>326</v>
      </c>
      <c r="B159" s="175" t="s">
        <v>327</v>
      </c>
      <c r="C159" s="176">
        <v>121780.32</v>
      </c>
      <c r="D159" s="176">
        <v>701.39</v>
      </c>
      <c r="E159" s="129">
        <f t="shared" si="32"/>
        <v>0.57594691818842314</v>
      </c>
      <c r="F159" s="228">
        <f t="shared" si="29"/>
        <v>-121078.93000000001</v>
      </c>
    </row>
    <row r="160" spans="1:6" ht="89.4" customHeight="1">
      <c r="A160" s="130" t="s">
        <v>328</v>
      </c>
      <c r="B160" s="131" t="s">
        <v>329</v>
      </c>
      <c r="C160" s="178">
        <v>8878.8799999999992</v>
      </c>
      <c r="D160" s="178">
        <v>48.85</v>
      </c>
      <c r="E160" s="134">
        <f t="shared" si="32"/>
        <v>0.55018200493755975</v>
      </c>
      <c r="F160" s="216">
        <f t="shared" si="29"/>
        <v>-8830.0299999999988</v>
      </c>
    </row>
    <row r="161" spans="1:6" ht="37.200000000000003" customHeight="1">
      <c r="A161" s="215" t="s">
        <v>447</v>
      </c>
      <c r="B161" s="131" t="s">
        <v>448</v>
      </c>
      <c r="C161" s="178">
        <v>1589.2</v>
      </c>
      <c r="D161" s="178">
        <v>1230.3499999999999</v>
      </c>
      <c r="E161" s="134">
        <f t="shared" si="32"/>
        <v>77.419456330229039</v>
      </c>
      <c r="F161" s="216">
        <f t="shared" si="29"/>
        <v>-358.85000000000014</v>
      </c>
    </row>
    <row r="162" spans="1:6" ht="39.6">
      <c r="A162" s="215" t="s">
        <v>449</v>
      </c>
      <c r="B162" s="131" t="s">
        <v>450</v>
      </c>
      <c r="C162" s="178">
        <v>0</v>
      </c>
      <c r="D162" s="178">
        <v>0</v>
      </c>
      <c r="E162" s="134"/>
      <c r="F162" s="216">
        <f t="shared" si="29"/>
        <v>0</v>
      </c>
    </row>
    <row r="163" spans="1:6" ht="65.400000000000006" customHeight="1">
      <c r="A163" s="130" t="s">
        <v>451</v>
      </c>
      <c r="B163" s="131" t="s">
        <v>452</v>
      </c>
      <c r="C163" s="178">
        <v>0</v>
      </c>
      <c r="D163" s="178">
        <v>0</v>
      </c>
      <c r="E163" s="134">
        <v>0</v>
      </c>
      <c r="F163" s="216">
        <f t="shared" si="29"/>
        <v>0</v>
      </c>
    </row>
    <row r="164" spans="1:6" ht="40.200000000000003" thickBot="1">
      <c r="A164" s="135" t="s">
        <v>453</v>
      </c>
      <c r="B164" s="136" t="s">
        <v>454</v>
      </c>
      <c r="C164" s="177">
        <v>330</v>
      </c>
      <c r="D164" s="177">
        <v>330</v>
      </c>
      <c r="E164" s="139">
        <f t="shared" si="32"/>
        <v>100</v>
      </c>
      <c r="F164" s="218">
        <f t="shared" si="29"/>
        <v>0</v>
      </c>
    </row>
    <row r="165" spans="1:6" ht="15" thickBot="1">
      <c r="A165" s="159" t="s">
        <v>330</v>
      </c>
      <c r="B165" s="179" t="s">
        <v>455</v>
      </c>
      <c r="C165" s="173">
        <f>SUM(C166:C173)</f>
        <v>46400.75</v>
      </c>
      <c r="D165" s="173">
        <f>SUM(D166:D173)</f>
        <v>23749.14</v>
      </c>
      <c r="E165" s="124">
        <f t="shared" si="32"/>
        <v>51.182664073317774</v>
      </c>
      <c r="F165" s="211">
        <f t="shared" si="29"/>
        <v>-22651.61</v>
      </c>
    </row>
    <row r="166" spans="1:6" ht="26.4">
      <c r="A166" s="160" t="s">
        <v>456</v>
      </c>
      <c r="B166" s="180" t="s">
        <v>457</v>
      </c>
      <c r="C166" s="176">
        <v>312.10000000000002</v>
      </c>
      <c r="D166" s="176">
        <v>312.10000000000002</v>
      </c>
      <c r="E166" s="129">
        <f t="shared" si="32"/>
        <v>100</v>
      </c>
      <c r="F166" s="228">
        <f t="shared" si="29"/>
        <v>0</v>
      </c>
    </row>
    <row r="167" spans="1:6" ht="52.8">
      <c r="A167" s="143" t="s">
        <v>456</v>
      </c>
      <c r="B167" s="290" t="s">
        <v>486</v>
      </c>
      <c r="C167" s="178">
        <v>120.9</v>
      </c>
      <c r="D167" s="178"/>
      <c r="E167" s="134"/>
      <c r="F167" s="216">
        <f t="shared" si="29"/>
        <v>-120.9</v>
      </c>
    </row>
    <row r="168" spans="1:6" ht="26.4">
      <c r="A168" s="143" t="s">
        <v>456</v>
      </c>
      <c r="B168" s="291" t="s">
        <v>487</v>
      </c>
      <c r="C168" s="178">
        <v>94.6</v>
      </c>
      <c r="D168" s="178"/>
      <c r="E168" s="134"/>
      <c r="F168" s="216">
        <f t="shared" si="29"/>
        <v>-94.6</v>
      </c>
    </row>
    <row r="169" spans="1:6" ht="52.8">
      <c r="A169" s="143" t="s">
        <v>456</v>
      </c>
      <c r="B169" s="292" t="s">
        <v>488</v>
      </c>
      <c r="C169" s="178">
        <v>89.4</v>
      </c>
      <c r="D169" s="178"/>
      <c r="E169" s="134"/>
      <c r="F169" s="216">
        <f t="shared" si="29"/>
        <v>-89.4</v>
      </c>
    </row>
    <row r="170" spans="1:6" ht="39.6">
      <c r="A170" s="143" t="s">
        <v>456</v>
      </c>
      <c r="B170" s="292" t="s">
        <v>489</v>
      </c>
      <c r="C170" s="178">
        <v>102.1</v>
      </c>
      <c r="D170" s="178"/>
      <c r="E170" s="134"/>
      <c r="F170" s="216">
        <f t="shared" si="29"/>
        <v>-102.1</v>
      </c>
    </row>
    <row r="171" spans="1:6" ht="40.200000000000003">
      <c r="A171" s="143" t="s">
        <v>331</v>
      </c>
      <c r="B171" s="181" t="s">
        <v>332</v>
      </c>
      <c r="C171" s="178">
        <v>31617</v>
      </c>
      <c r="D171" s="178">
        <v>18971</v>
      </c>
      <c r="E171" s="134">
        <f t="shared" si="32"/>
        <v>60.002530284340708</v>
      </c>
      <c r="F171" s="216">
        <f t="shared" si="29"/>
        <v>-12646</v>
      </c>
    </row>
    <row r="172" spans="1:6" ht="52.8">
      <c r="A172" s="143" t="s">
        <v>331</v>
      </c>
      <c r="B172" s="185" t="s">
        <v>333</v>
      </c>
      <c r="C172" s="178">
        <v>13512.2</v>
      </c>
      <c r="D172" s="178">
        <v>4466.04</v>
      </c>
      <c r="E172" s="134">
        <f t="shared" si="32"/>
        <v>33.051908645520342</v>
      </c>
      <c r="F172" s="216">
        <f t="shared" si="29"/>
        <v>-9046.16</v>
      </c>
    </row>
    <row r="173" spans="1:6" ht="53.4" thickBot="1">
      <c r="A173" s="161" t="s">
        <v>331</v>
      </c>
      <c r="B173" s="182" t="s">
        <v>490</v>
      </c>
      <c r="C173" s="177">
        <v>552.45000000000005</v>
      </c>
      <c r="D173" s="177"/>
      <c r="E173" s="139"/>
      <c r="F173" s="218">
        <f t="shared" si="29"/>
        <v>-552.45000000000005</v>
      </c>
    </row>
    <row r="174" spans="1:6" ht="27" thickBot="1">
      <c r="A174" s="122" t="s">
        <v>209</v>
      </c>
      <c r="B174" s="174" t="s">
        <v>267</v>
      </c>
      <c r="C174" s="173">
        <f>SUM(C175+C176+C185+C186+C187+C188+C189)</f>
        <v>626400</v>
      </c>
      <c r="D174" s="173">
        <f>SUM(D175+D176+D185+D186+D187+D188+D189)</f>
        <v>290154.52999999997</v>
      </c>
      <c r="E174" s="293">
        <f t="shared" si="32"/>
        <v>46.320965836526177</v>
      </c>
      <c r="F174" s="294">
        <f t="shared" si="29"/>
        <v>-336245.47000000003</v>
      </c>
    </row>
    <row r="175" spans="1:6" ht="39.6">
      <c r="A175" s="125" t="s">
        <v>210</v>
      </c>
      <c r="B175" s="175" t="s">
        <v>334</v>
      </c>
      <c r="C175" s="176">
        <v>17432.900000000001</v>
      </c>
      <c r="D175" s="176">
        <v>11476.03</v>
      </c>
      <c r="E175" s="129">
        <f t="shared" si="32"/>
        <v>65.829724257008309</v>
      </c>
      <c r="F175" s="228">
        <f t="shared" si="29"/>
        <v>-5956.8700000000008</v>
      </c>
    </row>
    <row r="176" spans="1:6" ht="39.6">
      <c r="A176" s="295" t="s">
        <v>211</v>
      </c>
      <c r="B176" s="296" t="s">
        <v>335</v>
      </c>
      <c r="C176" s="297">
        <f>SUM(C177:C184)</f>
        <v>81829.999999999985</v>
      </c>
      <c r="D176" s="297">
        <f t="shared" ref="D176" si="33">SUM(D177:D184)</f>
        <v>52215.799999999988</v>
      </c>
      <c r="E176" s="172">
        <f t="shared" si="32"/>
        <v>63.81009409751924</v>
      </c>
      <c r="F176" s="216">
        <f t="shared" si="29"/>
        <v>-29614.199999999997</v>
      </c>
    </row>
    <row r="177" spans="1:6" ht="79.2">
      <c r="A177" s="130" t="s">
        <v>211</v>
      </c>
      <c r="B177" s="185" t="s">
        <v>336</v>
      </c>
      <c r="C177" s="178">
        <v>321</v>
      </c>
      <c r="D177" s="178">
        <v>160.5</v>
      </c>
      <c r="E177" s="134">
        <f t="shared" si="32"/>
        <v>50</v>
      </c>
      <c r="F177" s="216">
        <f t="shared" si="29"/>
        <v>-160.5</v>
      </c>
    </row>
    <row r="178" spans="1:6" ht="66">
      <c r="A178" s="130" t="s">
        <v>211</v>
      </c>
      <c r="B178" s="185" t="s">
        <v>337</v>
      </c>
      <c r="C178" s="178">
        <v>77614</v>
      </c>
      <c r="D178" s="178">
        <v>49820.7</v>
      </c>
      <c r="E178" s="134">
        <f t="shared" si="32"/>
        <v>64.190352256036277</v>
      </c>
      <c r="F178" s="216">
        <f t="shared" si="29"/>
        <v>-27793.300000000003</v>
      </c>
    </row>
    <row r="179" spans="1:6" ht="79.2">
      <c r="A179" s="130" t="s">
        <v>211</v>
      </c>
      <c r="B179" s="185" t="s">
        <v>338</v>
      </c>
      <c r="C179" s="178">
        <v>0.2</v>
      </c>
      <c r="D179" s="178">
        <v>0.2</v>
      </c>
      <c r="E179" s="134">
        <f t="shared" si="32"/>
        <v>100</v>
      </c>
      <c r="F179" s="216">
        <f t="shared" si="29"/>
        <v>0</v>
      </c>
    </row>
    <row r="180" spans="1:6" ht="46.8" customHeight="1">
      <c r="A180" s="130" t="s">
        <v>211</v>
      </c>
      <c r="B180" s="185" t="s">
        <v>339</v>
      </c>
      <c r="C180" s="178">
        <v>115.2</v>
      </c>
      <c r="D180" s="178">
        <v>115.2</v>
      </c>
      <c r="E180" s="134">
        <f t="shared" si="32"/>
        <v>100</v>
      </c>
      <c r="F180" s="216">
        <f t="shared" si="29"/>
        <v>0</v>
      </c>
    </row>
    <row r="181" spans="1:6" ht="118.8">
      <c r="A181" s="130" t="s">
        <v>211</v>
      </c>
      <c r="B181" s="185" t="s">
        <v>340</v>
      </c>
      <c r="C181" s="178">
        <v>0.2</v>
      </c>
      <c r="D181" s="178">
        <v>0.15</v>
      </c>
      <c r="E181" s="134">
        <f t="shared" si="32"/>
        <v>74.999999999999986</v>
      </c>
      <c r="F181" s="216">
        <f t="shared" si="29"/>
        <v>-5.0000000000000017E-2</v>
      </c>
    </row>
    <row r="182" spans="1:6" ht="66">
      <c r="A182" s="130" t="s">
        <v>211</v>
      </c>
      <c r="B182" s="185" t="s">
        <v>341</v>
      </c>
      <c r="C182" s="178">
        <v>935.7</v>
      </c>
      <c r="D182" s="178">
        <v>481.35</v>
      </c>
      <c r="E182" s="134">
        <f t="shared" si="32"/>
        <v>51.44277011862777</v>
      </c>
      <c r="F182" s="216">
        <f t="shared" si="29"/>
        <v>-454.35</v>
      </c>
    </row>
    <row r="183" spans="1:6" ht="83.4" customHeight="1">
      <c r="A183" s="130" t="s">
        <v>211</v>
      </c>
      <c r="B183" s="185" t="s">
        <v>268</v>
      </c>
      <c r="C183" s="178">
        <v>1206</v>
      </c>
      <c r="D183" s="178">
        <v>0</v>
      </c>
      <c r="E183" s="134">
        <f t="shared" si="32"/>
        <v>0</v>
      </c>
      <c r="F183" s="216">
        <f t="shared" si="29"/>
        <v>-1206</v>
      </c>
    </row>
    <row r="184" spans="1:6" ht="105.6">
      <c r="A184" s="130" t="s">
        <v>212</v>
      </c>
      <c r="B184" s="185" t="s">
        <v>342</v>
      </c>
      <c r="C184" s="178">
        <v>1637.7</v>
      </c>
      <c r="D184" s="178">
        <v>1637.7</v>
      </c>
      <c r="E184" s="134">
        <f t="shared" si="32"/>
        <v>100</v>
      </c>
      <c r="F184" s="216">
        <f t="shared" si="29"/>
        <v>0</v>
      </c>
    </row>
    <row r="185" spans="1:6" ht="66">
      <c r="A185" s="130" t="s">
        <v>213</v>
      </c>
      <c r="B185" s="185" t="s">
        <v>343</v>
      </c>
      <c r="C185" s="178">
        <v>89.3</v>
      </c>
      <c r="D185" s="178">
        <v>1</v>
      </c>
      <c r="E185" s="134">
        <f t="shared" si="32"/>
        <v>1.1198208286674132</v>
      </c>
      <c r="F185" s="216">
        <f t="shared" si="29"/>
        <v>-88.3</v>
      </c>
    </row>
    <row r="186" spans="1:6" ht="39.6">
      <c r="A186" s="130" t="s">
        <v>214</v>
      </c>
      <c r="B186" s="185" t="s">
        <v>344</v>
      </c>
      <c r="C186" s="178">
        <v>15358.5</v>
      </c>
      <c r="D186" s="178">
        <v>8871.2099999999991</v>
      </c>
      <c r="E186" s="134">
        <f t="shared" si="32"/>
        <v>57.760914151772624</v>
      </c>
      <c r="F186" s="216">
        <f t="shared" si="29"/>
        <v>-6487.2900000000009</v>
      </c>
    </row>
    <row r="187" spans="1:6" ht="53.4" thickBot="1">
      <c r="A187" s="238" t="s">
        <v>458</v>
      </c>
      <c r="B187" s="185" t="s">
        <v>459</v>
      </c>
      <c r="C187" s="178">
        <v>168.7</v>
      </c>
      <c r="D187" s="178">
        <v>121.49</v>
      </c>
      <c r="E187" s="134">
        <f t="shared" si="32"/>
        <v>72.015411973918191</v>
      </c>
      <c r="F187" s="216">
        <f t="shared" si="29"/>
        <v>-47.209999999999994</v>
      </c>
    </row>
    <row r="188" spans="1:6" ht="26.4" hidden="1" customHeight="1">
      <c r="A188" s="135" t="s">
        <v>269</v>
      </c>
      <c r="B188" s="186" t="s">
        <v>270</v>
      </c>
      <c r="C188" s="177">
        <v>627.6</v>
      </c>
      <c r="D188" s="177">
        <v>0</v>
      </c>
      <c r="E188" s="139">
        <f t="shared" si="32"/>
        <v>0</v>
      </c>
      <c r="F188" s="218">
        <f t="shared" si="29"/>
        <v>-627.6</v>
      </c>
    </row>
    <row r="189" spans="1:6" ht="26.4" hidden="1" customHeight="1">
      <c r="A189" s="122" t="s">
        <v>215</v>
      </c>
      <c r="B189" s="162" t="s">
        <v>60</v>
      </c>
      <c r="C189" s="173">
        <f t="shared" ref="C189:D189" si="34">SUM(C190:C191)</f>
        <v>510893</v>
      </c>
      <c r="D189" s="173">
        <f t="shared" si="34"/>
        <v>217469</v>
      </c>
      <c r="E189" s="124">
        <f t="shared" si="32"/>
        <v>42.566447377435196</v>
      </c>
      <c r="F189" s="211">
        <f t="shared" si="29"/>
        <v>-293424</v>
      </c>
    </row>
    <row r="190" spans="1:6" ht="26.4" hidden="1" customHeight="1">
      <c r="A190" s="125" t="s">
        <v>216</v>
      </c>
      <c r="B190" s="175" t="s">
        <v>345</v>
      </c>
      <c r="C190" s="176">
        <v>203675</v>
      </c>
      <c r="D190" s="176">
        <v>85863</v>
      </c>
      <c r="E190" s="129">
        <f t="shared" si="32"/>
        <v>42.156867558610536</v>
      </c>
      <c r="F190" s="228">
        <f t="shared" si="29"/>
        <v>-117812</v>
      </c>
    </row>
    <row r="191" spans="1:6" ht="39.6" hidden="1" customHeight="1">
      <c r="A191" s="135" t="s">
        <v>216</v>
      </c>
      <c r="B191" s="182" t="s">
        <v>346</v>
      </c>
      <c r="C191" s="177">
        <v>307218</v>
      </c>
      <c r="D191" s="177">
        <v>131606</v>
      </c>
      <c r="E191" s="139">
        <f t="shared" si="32"/>
        <v>42.837984753497516</v>
      </c>
      <c r="F191" s="218">
        <f t="shared" si="29"/>
        <v>-175612</v>
      </c>
    </row>
    <row r="192" spans="1:6" ht="26.4" customHeight="1" thickBot="1">
      <c r="A192" s="122" t="s">
        <v>347</v>
      </c>
      <c r="B192" s="174" t="s">
        <v>348</v>
      </c>
      <c r="C192" s="173">
        <f>C193+C194</f>
        <v>50369.7</v>
      </c>
      <c r="D192" s="173">
        <f t="shared" ref="D192" si="35">D193+D194</f>
        <v>20494.900000000001</v>
      </c>
      <c r="E192" s="124">
        <f t="shared" si="32"/>
        <v>40.688945933765744</v>
      </c>
      <c r="F192" s="211">
        <f t="shared" si="29"/>
        <v>-29874.799999999996</v>
      </c>
    </row>
    <row r="193" spans="1:6" ht="56.25" customHeight="1" thickBot="1">
      <c r="A193" s="187" t="s">
        <v>349</v>
      </c>
      <c r="B193" s="183" t="s">
        <v>350</v>
      </c>
      <c r="C193" s="184">
        <v>23357.9</v>
      </c>
      <c r="D193" s="184">
        <v>10079.9</v>
      </c>
      <c r="E193" s="150">
        <f t="shared" si="32"/>
        <v>43.154136287936836</v>
      </c>
      <c r="F193" s="298">
        <f t="shared" si="29"/>
        <v>-13278.000000000002</v>
      </c>
    </row>
    <row r="194" spans="1:6" ht="33" customHeight="1" thickBot="1">
      <c r="A194" s="188" t="s">
        <v>351</v>
      </c>
      <c r="B194" s="179" t="s">
        <v>460</v>
      </c>
      <c r="C194" s="173">
        <f>SUM(C195:C197)</f>
        <v>27011.8</v>
      </c>
      <c r="D194" s="173">
        <f>SUM(D195:D197)</f>
        <v>10415</v>
      </c>
      <c r="E194" s="124">
        <f t="shared" si="32"/>
        <v>38.557223139516807</v>
      </c>
      <c r="F194" s="211">
        <f t="shared" si="29"/>
        <v>-16596.8</v>
      </c>
    </row>
    <row r="195" spans="1:6" ht="58.5" customHeight="1">
      <c r="A195" s="189" t="s">
        <v>491</v>
      </c>
      <c r="B195" s="180" t="s">
        <v>492</v>
      </c>
      <c r="C195" s="176">
        <v>0</v>
      </c>
      <c r="D195" s="299"/>
      <c r="E195" s="163"/>
      <c r="F195" s="228">
        <f t="shared" si="29"/>
        <v>0</v>
      </c>
    </row>
    <row r="196" spans="1:6" ht="66">
      <c r="A196" s="300" t="s">
        <v>352</v>
      </c>
      <c r="B196" s="185" t="s">
        <v>353</v>
      </c>
      <c r="C196" s="178">
        <v>24997.599999999999</v>
      </c>
      <c r="D196" s="178">
        <v>10415</v>
      </c>
      <c r="E196" s="134">
        <f t="shared" si="32"/>
        <v>41.663999743975424</v>
      </c>
      <c r="F196" s="216">
        <f t="shared" si="29"/>
        <v>-14582.599999999999</v>
      </c>
    </row>
    <row r="197" spans="1:6" ht="119.4" thickBot="1">
      <c r="A197" s="301" t="s">
        <v>469</v>
      </c>
      <c r="B197" s="302" t="s">
        <v>470</v>
      </c>
      <c r="C197" s="177">
        <v>2014.2</v>
      </c>
      <c r="D197" s="177">
        <v>0</v>
      </c>
      <c r="E197" s="139"/>
      <c r="F197" s="218">
        <f t="shared" ref="F197:F205" si="36">D197-C197</f>
        <v>-2014.2</v>
      </c>
    </row>
    <row r="198" spans="1:6" ht="27" thickBot="1">
      <c r="A198" s="122" t="s">
        <v>354</v>
      </c>
      <c r="B198" s="174" t="s">
        <v>355</v>
      </c>
      <c r="C198" s="147">
        <f>SUM(C199)</f>
        <v>0</v>
      </c>
      <c r="D198" s="147">
        <f>SUM(D199)</f>
        <v>0</v>
      </c>
      <c r="E198" s="124">
        <v>0</v>
      </c>
      <c r="F198" s="303">
        <f t="shared" si="36"/>
        <v>0</v>
      </c>
    </row>
    <row r="199" spans="1:6" ht="27" thickBot="1">
      <c r="A199" s="148" t="s">
        <v>356</v>
      </c>
      <c r="B199" s="183" t="s">
        <v>355</v>
      </c>
      <c r="C199" s="304">
        <v>0</v>
      </c>
      <c r="D199" s="151">
        <v>0</v>
      </c>
      <c r="E199" s="150">
        <v>0</v>
      </c>
      <c r="F199" s="298">
        <f t="shared" si="36"/>
        <v>0</v>
      </c>
    </row>
    <row r="200" spans="1:6" ht="27" thickBot="1">
      <c r="A200" s="122" t="s">
        <v>357</v>
      </c>
      <c r="B200" s="174" t="s">
        <v>358</v>
      </c>
      <c r="C200" s="124">
        <f>SUM(C201)</f>
        <v>0</v>
      </c>
      <c r="D200" s="124">
        <f>SUM(D201)</f>
        <v>0</v>
      </c>
      <c r="E200" s="124">
        <v>0</v>
      </c>
      <c r="F200" s="211">
        <f t="shared" si="36"/>
        <v>0</v>
      </c>
    </row>
    <row r="201" spans="1:6" ht="40.200000000000003" thickBot="1">
      <c r="A201" s="148" t="s">
        <v>359</v>
      </c>
      <c r="B201" s="183" t="s">
        <v>360</v>
      </c>
      <c r="C201" s="304">
        <v>0</v>
      </c>
      <c r="D201" s="149">
        <v>0</v>
      </c>
      <c r="E201" s="150">
        <v>0</v>
      </c>
      <c r="F201" s="298">
        <f t="shared" si="36"/>
        <v>0</v>
      </c>
    </row>
    <row r="202" spans="1:6" ht="55.8" customHeight="1" thickBot="1">
      <c r="A202" s="122" t="s">
        <v>271</v>
      </c>
      <c r="B202" s="140" t="s">
        <v>461</v>
      </c>
      <c r="C202" s="192">
        <f>SUM(C203:C204)</f>
        <v>0</v>
      </c>
      <c r="D202" s="147">
        <f>SUM(D203:D204)</f>
        <v>-14892.26</v>
      </c>
      <c r="E202" s="124">
        <v>0</v>
      </c>
      <c r="F202" s="211">
        <f t="shared" si="36"/>
        <v>-14892.26</v>
      </c>
    </row>
    <row r="203" spans="1:6" ht="57" customHeight="1">
      <c r="A203" s="125" t="s">
        <v>273</v>
      </c>
      <c r="B203" s="126" t="s">
        <v>272</v>
      </c>
      <c r="C203" s="193">
        <v>0</v>
      </c>
      <c r="D203" s="128">
        <v>-896.42</v>
      </c>
      <c r="E203" s="129">
        <v>0</v>
      </c>
      <c r="F203" s="228">
        <f t="shared" si="36"/>
        <v>-896.42</v>
      </c>
    </row>
    <row r="204" spans="1:6" ht="51.6" customHeight="1">
      <c r="A204" s="130" t="s">
        <v>274</v>
      </c>
      <c r="B204" s="131" t="s">
        <v>272</v>
      </c>
      <c r="C204" s="191">
        <v>0</v>
      </c>
      <c r="D204" s="133">
        <v>-13995.84</v>
      </c>
      <c r="E204" s="134">
        <v>0</v>
      </c>
      <c r="F204" s="216">
        <f t="shared" si="36"/>
        <v>-13995.84</v>
      </c>
    </row>
    <row r="205" spans="1:6" ht="55.8" customHeight="1" thickBot="1">
      <c r="A205" s="135" t="s">
        <v>361</v>
      </c>
      <c r="B205" s="136" t="s">
        <v>272</v>
      </c>
      <c r="C205" s="138">
        <v>0</v>
      </c>
      <c r="D205" s="138">
        <v>0</v>
      </c>
      <c r="E205" s="139">
        <v>0</v>
      </c>
      <c r="F205" s="218">
        <f t="shared" si="36"/>
        <v>0</v>
      </c>
    </row>
    <row r="206" spans="1:6" ht="15" thickBot="1">
      <c r="A206" s="122"/>
      <c r="B206" s="174" t="s">
        <v>61</v>
      </c>
      <c r="C206" s="147">
        <f>C4+C153</f>
        <v>1836945.8499999999</v>
      </c>
      <c r="D206" s="147">
        <f>D4+D153</f>
        <v>559983.72</v>
      </c>
      <c r="E206" s="124">
        <f t="shared" si="32"/>
        <v>30.48449795076975</v>
      </c>
      <c r="F206" s="211">
        <f>D206-C206</f>
        <v>-1276962.1299999999</v>
      </c>
    </row>
  </sheetData>
  <mergeCells count="1">
    <mergeCell ref="A1:F1"/>
  </mergeCells>
  <pageMargins left="0.70866141732283472" right="0" top="0.23622047244094491" bottom="0.11811023622047245" header="0.31496062992125984" footer="0.31496062992125984"/>
  <pageSetup paperSize="9" scale="7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workbookViewId="0">
      <selection activeCell="F10" sqref="F10"/>
    </sheetView>
  </sheetViews>
  <sheetFormatPr defaultColWidth="9.109375" defaultRowHeight="14.4"/>
  <cols>
    <col min="1" max="1" width="12.6640625" style="1" customWidth="1"/>
    <col min="2" max="2" width="53" style="1" customWidth="1"/>
    <col min="3" max="3" width="14.5546875" style="1" customWidth="1"/>
    <col min="4" max="4" width="8.44140625" style="1" hidden="1" customWidth="1"/>
    <col min="5" max="5" width="15" style="1" customWidth="1"/>
    <col min="6" max="6" width="13.5546875" style="59" customWidth="1"/>
    <col min="7" max="7" width="6.6640625" style="1" hidden="1" customWidth="1"/>
    <col min="8" max="8" width="15" style="1" customWidth="1"/>
    <col min="9" max="9" width="9.109375" style="1"/>
    <col min="10" max="10" width="11.33203125" style="1" customWidth="1"/>
    <col min="11" max="16384" width="9.109375" style="1"/>
  </cols>
  <sheetData>
    <row r="1" spans="1:19" ht="18">
      <c r="A1" s="198" t="s">
        <v>69</v>
      </c>
      <c r="B1" s="198"/>
      <c r="C1" s="198"/>
      <c r="D1" s="198"/>
      <c r="E1" s="198"/>
      <c r="F1" s="198"/>
      <c r="G1" s="198"/>
      <c r="H1" s="198"/>
    </row>
    <row r="2" spans="1:19" ht="18">
      <c r="A2" s="198" t="s">
        <v>472</v>
      </c>
      <c r="B2" s="198"/>
      <c r="C2" s="198"/>
      <c r="D2" s="198"/>
      <c r="E2" s="198"/>
      <c r="F2" s="198"/>
      <c r="G2" s="198"/>
      <c r="H2" s="198"/>
    </row>
    <row r="3" spans="1:19" ht="15.6">
      <c r="A3" s="2"/>
      <c r="B3" s="2"/>
      <c r="C3" s="2"/>
      <c r="D3" s="2"/>
      <c r="E3" s="2"/>
      <c r="F3" s="199"/>
      <c r="G3" s="199"/>
      <c r="H3" s="199"/>
    </row>
    <row r="4" spans="1:19" s="3" customFormat="1" ht="110.25" customHeight="1">
      <c r="A4" s="85" t="s">
        <v>70</v>
      </c>
      <c r="B4" s="85" t="s">
        <v>71</v>
      </c>
      <c r="C4" s="86" t="s">
        <v>362</v>
      </c>
      <c r="D4" s="85" t="s">
        <v>72</v>
      </c>
      <c r="E4" s="86" t="s">
        <v>191</v>
      </c>
      <c r="F4" s="86" t="s">
        <v>473</v>
      </c>
      <c r="G4" s="85" t="s">
        <v>73</v>
      </c>
      <c r="H4" s="87" t="s">
        <v>192</v>
      </c>
    </row>
    <row r="5" spans="1:19" s="3" customFormat="1" ht="15.6">
      <c r="A5" s="85">
        <v>1</v>
      </c>
      <c r="B5" s="85">
        <v>2</v>
      </c>
      <c r="C5" s="86">
        <v>3</v>
      </c>
      <c r="D5" s="85"/>
      <c r="E5" s="86">
        <v>4</v>
      </c>
      <c r="F5" s="86">
        <v>5</v>
      </c>
      <c r="G5" s="85"/>
      <c r="H5" s="87">
        <v>6</v>
      </c>
    </row>
    <row r="6" spans="1:19" ht="15.6">
      <c r="A6" s="4">
        <v>100</v>
      </c>
      <c r="B6" s="5" t="s">
        <v>74</v>
      </c>
      <c r="C6" s="89">
        <f>SUM(C7:C14)</f>
        <v>137039.00000000003</v>
      </c>
      <c r="D6" s="89"/>
      <c r="E6" s="89">
        <f>SUM(E7:E14)</f>
        <v>129186.44000000002</v>
      </c>
      <c r="F6" s="89">
        <f>SUM(F7:F14)</f>
        <v>38607.589999999997</v>
      </c>
      <c r="G6" s="57"/>
      <c r="H6" s="107">
        <f>F6/E6*100</f>
        <v>29.885172158935557</v>
      </c>
    </row>
    <row r="7" spans="1:19" s="9" customFormat="1" ht="31.2">
      <c r="A7" s="7">
        <v>102</v>
      </c>
      <c r="B7" s="8" t="s">
        <v>75</v>
      </c>
      <c r="C7" s="90">
        <v>2421.4899999999998</v>
      </c>
      <c r="D7" s="90"/>
      <c r="E7" s="90">
        <v>2421.4899999999998</v>
      </c>
      <c r="F7" s="90">
        <v>901.96</v>
      </c>
      <c r="G7" s="108"/>
      <c r="H7" s="98">
        <f>F7/E7*100</f>
        <v>37.248140607642405</v>
      </c>
    </row>
    <row r="8" spans="1:19" ht="46.8">
      <c r="A8" s="10">
        <v>103</v>
      </c>
      <c r="B8" s="8" t="s">
        <v>76</v>
      </c>
      <c r="C8" s="91">
        <v>4307.37</v>
      </c>
      <c r="D8" s="91"/>
      <c r="E8" s="91">
        <v>4307.37</v>
      </c>
      <c r="F8" s="91">
        <v>1319.82</v>
      </c>
      <c r="G8" s="55"/>
      <c r="H8" s="98">
        <f>F8/E8*100</f>
        <v>30.640971172664528</v>
      </c>
      <c r="L8" s="11"/>
      <c r="M8" s="11"/>
      <c r="N8" s="12"/>
      <c r="O8" s="11"/>
      <c r="P8" s="11"/>
      <c r="Q8" s="11"/>
      <c r="R8" s="11"/>
      <c r="S8" s="13"/>
    </row>
    <row r="9" spans="1:19" ht="62.4">
      <c r="A9" s="10">
        <v>104</v>
      </c>
      <c r="B9" s="8" t="s">
        <v>77</v>
      </c>
      <c r="C9" s="91">
        <v>84456.24</v>
      </c>
      <c r="D9" s="91"/>
      <c r="E9" s="91">
        <v>84456.24</v>
      </c>
      <c r="F9" s="91">
        <v>27996.31</v>
      </c>
      <c r="G9" s="55"/>
      <c r="H9" s="98">
        <f t="shared" ref="H9:H61" si="0">F9/E9*100</f>
        <v>33.148894622824791</v>
      </c>
      <c r="L9" s="14"/>
      <c r="M9" s="15"/>
      <c r="N9" s="16"/>
      <c r="O9" s="17"/>
      <c r="P9" s="18"/>
      <c r="Q9" s="17"/>
      <c r="R9" s="18"/>
      <c r="S9" s="13"/>
    </row>
    <row r="10" spans="1:19" ht="15.6">
      <c r="A10" s="10">
        <v>105</v>
      </c>
      <c r="B10" s="8" t="s">
        <v>78</v>
      </c>
      <c r="C10" s="91">
        <v>89.3</v>
      </c>
      <c r="D10" s="91"/>
      <c r="E10" s="91">
        <v>89.3</v>
      </c>
      <c r="F10" s="91">
        <v>1</v>
      </c>
      <c r="G10" s="55"/>
      <c r="H10" s="98">
        <f t="shared" si="0"/>
        <v>1.1198208286674132</v>
      </c>
      <c r="L10" s="19"/>
      <c r="M10" s="20"/>
      <c r="N10" s="21"/>
      <c r="O10" s="22"/>
      <c r="P10" s="22"/>
      <c r="Q10" s="22"/>
      <c r="R10" s="23"/>
      <c r="S10" s="13"/>
    </row>
    <row r="11" spans="1:19" ht="46.8">
      <c r="A11" s="10">
        <v>106</v>
      </c>
      <c r="B11" s="8" t="s">
        <v>79</v>
      </c>
      <c r="C11" s="91">
        <v>21635.4</v>
      </c>
      <c r="D11" s="91"/>
      <c r="E11" s="91">
        <v>21635.4</v>
      </c>
      <c r="F11" s="91">
        <v>8037.25</v>
      </c>
      <c r="G11" s="55"/>
      <c r="H11" s="98">
        <f t="shared" si="0"/>
        <v>37.148608299361229</v>
      </c>
      <c r="L11" s="24"/>
      <c r="M11" s="20"/>
      <c r="N11" s="25"/>
      <c r="O11" s="26"/>
      <c r="P11" s="26"/>
      <c r="Q11" s="26"/>
      <c r="R11" s="23"/>
      <c r="S11" s="13"/>
    </row>
    <row r="12" spans="1:19" ht="15.6">
      <c r="A12" s="10">
        <v>107</v>
      </c>
      <c r="B12" s="8" t="s">
        <v>80</v>
      </c>
      <c r="C12" s="91">
        <v>0</v>
      </c>
      <c r="D12" s="91"/>
      <c r="E12" s="91">
        <v>0</v>
      </c>
      <c r="F12" s="91">
        <v>0</v>
      </c>
      <c r="G12" s="55"/>
      <c r="H12" s="98">
        <v>0</v>
      </c>
      <c r="L12" s="24"/>
      <c r="M12" s="20"/>
      <c r="N12" s="25"/>
      <c r="O12" s="26"/>
      <c r="P12" s="23"/>
      <c r="Q12" s="26"/>
      <c r="R12" s="23"/>
      <c r="S12" s="13"/>
    </row>
    <row r="13" spans="1:19" ht="15.6">
      <c r="A13" s="10">
        <v>111</v>
      </c>
      <c r="B13" s="8" t="s">
        <v>81</v>
      </c>
      <c r="C13" s="91">
        <v>12000</v>
      </c>
      <c r="D13" s="91"/>
      <c r="E13" s="91">
        <v>4147.4399999999996</v>
      </c>
      <c r="F13" s="91">
        <v>0</v>
      </c>
      <c r="G13" s="55"/>
      <c r="H13" s="98">
        <v>39.1</v>
      </c>
      <c r="J13" s="102"/>
      <c r="L13" s="24"/>
      <c r="M13" s="20"/>
      <c r="N13" s="25"/>
      <c r="O13" s="26"/>
      <c r="P13" s="26"/>
      <c r="Q13" s="26"/>
      <c r="R13" s="23"/>
      <c r="S13" s="13"/>
    </row>
    <row r="14" spans="1:19" ht="15.6">
      <c r="A14" s="10">
        <v>113</v>
      </c>
      <c r="B14" s="8" t="s">
        <v>82</v>
      </c>
      <c r="C14" s="91">
        <v>12129.2</v>
      </c>
      <c r="D14" s="91"/>
      <c r="E14" s="91">
        <v>12129.2</v>
      </c>
      <c r="F14" s="91">
        <v>351.25</v>
      </c>
      <c r="G14" s="55"/>
      <c r="H14" s="98">
        <f t="shared" si="0"/>
        <v>2.8959040991986278</v>
      </c>
      <c r="L14" s="24"/>
      <c r="M14" s="20"/>
      <c r="N14" s="25"/>
      <c r="O14" s="26"/>
      <c r="P14" s="23"/>
      <c r="Q14" s="26"/>
      <c r="R14" s="23"/>
      <c r="S14" s="13"/>
    </row>
    <row r="15" spans="1:19" ht="31.2">
      <c r="A15" s="27">
        <v>300</v>
      </c>
      <c r="B15" s="28" t="s">
        <v>83</v>
      </c>
      <c r="C15" s="92">
        <f>SUM(C16:C19)</f>
        <v>10796.769999999999</v>
      </c>
      <c r="D15" s="92"/>
      <c r="E15" s="92">
        <f>SUM(E16:E19)</f>
        <v>11017.39</v>
      </c>
      <c r="F15" s="92">
        <f>SUM(F16:F19)</f>
        <v>3817.51</v>
      </c>
      <c r="G15" s="109"/>
      <c r="H15" s="110">
        <f t="shared" si="0"/>
        <v>34.64985808798636</v>
      </c>
      <c r="J15" s="102"/>
      <c r="L15" s="24"/>
      <c r="M15" s="20"/>
      <c r="N15" s="25"/>
      <c r="O15" s="26"/>
      <c r="P15" s="26"/>
      <c r="Q15" s="26"/>
      <c r="R15" s="23"/>
      <c r="S15" s="13"/>
    </row>
    <row r="16" spans="1:19" ht="15.6">
      <c r="A16" s="10">
        <v>302</v>
      </c>
      <c r="B16" s="8" t="s">
        <v>84</v>
      </c>
      <c r="C16" s="91">
        <v>0</v>
      </c>
      <c r="D16" s="91"/>
      <c r="E16" s="91">
        <v>0</v>
      </c>
      <c r="F16" s="91">
        <v>0</v>
      </c>
      <c r="G16" s="55"/>
      <c r="H16" s="98">
        <v>0</v>
      </c>
      <c r="L16" s="24"/>
      <c r="M16" s="20"/>
      <c r="N16" s="25"/>
      <c r="O16" s="26"/>
      <c r="P16" s="26"/>
      <c r="Q16" s="26"/>
      <c r="R16" s="23"/>
      <c r="S16" s="13"/>
    </row>
    <row r="17" spans="1:19" ht="46.8">
      <c r="A17" s="10">
        <v>309</v>
      </c>
      <c r="B17" s="8" t="s">
        <v>85</v>
      </c>
      <c r="C17" s="91">
        <v>500</v>
      </c>
      <c r="D17" s="91"/>
      <c r="E17" s="91">
        <v>500</v>
      </c>
      <c r="F17" s="91">
        <v>365.9</v>
      </c>
      <c r="G17" s="55"/>
      <c r="H17" s="98">
        <f t="shared" si="0"/>
        <v>73.180000000000007</v>
      </c>
      <c r="L17" s="24"/>
      <c r="M17" s="20"/>
      <c r="N17" s="25"/>
      <c r="O17" s="26"/>
      <c r="P17" s="23"/>
      <c r="Q17" s="26"/>
      <c r="R17" s="23"/>
      <c r="S17" s="13"/>
    </row>
    <row r="18" spans="1:19" ht="15.6">
      <c r="A18" s="10">
        <v>310</v>
      </c>
      <c r="B18" s="8" t="s">
        <v>86</v>
      </c>
      <c r="C18" s="91">
        <v>8918.2199999999993</v>
      </c>
      <c r="D18" s="91"/>
      <c r="E18" s="91">
        <v>9138.84</v>
      </c>
      <c r="F18" s="91">
        <v>2911.61</v>
      </c>
      <c r="G18" s="55"/>
      <c r="H18" s="98">
        <f t="shared" si="0"/>
        <v>31.859732745074869</v>
      </c>
      <c r="L18" s="29"/>
      <c r="M18" s="30"/>
      <c r="N18" s="31"/>
      <c r="O18" s="32"/>
      <c r="P18" s="32"/>
      <c r="Q18" s="32"/>
      <c r="R18" s="23"/>
      <c r="S18" s="13"/>
    </row>
    <row r="19" spans="1:19" ht="31.2">
      <c r="A19" s="10">
        <v>314</v>
      </c>
      <c r="B19" s="8" t="s">
        <v>87</v>
      </c>
      <c r="C19" s="91">
        <v>1378.55</v>
      </c>
      <c r="D19" s="91"/>
      <c r="E19" s="91">
        <v>1378.55</v>
      </c>
      <c r="F19" s="91">
        <v>540</v>
      </c>
      <c r="G19" s="55"/>
      <c r="H19" s="98">
        <f t="shared" si="0"/>
        <v>39.171593340829133</v>
      </c>
      <c r="L19" s="24"/>
      <c r="M19" s="20"/>
      <c r="N19" s="33"/>
      <c r="O19" s="26"/>
      <c r="P19" s="26"/>
      <c r="Q19" s="26"/>
      <c r="R19" s="23"/>
      <c r="S19" s="13"/>
    </row>
    <row r="20" spans="1:19" ht="15.6">
      <c r="A20" s="34">
        <v>400</v>
      </c>
      <c r="B20" s="5" t="s">
        <v>88</v>
      </c>
      <c r="C20" s="89">
        <f>SUM(C21:C26)</f>
        <v>91869.249999999985</v>
      </c>
      <c r="D20" s="89"/>
      <c r="E20" s="89">
        <f>SUM(E21:E26)</f>
        <v>91869.249999999985</v>
      </c>
      <c r="F20" s="89">
        <f>SUM(F21:F26)</f>
        <v>22405.600000000002</v>
      </c>
      <c r="G20" s="57"/>
      <c r="H20" s="107">
        <f t="shared" si="0"/>
        <v>24.388573978779633</v>
      </c>
      <c r="L20" s="24"/>
      <c r="M20" s="20"/>
      <c r="N20" s="33"/>
      <c r="O20" s="26"/>
      <c r="P20" s="26"/>
      <c r="Q20" s="26"/>
      <c r="R20" s="23"/>
      <c r="S20" s="13"/>
    </row>
    <row r="21" spans="1:19" ht="15.6">
      <c r="A21" s="10">
        <v>405</v>
      </c>
      <c r="B21" s="8" t="s">
        <v>89</v>
      </c>
      <c r="C21" s="91">
        <v>994.2</v>
      </c>
      <c r="D21" s="91"/>
      <c r="E21" s="91">
        <v>994.2</v>
      </c>
      <c r="F21" s="91">
        <v>17.850000000000001</v>
      </c>
      <c r="G21" s="55"/>
      <c r="H21" s="98">
        <f t="shared" si="0"/>
        <v>1.7954133977066991</v>
      </c>
      <c r="L21" s="24"/>
      <c r="M21" s="20"/>
      <c r="N21" s="33"/>
      <c r="O21" s="26"/>
      <c r="P21" s="26"/>
      <c r="Q21" s="26"/>
      <c r="R21" s="23"/>
      <c r="S21" s="13"/>
    </row>
    <row r="22" spans="1:19" ht="15.6">
      <c r="A22" s="10">
        <v>406</v>
      </c>
      <c r="B22" s="8" t="s">
        <v>90</v>
      </c>
      <c r="C22" s="91">
        <v>1798.12</v>
      </c>
      <c r="D22" s="91"/>
      <c r="E22" s="91">
        <v>1798.12</v>
      </c>
      <c r="F22" s="91">
        <v>846.7</v>
      </c>
      <c r="G22" s="55"/>
      <c r="H22" s="98">
        <f t="shared" si="0"/>
        <v>47.088069761751164</v>
      </c>
      <c r="L22" s="24"/>
      <c r="M22" s="20"/>
      <c r="N22" s="33"/>
      <c r="O22" s="26"/>
      <c r="P22" s="26"/>
      <c r="Q22" s="26"/>
      <c r="R22" s="23"/>
      <c r="S22" s="13"/>
    </row>
    <row r="23" spans="1:19" ht="15.6">
      <c r="A23" s="10">
        <v>408</v>
      </c>
      <c r="B23" s="35" t="s">
        <v>91</v>
      </c>
      <c r="C23" s="91">
        <v>660</v>
      </c>
      <c r="D23" s="91"/>
      <c r="E23" s="91">
        <v>660</v>
      </c>
      <c r="F23" s="91">
        <v>34.200000000000003</v>
      </c>
      <c r="G23" s="55"/>
      <c r="H23" s="98">
        <f t="shared" si="0"/>
        <v>5.1818181818181825</v>
      </c>
      <c r="L23" s="36"/>
      <c r="M23" s="15"/>
      <c r="N23" s="37"/>
      <c r="O23" s="17"/>
      <c r="P23" s="16"/>
      <c r="Q23" s="17"/>
      <c r="R23" s="23"/>
      <c r="S23" s="13"/>
    </row>
    <row r="24" spans="1:19" ht="15.6">
      <c r="A24" s="10">
        <v>409</v>
      </c>
      <c r="B24" s="38" t="s">
        <v>92</v>
      </c>
      <c r="C24" s="91">
        <v>79776.789999999994</v>
      </c>
      <c r="D24" s="91"/>
      <c r="E24" s="91">
        <v>79776.789999999994</v>
      </c>
      <c r="F24" s="91">
        <v>20959.990000000002</v>
      </c>
      <c r="G24" s="55"/>
      <c r="H24" s="98">
        <f t="shared" si="0"/>
        <v>26.273293272391633</v>
      </c>
      <c r="L24" s="24"/>
      <c r="M24" s="20"/>
      <c r="N24" s="33"/>
      <c r="O24" s="26"/>
      <c r="P24" s="26"/>
      <c r="Q24" s="26"/>
      <c r="R24" s="23"/>
      <c r="S24" s="13"/>
    </row>
    <row r="25" spans="1:19" ht="15.6">
      <c r="A25" s="10">
        <v>410</v>
      </c>
      <c r="B25" s="38" t="s">
        <v>93</v>
      </c>
      <c r="C25" s="91">
        <v>816.74</v>
      </c>
      <c r="D25" s="91"/>
      <c r="E25" s="91">
        <v>816.74</v>
      </c>
      <c r="F25" s="91">
        <v>0</v>
      </c>
      <c r="G25" s="55"/>
      <c r="H25" s="98">
        <f t="shared" si="0"/>
        <v>0</v>
      </c>
      <c r="L25" s="24"/>
      <c r="M25" s="20"/>
      <c r="N25" s="33"/>
      <c r="O25" s="26"/>
      <c r="P25" s="26"/>
      <c r="Q25" s="26"/>
      <c r="R25" s="23"/>
      <c r="S25" s="13"/>
    </row>
    <row r="26" spans="1:19" ht="18" customHeight="1">
      <c r="A26" s="194">
        <v>412</v>
      </c>
      <c r="B26" s="35" t="s">
        <v>94</v>
      </c>
      <c r="C26" s="195">
        <v>7823.4</v>
      </c>
      <c r="D26" s="195"/>
      <c r="E26" s="195">
        <v>7823.4</v>
      </c>
      <c r="F26" s="195">
        <v>546.86</v>
      </c>
      <c r="G26" s="196"/>
      <c r="H26" s="197">
        <f t="shared" si="0"/>
        <v>6.990055474601836</v>
      </c>
      <c r="L26" s="24"/>
      <c r="M26" s="39"/>
      <c r="N26" s="33"/>
      <c r="O26" s="26"/>
      <c r="P26" s="26"/>
      <c r="Q26" s="26"/>
      <c r="R26" s="23"/>
      <c r="S26" s="13"/>
    </row>
    <row r="27" spans="1:19" s="40" customFormat="1" ht="15.6">
      <c r="A27" s="4">
        <v>500</v>
      </c>
      <c r="B27" s="5" t="s">
        <v>95</v>
      </c>
      <c r="C27" s="89">
        <f>SUM(C28:C31)</f>
        <v>365077.98000000004</v>
      </c>
      <c r="D27" s="89"/>
      <c r="E27" s="89">
        <f>SUM(E28:E31)</f>
        <v>372709.92</v>
      </c>
      <c r="F27" s="89">
        <f>SUM(F28:F31)</f>
        <v>33911.64</v>
      </c>
      <c r="G27" s="57"/>
      <c r="H27" s="107">
        <f t="shared" si="0"/>
        <v>9.0986684765460506</v>
      </c>
      <c r="J27" s="103" t="s">
        <v>63</v>
      </c>
      <c r="L27" s="24"/>
      <c r="M27" s="41"/>
      <c r="N27" s="33"/>
      <c r="O27" s="26"/>
      <c r="P27" s="23"/>
      <c r="Q27" s="26"/>
      <c r="R27" s="23"/>
      <c r="S27" s="42"/>
    </row>
    <row r="28" spans="1:19" ht="15.6">
      <c r="A28" s="10">
        <v>501</v>
      </c>
      <c r="B28" s="35" t="s">
        <v>96</v>
      </c>
      <c r="C28" s="91">
        <v>165426.1</v>
      </c>
      <c r="D28" s="91"/>
      <c r="E28" s="91">
        <v>165426.1</v>
      </c>
      <c r="F28" s="91">
        <v>4705.99</v>
      </c>
      <c r="G28" s="55"/>
      <c r="H28" s="98">
        <f t="shared" si="0"/>
        <v>2.8447687517266016</v>
      </c>
      <c r="L28" s="24"/>
      <c r="M28" s="41"/>
      <c r="N28" s="33"/>
      <c r="O28" s="26"/>
      <c r="P28" s="26"/>
      <c r="Q28" s="26"/>
      <c r="R28" s="23"/>
      <c r="S28" s="13"/>
    </row>
    <row r="29" spans="1:19" ht="15.6">
      <c r="A29" s="10">
        <v>502</v>
      </c>
      <c r="B29" s="35" t="s">
        <v>97</v>
      </c>
      <c r="C29" s="91">
        <v>125786.92</v>
      </c>
      <c r="D29" s="91"/>
      <c r="E29" s="91">
        <v>133418.85999999999</v>
      </c>
      <c r="F29" s="91">
        <v>9267.89</v>
      </c>
      <c r="G29" s="55"/>
      <c r="H29" s="98">
        <f t="shared" si="0"/>
        <v>6.9464616921475724</v>
      </c>
      <c r="J29" s="102"/>
      <c r="L29" s="24"/>
      <c r="M29" s="39"/>
      <c r="N29" s="33"/>
      <c r="O29" s="26"/>
      <c r="P29" s="23"/>
      <c r="Q29" s="26"/>
      <c r="R29" s="23"/>
      <c r="S29" s="13"/>
    </row>
    <row r="30" spans="1:19" ht="15.6">
      <c r="A30" s="10">
        <v>503</v>
      </c>
      <c r="B30" s="35" t="s">
        <v>98</v>
      </c>
      <c r="C30" s="91">
        <v>61659.33</v>
      </c>
      <c r="D30" s="91"/>
      <c r="E30" s="91">
        <v>61659.33</v>
      </c>
      <c r="F30" s="91">
        <v>15799</v>
      </c>
      <c r="G30" s="55"/>
      <c r="H30" s="98">
        <f t="shared" si="0"/>
        <v>25.623048450250757</v>
      </c>
      <c r="L30" s="14"/>
      <c r="M30" s="15"/>
      <c r="N30" s="16"/>
      <c r="O30" s="17"/>
      <c r="P30" s="18"/>
      <c r="Q30" s="17"/>
      <c r="R30" s="23"/>
      <c r="S30" s="13"/>
    </row>
    <row r="31" spans="1:19" ht="31.2">
      <c r="A31" s="10">
        <v>505</v>
      </c>
      <c r="B31" s="35" t="s">
        <v>99</v>
      </c>
      <c r="C31" s="91">
        <v>12205.63</v>
      </c>
      <c r="D31" s="91"/>
      <c r="E31" s="91">
        <v>12205.63</v>
      </c>
      <c r="F31" s="91">
        <v>4138.76</v>
      </c>
      <c r="G31" s="55"/>
      <c r="H31" s="98">
        <f t="shared" si="0"/>
        <v>33.908614303399339</v>
      </c>
      <c r="L31" s="24"/>
      <c r="M31" s="39"/>
      <c r="N31" s="25"/>
      <c r="O31" s="26"/>
      <c r="P31" s="26"/>
      <c r="Q31" s="26"/>
      <c r="R31" s="23"/>
      <c r="S31" s="13"/>
    </row>
    <row r="32" spans="1:19" s="40" customFormat="1" ht="15.6">
      <c r="A32" s="4">
        <v>600</v>
      </c>
      <c r="B32" s="5" t="s">
        <v>100</v>
      </c>
      <c r="C32" s="89">
        <f>SUM(C33:C35)</f>
        <v>1297.8</v>
      </c>
      <c r="D32" s="89">
        <f>SUM(D35)</f>
        <v>0</v>
      </c>
      <c r="E32" s="89">
        <f>SUM(E33:E35)</f>
        <v>1297.8</v>
      </c>
      <c r="F32" s="89">
        <f>SUM(F33:F35)</f>
        <v>335.5</v>
      </c>
      <c r="G32" s="57"/>
      <c r="H32" s="107">
        <f t="shared" si="0"/>
        <v>25.851440899984588</v>
      </c>
      <c r="L32" s="24"/>
      <c r="M32" s="39"/>
      <c r="N32" s="25"/>
      <c r="O32" s="26"/>
      <c r="P32" s="23"/>
      <c r="Q32" s="26"/>
      <c r="R32" s="23"/>
      <c r="S32" s="42"/>
    </row>
    <row r="33" spans="1:19" s="40" customFormat="1" ht="15.6">
      <c r="A33" s="43">
        <v>602</v>
      </c>
      <c r="B33" s="35" t="s">
        <v>101</v>
      </c>
      <c r="C33" s="91">
        <v>90.07</v>
      </c>
      <c r="D33" s="91"/>
      <c r="E33" s="91">
        <v>90.07</v>
      </c>
      <c r="F33" s="91">
        <v>0</v>
      </c>
      <c r="G33" s="55"/>
      <c r="H33" s="98">
        <f t="shared" si="0"/>
        <v>0</v>
      </c>
      <c r="L33" s="24"/>
      <c r="M33" s="39"/>
      <c r="N33" s="25"/>
      <c r="O33" s="26"/>
      <c r="P33" s="23"/>
      <c r="Q33" s="26"/>
      <c r="R33" s="23"/>
      <c r="S33" s="42"/>
    </row>
    <row r="34" spans="1:19" s="40" customFormat="1" ht="31.2">
      <c r="A34" s="43">
        <v>603</v>
      </c>
      <c r="B34" s="35" t="s">
        <v>102</v>
      </c>
      <c r="C34" s="91">
        <v>695</v>
      </c>
      <c r="D34" s="91"/>
      <c r="E34" s="91">
        <v>695</v>
      </c>
      <c r="F34" s="91">
        <v>5.5</v>
      </c>
      <c r="G34" s="55"/>
      <c r="H34" s="98">
        <f t="shared" si="0"/>
        <v>0.79136690647482011</v>
      </c>
      <c r="L34" s="24"/>
      <c r="M34" s="39"/>
      <c r="N34" s="25"/>
      <c r="O34" s="26"/>
      <c r="P34" s="23"/>
      <c r="Q34" s="26"/>
      <c r="R34" s="23"/>
      <c r="S34" s="42"/>
    </row>
    <row r="35" spans="1:19" s="40" customFormat="1" ht="31.2">
      <c r="A35" s="43">
        <v>605</v>
      </c>
      <c r="B35" s="35" t="s">
        <v>103</v>
      </c>
      <c r="C35" s="91">
        <v>512.73</v>
      </c>
      <c r="D35" s="91"/>
      <c r="E35" s="91">
        <v>512.73</v>
      </c>
      <c r="F35" s="91">
        <v>330</v>
      </c>
      <c r="G35" s="55"/>
      <c r="H35" s="98">
        <f t="shared" si="0"/>
        <v>64.361359780001166</v>
      </c>
      <c r="L35" s="24"/>
      <c r="M35" s="39"/>
      <c r="N35" s="33"/>
      <c r="O35" s="26"/>
      <c r="P35" s="26"/>
      <c r="Q35" s="26"/>
      <c r="R35" s="23"/>
      <c r="S35" s="42"/>
    </row>
    <row r="36" spans="1:19" s="40" customFormat="1" ht="15.6">
      <c r="A36" s="4">
        <v>700</v>
      </c>
      <c r="B36" s="5" t="s">
        <v>104</v>
      </c>
      <c r="C36" s="89">
        <f>SUM(C37:C41)</f>
        <v>1146714.3399999999</v>
      </c>
      <c r="D36" s="89"/>
      <c r="E36" s="89">
        <f>SUM(E37:E41)</f>
        <v>1146714.3399999999</v>
      </c>
      <c r="F36" s="89">
        <f>SUM(F37:F41)</f>
        <v>444270.72000000003</v>
      </c>
      <c r="G36" s="57"/>
      <c r="H36" s="107">
        <f t="shared" si="0"/>
        <v>38.742928775094946</v>
      </c>
      <c r="J36" s="103" t="s">
        <v>63</v>
      </c>
      <c r="L36" s="24"/>
      <c r="M36" s="39"/>
      <c r="N36" s="25"/>
      <c r="O36" s="26"/>
      <c r="P36" s="23"/>
      <c r="Q36" s="26"/>
      <c r="R36" s="23"/>
      <c r="S36" s="42"/>
    </row>
    <row r="37" spans="1:19" s="40" customFormat="1" ht="15.6">
      <c r="A37" s="44">
        <v>701</v>
      </c>
      <c r="B37" s="35" t="s">
        <v>105</v>
      </c>
      <c r="C37" s="91">
        <v>363527.66</v>
      </c>
      <c r="D37" s="91"/>
      <c r="E37" s="91">
        <v>363527.66</v>
      </c>
      <c r="F37" s="91">
        <v>144511.42000000001</v>
      </c>
      <c r="G37" s="55"/>
      <c r="H37" s="98">
        <f t="shared" si="0"/>
        <v>39.752523920738255</v>
      </c>
      <c r="L37" s="14"/>
      <c r="M37" s="15"/>
      <c r="N37" s="16"/>
      <c r="O37" s="16"/>
      <c r="P37" s="16"/>
      <c r="Q37" s="17"/>
      <c r="R37" s="23"/>
      <c r="S37" s="42"/>
    </row>
    <row r="38" spans="1:19" s="40" customFormat="1" ht="15.6">
      <c r="A38" s="44">
        <v>702</v>
      </c>
      <c r="B38" s="35" t="s">
        <v>106</v>
      </c>
      <c r="C38" s="91">
        <v>543426.76</v>
      </c>
      <c r="D38" s="91"/>
      <c r="E38" s="91">
        <v>543426.76</v>
      </c>
      <c r="F38" s="91">
        <v>210823.41</v>
      </c>
      <c r="G38" s="55"/>
      <c r="H38" s="98">
        <f t="shared" si="0"/>
        <v>38.795183733682897</v>
      </c>
      <c r="J38" s="103"/>
      <c r="L38" s="45"/>
      <c r="M38" s="39"/>
      <c r="N38" s="25"/>
      <c r="O38" s="26"/>
      <c r="P38" s="23"/>
      <c r="Q38" s="26"/>
      <c r="R38" s="23"/>
      <c r="S38" s="42"/>
    </row>
    <row r="39" spans="1:19" s="40" customFormat="1" ht="15.6">
      <c r="A39" s="44">
        <v>703</v>
      </c>
      <c r="B39" s="35" t="s">
        <v>193</v>
      </c>
      <c r="C39" s="91">
        <v>168302.7</v>
      </c>
      <c r="D39" s="91"/>
      <c r="E39" s="91">
        <v>168302.7</v>
      </c>
      <c r="F39" s="91">
        <v>68554.759999999995</v>
      </c>
      <c r="G39" s="55"/>
      <c r="H39" s="98">
        <f t="shared" si="0"/>
        <v>40.733012601699194</v>
      </c>
      <c r="L39" s="45"/>
      <c r="M39" s="39"/>
      <c r="N39" s="25"/>
      <c r="O39" s="26"/>
      <c r="P39" s="23"/>
      <c r="Q39" s="26"/>
      <c r="R39" s="23"/>
      <c r="S39" s="42"/>
    </row>
    <row r="40" spans="1:19" s="40" customFormat="1" ht="15.6">
      <c r="A40" s="44">
        <v>707</v>
      </c>
      <c r="B40" s="35" t="s">
        <v>107</v>
      </c>
      <c r="C40" s="91">
        <v>34568.49</v>
      </c>
      <c r="D40" s="91"/>
      <c r="E40" s="91">
        <v>34568.49</v>
      </c>
      <c r="F40" s="91">
        <v>7648.64</v>
      </c>
      <c r="G40" s="55"/>
      <c r="H40" s="98">
        <f t="shared" si="0"/>
        <v>22.126046003166469</v>
      </c>
      <c r="L40" s="14"/>
      <c r="M40" s="15"/>
      <c r="N40" s="37"/>
      <c r="O40" s="17"/>
      <c r="P40" s="17"/>
      <c r="Q40" s="17"/>
      <c r="R40" s="23"/>
      <c r="S40" s="42"/>
    </row>
    <row r="41" spans="1:19" s="40" customFormat="1" ht="15.6">
      <c r="A41" s="44">
        <v>709</v>
      </c>
      <c r="B41" s="35" t="s">
        <v>108</v>
      </c>
      <c r="C41" s="91">
        <v>36888.730000000003</v>
      </c>
      <c r="D41" s="91"/>
      <c r="E41" s="91">
        <v>36888.730000000003</v>
      </c>
      <c r="F41" s="91">
        <v>12732.49</v>
      </c>
      <c r="G41" s="55"/>
      <c r="H41" s="98">
        <f t="shared" si="0"/>
        <v>34.515934812610787</v>
      </c>
      <c r="L41" s="46"/>
      <c r="M41" s="39"/>
      <c r="N41" s="33"/>
      <c r="O41" s="26"/>
      <c r="P41" s="23"/>
      <c r="Q41" s="26"/>
      <c r="R41" s="23"/>
      <c r="S41" s="42"/>
    </row>
    <row r="42" spans="1:19" s="40" customFormat="1" ht="15.6">
      <c r="A42" s="34">
        <v>800</v>
      </c>
      <c r="B42" s="5" t="s">
        <v>109</v>
      </c>
      <c r="C42" s="89">
        <f>SUM(C43:C44)</f>
        <v>103810.26999999999</v>
      </c>
      <c r="D42" s="89"/>
      <c r="E42" s="89">
        <f>SUM(E43:E44)</f>
        <v>103810.26999999999</v>
      </c>
      <c r="F42" s="89">
        <f>SUM(F43:F44)</f>
        <v>39508.22</v>
      </c>
      <c r="G42" s="57"/>
      <c r="H42" s="107">
        <f t="shared" si="0"/>
        <v>38.05810349977898</v>
      </c>
      <c r="L42" s="46"/>
      <c r="M42" s="39"/>
      <c r="N42" s="33"/>
      <c r="O42" s="26"/>
      <c r="P42" s="26"/>
      <c r="Q42" s="26"/>
      <c r="R42" s="23"/>
      <c r="S42" s="42"/>
    </row>
    <row r="43" spans="1:19" s="40" customFormat="1" ht="15.6">
      <c r="A43" s="44">
        <v>801</v>
      </c>
      <c r="B43" s="35" t="s">
        <v>110</v>
      </c>
      <c r="C43" s="91">
        <v>78458.259999999995</v>
      </c>
      <c r="D43" s="91"/>
      <c r="E43" s="91">
        <v>78458.259999999995</v>
      </c>
      <c r="F43" s="91">
        <v>30462.65</v>
      </c>
      <c r="G43" s="55"/>
      <c r="H43" s="98">
        <f t="shared" si="0"/>
        <v>38.826568419947122</v>
      </c>
      <c r="L43" s="46"/>
      <c r="M43" s="39"/>
      <c r="N43" s="33"/>
      <c r="O43" s="26"/>
      <c r="P43" s="26"/>
      <c r="Q43" s="26"/>
      <c r="R43" s="23"/>
      <c r="S43" s="42"/>
    </row>
    <row r="44" spans="1:19" s="40" customFormat="1" ht="31.2">
      <c r="A44" s="44">
        <v>804</v>
      </c>
      <c r="B44" s="35" t="s">
        <v>111</v>
      </c>
      <c r="C44" s="91">
        <v>25352.01</v>
      </c>
      <c r="D44" s="91"/>
      <c r="E44" s="91">
        <v>25352.01</v>
      </c>
      <c r="F44" s="91">
        <v>9045.57</v>
      </c>
      <c r="G44" s="55"/>
      <c r="H44" s="98">
        <f t="shared" si="0"/>
        <v>35.679892836899327</v>
      </c>
      <c r="L44" s="46"/>
      <c r="M44" s="39"/>
      <c r="N44" s="33"/>
      <c r="O44" s="26"/>
      <c r="P44" s="23"/>
      <c r="Q44" s="26"/>
      <c r="R44" s="23"/>
      <c r="S44" s="42"/>
    </row>
    <row r="45" spans="1:19" s="40" customFormat="1" ht="15.6">
      <c r="A45" s="47">
        <v>900</v>
      </c>
      <c r="B45" s="5" t="s">
        <v>112</v>
      </c>
      <c r="C45" s="89">
        <f>SUM(C46:C46)</f>
        <v>338.21</v>
      </c>
      <c r="D45" s="89"/>
      <c r="E45" s="89">
        <f>SUM(E46:E46)</f>
        <v>338.21</v>
      </c>
      <c r="F45" s="89">
        <f>SUM(F46:F46)</f>
        <v>0</v>
      </c>
      <c r="G45" s="57"/>
      <c r="H45" s="98">
        <f t="shared" si="0"/>
        <v>0</v>
      </c>
      <c r="L45" s="36"/>
      <c r="M45" s="15"/>
      <c r="N45" s="37"/>
      <c r="O45" s="17"/>
      <c r="P45" s="17"/>
      <c r="Q45" s="17"/>
      <c r="R45" s="23"/>
      <c r="S45" s="42"/>
    </row>
    <row r="46" spans="1:19" s="40" customFormat="1" ht="15.6">
      <c r="A46" s="44">
        <v>909</v>
      </c>
      <c r="B46" s="35" t="s">
        <v>113</v>
      </c>
      <c r="C46" s="91">
        <v>338.21</v>
      </c>
      <c r="D46" s="91"/>
      <c r="E46" s="91">
        <v>338.21</v>
      </c>
      <c r="F46" s="91">
        <v>0</v>
      </c>
      <c r="G46" s="55"/>
      <c r="H46" s="98">
        <f t="shared" si="0"/>
        <v>0</v>
      </c>
      <c r="L46" s="46"/>
      <c r="M46" s="39"/>
      <c r="N46" s="33"/>
      <c r="O46" s="26"/>
      <c r="P46" s="26"/>
      <c r="Q46" s="26"/>
      <c r="R46" s="23"/>
      <c r="S46" s="42"/>
    </row>
    <row r="47" spans="1:19" s="40" customFormat="1" ht="15.6">
      <c r="A47" s="48">
        <v>1000</v>
      </c>
      <c r="B47" s="5" t="s">
        <v>114</v>
      </c>
      <c r="C47" s="89">
        <f>SUM(C48:C52)</f>
        <v>132511.41</v>
      </c>
      <c r="D47" s="89"/>
      <c r="E47" s="89">
        <f>SUM(E48:E52)</f>
        <v>132511.41</v>
      </c>
      <c r="F47" s="89">
        <f>SUM(F48:F52)</f>
        <v>69528.409999999989</v>
      </c>
      <c r="G47" s="57"/>
      <c r="H47" s="107">
        <f t="shared" si="0"/>
        <v>52.469753359352211</v>
      </c>
      <c r="L47" s="46"/>
      <c r="M47" s="39"/>
      <c r="N47" s="33"/>
      <c r="O47" s="26"/>
      <c r="P47" s="26"/>
      <c r="Q47" s="26"/>
      <c r="R47" s="23"/>
      <c r="S47" s="42"/>
    </row>
    <row r="48" spans="1:19" s="40" customFormat="1" ht="15.6">
      <c r="A48" s="49">
        <v>1001</v>
      </c>
      <c r="B48" s="35" t="s">
        <v>115</v>
      </c>
      <c r="C48" s="91">
        <v>11413.16</v>
      </c>
      <c r="D48" s="91"/>
      <c r="E48" s="91">
        <v>11413.16</v>
      </c>
      <c r="F48" s="91">
        <v>3481.29</v>
      </c>
      <c r="G48" s="55"/>
      <c r="H48" s="98">
        <f t="shared" si="0"/>
        <v>30.502420013388054</v>
      </c>
      <c r="L48" s="50"/>
      <c r="M48" s="15"/>
      <c r="N48" s="37"/>
      <c r="O48" s="17"/>
      <c r="P48" s="18"/>
      <c r="Q48" s="17"/>
      <c r="R48" s="23"/>
      <c r="S48" s="42"/>
    </row>
    <row r="49" spans="1:19" s="40" customFormat="1" ht="15.6">
      <c r="A49" s="49">
        <v>1002</v>
      </c>
      <c r="B49" s="35" t="s">
        <v>116</v>
      </c>
      <c r="C49" s="91">
        <v>3404.67</v>
      </c>
      <c r="D49" s="91"/>
      <c r="E49" s="91">
        <v>3404.67</v>
      </c>
      <c r="F49" s="91">
        <v>1550</v>
      </c>
      <c r="G49" s="55"/>
      <c r="H49" s="98">
        <f t="shared" si="0"/>
        <v>45.52570440013276</v>
      </c>
      <c r="L49" s="46"/>
      <c r="M49" s="39"/>
      <c r="N49" s="33"/>
      <c r="O49" s="26"/>
      <c r="P49" s="26"/>
      <c r="Q49" s="26"/>
      <c r="R49" s="23"/>
      <c r="S49" s="42"/>
    </row>
    <row r="50" spans="1:19" s="51" customFormat="1" ht="15.6">
      <c r="A50" s="49">
        <v>1003</v>
      </c>
      <c r="B50" s="35" t="s">
        <v>117</v>
      </c>
      <c r="C50" s="91">
        <v>111568.36</v>
      </c>
      <c r="D50" s="91"/>
      <c r="E50" s="91">
        <v>111568.36</v>
      </c>
      <c r="F50" s="91">
        <v>62634.239999999998</v>
      </c>
      <c r="G50" s="55"/>
      <c r="H50" s="98">
        <f t="shared" si="0"/>
        <v>56.139787301704537</v>
      </c>
      <c r="J50" s="106"/>
      <c r="L50" s="52"/>
      <c r="M50" s="15"/>
      <c r="N50" s="37"/>
      <c r="O50" s="17"/>
      <c r="P50" s="18"/>
      <c r="Q50" s="17"/>
      <c r="R50" s="23"/>
      <c r="S50" s="53"/>
    </row>
    <row r="51" spans="1:19" s="51" customFormat="1" ht="15.6">
      <c r="A51" s="49">
        <v>1004</v>
      </c>
      <c r="B51" s="35" t="s">
        <v>364</v>
      </c>
      <c r="C51" s="91">
        <v>442.3</v>
      </c>
      <c r="D51" s="91"/>
      <c r="E51" s="91">
        <v>442.3</v>
      </c>
      <c r="F51" s="91">
        <v>215.59</v>
      </c>
      <c r="G51" s="55"/>
      <c r="H51" s="98">
        <f t="shared" ref="H51" si="1">F51/E51*100</f>
        <v>48.742934659733208</v>
      </c>
      <c r="J51" s="106"/>
      <c r="L51" s="52"/>
      <c r="M51" s="15"/>
      <c r="N51" s="37"/>
      <c r="O51" s="17"/>
      <c r="P51" s="18"/>
      <c r="Q51" s="17"/>
      <c r="R51" s="23"/>
      <c r="S51" s="53"/>
    </row>
    <row r="52" spans="1:19" s="40" customFormat="1" ht="15.6">
      <c r="A52" s="49">
        <v>1006</v>
      </c>
      <c r="B52" s="35" t="s">
        <v>118</v>
      </c>
      <c r="C52" s="91">
        <v>5682.92</v>
      </c>
      <c r="D52" s="91"/>
      <c r="E52" s="91">
        <v>5682.92</v>
      </c>
      <c r="F52" s="91">
        <v>1647.29</v>
      </c>
      <c r="G52" s="55"/>
      <c r="H52" s="98">
        <f t="shared" si="0"/>
        <v>28.986682902451555</v>
      </c>
      <c r="L52" s="54"/>
      <c r="M52" s="39"/>
      <c r="N52" s="33"/>
      <c r="O52" s="26"/>
      <c r="P52" s="23"/>
      <c r="Q52" s="26"/>
      <c r="R52" s="23"/>
      <c r="S52" s="42"/>
    </row>
    <row r="53" spans="1:19" s="40" customFormat="1" ht="15.6">
      <c r="A53" s="48">
        <v>1100</v>
      </c>
      <c r="B53" s="5" t="s">
        <v>119</v>
      </c>
      <c r="C53" s="89">
        <f>SUM(C54:C55)</f>
        <v>34812.080000000002</v>
      </c>
      <c r="D53" s="89"/>
      <c r="E53" s="89">
        <f t="shared" ref="E53:F53" si="2">SUM(E54:E55)</f>
        <v>34812.080000000002</v>
      </c>
      <c r="F53" s="89">
        <f t="shared" si="2"/>
        <v>16840</v>
      </c>
      <c r="G53" s="57"/>
      <c r="H53" s="107">
        <f t="shared" si="0"/>
        <v>48.374012699040101</v>
      </c>
      <c r="L53" s="54"/>
      <c r="M53" s="39"/>
      <c r="N53" s="33"/>
      <c r="O53" s="26"/>
      <c r="P53" s="26"/>
      <c r="Q53" s="26"/>
      <c r="R53" s="23"/>
      <c r="S53" s="42"/>
    </row>
    <row r="54" spans="1:19" s="40" customFormat="1" ht="15.6">
      <c r="A54" s="49">
        <v>1101</v>
      </c>
      <c r="B54" s="35" t="s">
        <v>120</v>
      </c>
      <c r="C54" s="91">
        <v>22717.79</v>
      </c>
      <c r="D54" s="91"/>
      <c r="E54" s="91">
        <v>22717.79</v>
      </c>
      <c r="F54" s="91">
        <v>11800</v>
      </c>
      <c r="G54" s="55"/>
      <c r="H54" s="98">
        <f t="shared" si="0"/>
        <v>51.941672143285068</v>
      </c>
      <c r="L54" s="54"/>
      <c r="M54" s="39"/>
      <c r="N54" s="33"/>
      <c r="O54" s="26"/>
      <c r="P54" s="23"/>
      <c r="Q54" s="26"/>
      <c r="R54" s="23"/>
      <c r="S54" s="42"/>
    </row>
    <row r="55" spans="1:19" s="40" customFormat="1" ht="15.6">
      <c r="A55" s="49">
        <v>1101</v>
      </c>
      <c r="B55" s="35" t="s">
        <v>120</v>
      </c>
      <c r="C55" s="91">
        <v>12094.29</v>
      </c>
      <c r="D55" s="91"/>
      <c r="E55" s="91">
        <v>12094.29</v>
      </c>
      <c r="F55" s="91">
        <v>5040</v>
      </c>
      <c r="G55" s="55"/>
      <c r="H55" s="98">
        <f t="shared" ref="H55" si="3">F55/E55*100</f>
        <v>41.672557876485513</v>
      </c>
      <c r="L55" s="54"/>
      <c r="M55" s="39"/>
      <c r="N55" s="33"/>
      <c r="O55" s="26"/>
      <c r="P55" s="23"/>
      <c r="Q55" s="26"/>
      <c r="R55" s="23"/>
      <c r="S55" s="42"/>
    </row>
    <row r="56" spans="1:19" s="40" customFormat="1" ht="15.6">
      <c r="A56" s="48">
        <v>1200</v>
      </c>
      <c r="B56" s="5" t="s">
        <v>121</v>
      </c>
      <c r="C56" s="89">
        <f>SUM(C57+C58)</f>
        <v>2738.37</v>
      </c>
      <c r="D56" s="89"/>
      <c r="E56" s="89">
        <f>SUM(E57+E58)</f>
        <v>2738.37</v>
      </c>
      <c r="F56" s="89">
        <f>SUM(F57+F58)</f>
        <v>1116.6199999999999</v>
      </c>
      <c r="G56" s="57"/>
      <c r="H56" s="107">
        <f t="shared" si="0"/>
        <v>40.776812483338624</v>
      </c>
      <c r="L56" s="54"/>
      <c r="M56" s="39"/>
      <c r="N56" s="33"/>
      <c r="O56" s="26"/>
      <c r="P56" s="26"/>
      <c r="Q56" s="26"/>
      <c r="R56" s="23"/>
      <c r="S56" s="42"/>
    </row>
    <row r="57" spans="1:19" s="40" customFormat="1" ht="15.6">
      <c r="A57" s="49">
        <v>1201</v>
      </c>
      <c r="B57" s="35" t="s">
        <v>122</v>
      </c>
      <c r="C57" s="91">
        <v>2354.46</v>
      </c>
      <c r="D57" s="91"/>
      <c r="E57" s="91">
        <v>2354.46</v>
      </c>
      <c r="F57" s="91">
        <v>962.64</v>
      </c>
      <c r="G57" s="55"/>
      <c r="H57" s="98">
        <f t="shared" si="0"/>
        <v>40.885808210799929</v>
      </c>
      <c r="L57" s="52"/>
      <c r="M57" s="15"/>
      <c r="N57" s="37"/>
      <c r="O57" s="17"/>
      <c r="P57" s="17"/>
      <c r="Q57" s="17"/>
      <c r="R57" s="23"/>
      <c r="S57" s="42"/>
    </row>
    <row r="58" spans="1:19" s="40" customFormat="1" ht="15.6">
      <c r="A58" s="49">
        <v>1202</v>
      </c>
      <c r="B58" s="35" t="s">
        <v>123</v>
      </c>
      <c r="C58" s="91">
        <v>383.91</v>
      </c>
      <c r="D58" s="91"/>
      <c r="E58" s="91">
        <v>383.91</v>
      </c>
      <c r="F58" s="91">
        <v>153.97999999999999</v>
      </c>
      <c r="G58" s="55"/>
      <c r="H58" s="98">
        <f t="shared" si="0"/>
        <v>40.108358729910648</v>
      </c>
      <c r="L58" s="54"/>
      <c r="M58" s="39"/>
      <c r="N58" s="33"/>
      <c r="O58" s="26"/>
      <c r="P58" s="23"/>
      <c r="Q58" s="26"/>
      <c r="R58" s="23"/>
      <c r="S58" s="42"/>
    </row>
    <row r="59" spans="1:19" s="40" customFormat="1" ht="31.2">
      <c r="A59" s="48">
        <v>1300</v>
      </c>
      <c r="B59" s="5" t="s">
        <v>124</v>
      </c>
      <c r="C59" s="89">
        <f>SUM(C60)</f>
        <v>140.75</v>
      </c>
      <c r="D59" s="89"/>
      <c r="E59" s="89">
        <f>SUM(E60)</f>
        <v>140.75</v>
      </c>
      <c r="F59" s="89">
        <f>SUM(F60)</f>
        <v>2.29</v>
      </c>
      <c r="G59" s="57"/>
      <c r="H59" s="107">
        <f t="shared" si="0"/>
        <v>1.6269982238010658</v>
      </c>
      <c r="L59" s="52"/>
      <c r="M59" s="15"/>
      <c r="N59" s="37"/>
      <c r="O59" s="17"/>
      <c r="P59" s="17"/>
      <c r="Q59" s="17"/>
      <c r="R59" s="23"/>
      <c r="S59" s="42"/>
    </row>
    <row r="60" spans="1:19" s="40" customFormat="1" ht="31.2">
      <c r="A60" s="49">
        <v>1301</v>
      </c>
      <c r="B60" s="35" t="s">
        <v>125</v>
      </c>
      <c r="C60" s="91">
        <v>140.75</v>
      </c>
      <c r="D60" s="91"/>
      <c r="E60" s="91">
        <v>140.75</v>
      </c>
      <c r="F60" s="91">
        <v>2.29</v>
      </c>
      <c r="G60" s="57"/>
      <c r="H60" s="98">
        <f t="shared" si="0"/>
        <v>1.6269982238010658</v>
      </c>
      <c r="L60" s="54"/>
      <c r="M60" s="39"/>
      <c r="N60" s="33"/>
      <c r="O60" s="26"/>
      <c r="P60" s="23"/>
      <c r="Q60" s="26"/>
      <c r="R60" s="23"/>
      <c r="S60" s="42"/>
    </row>
    <row r="61" spans="1:19" ht="16.2">
      <c r="A61" s="55"/>
      <c r="B61" s="56" t="s">
        <v>126</v>
      </c>
      <c r="C61" s="89">
        <f>SUM(C6+C15+C20+C27+C32+C36+C42+C45+C47+C53+C56+C59)</f>
        <v>2027146.23</v>
      </c>
      <c r="D61" s="89">
        <f>SUM(D6+D15+D20+D27+D32+D36+D42+D45+D47+D53+D56+D59)</f>
        <v>0</v>
      </c>
      <c r="E61" s="89">
        <f>SUM(E6+E15+E20+E27+E32+E36+E42+E45+E47+E53+E56+E59)</f>
        <v>2027146.23</v>
      </c>
      <c r="F61" s="89">
        <f>SUM(F6+F15+F20+F27+F32+F36+F42+F45+F47+F53+F56+F59)</f>
        <v>670344.10000000009</v>
      </c>
      <c r="G61" s="57"/>
      <c r="H61" s="6">
        <f t="shared" si="0"/>
        <v>33.06836428864829</v>
      </c>
      <c r="J61" s="102"/>
      <c r="L61" s="54"/>
      <c r="M61" s="39"/>
      <c r="N61" s="25"/>
      <c r="O61" s="26"/>
      <c r="P61" s="23"/>
      <c r="Q61" s="26"/>
      <c r="R61" s="23"/>
      <c r="S61" s="13"/>
    </row>
    <row r="62" spans="1:19" ht="15.6">
      <c r="A62" s="2"/>
      <c r="B62" s="2"/>
      <c r="C62" s="2"/>
      <c r="D62" s="2"/>
      <c r="E62" s="2"/>
      <c r="F62" s="58"/>
      <c r="G62" s="2"/>
      <c r="H62" s="2"/>
      <c r="L62" s="52"/>
      <c r="M62" s="15"/>
      <c r="N62" s="37"/>
      <c r="O62" s="17"/>
      <c r="P62" s="17"/>
      <c r="Q62" s="17"/>
      <c r="R62" s="23"/>
      <c r="S62" s="13"/>
    </row>
    <row r="63" spans="1:19">
      <c r="J63" s="102"/>
      <c r="L63" s="60"/>
      <c r="M63" s="60"/>
      <c r="N63" s="60"/>
      <c r="O63" s="60"/>
      <c r="P63" s="60"/>
      <c r="Q63" s="60"/>
      <c r="R63" s="60"/>
      <c r="S63" s="13"/>
    </row>
    <row r="64" spans="1:19" ht="15" customHeight="1">
      <c r="A64" s="200" t="s">
        <v>471</v>
      </c>
      <c r="B64" s="200"/>
      <c r="C64" s="200"/>
      <c r="D64" s="200"/>
      <c r="E64" s="200"/>
      <c r="F64" s="200"/>
      <c r="G64" s="200"/>
      <c r="H64" s="200"/>
      <c r="L64" s="60"/>
      <c r="M64" s="60"/>
      <c r="N64" s="60"/>
      <c r="O64" s="60"/>
      <c r="P64" s="60"/>
      <c r="Q64" s="60"/>
      <c r="R64" s="60"/>
      <c r="S64" s="13"/>
    </row>
    <row r="65" spans="1:19" ht="15.6">
      <c r="A65" s="200"/>
      <c r="B65" s="200"/>
      <c r="C65" s="200"/>
      <c r="D65" s="200"/>
      <c r="E65" s="200"/>
      <c r="F65" s="200"/>
      <c r="G65" s="200"/>
      <c r="H65" s="200"/>
      <c r="L65" s="61"/>
      <c r="M65" s="61"/>
      <c r="N65" s="61"/>
      <c r="O65" s="61"/>
      <c r="P65" s="61"/>
      <c r="Q65" s="61"/>
      <c r="R65" s="61"/>
      <c r="S65" s="13"/>
    </row>
    <row r="66" spans="1:19" ht="12.75" customHeight="1">
      <c r="A66" s="200"/>
      <c r="B66" s="200"/>
      <c r="C66" s="200"/>
      <c r="D66" s="200"/>
      <c r="E66" s="200"/>
      <c r="F66" s="200"/>
      <c r="G66" s="200"/>
      <c r="H66" s="200"/>
      <c r="L66" s="13"/>
      <c r="M66" s="13"/>
      <c r="N66" s="13"/>
      <c r="O66" s="13"/>
      <c r="P66" s="13"/>
      <c r="Q66" s="13"/>
      <c r="R66" s="13"/>
      <c r="S66" s="13"/>
    </row>
    <row r="67" spans="1:19" ht="44.25" customHeight="1">
      <c r="A67" s="200"/>
      <c r="B67" s="200"/>
      <c r="C67" s="200"/>
      <c r="D67" s="200"/>
      <c r="E67" s="200"/>
      <c r="F67" s="200"/>
      <c r="G67" s="200"/>
      <c r="H67" s="200"/>
      <c r="L67" s="62"/>
      <c r="M67" s="62"/>
      <c r="N67" s="62"/>
      <c r="O67" s="62"/>
      <c r="P67" s="62"/>
      <c r="Q67" s="62"/>
      <c r="R67" s="62"/>
      <c r="S67" s="13"/>
    </row>
    <row r="68" spans="1:19" ht="12.75" hidden="1" customHeight="1">
      <c r="A68" s="200"/>
      <c r="B68" s="200"/>
      <c r="C68" s="200"/>
      <c r="D68" s="200"/>
      <c r="E68" s="200"/>
      <c r="F68" s="200"/>
      <c r="G68" s="200"/>
      <c r="H68" s="200"/>
      <c r="L68" s="62"/>
      <c r="M68" s="62"/>
      <c r="N68" s="62"/>
      <c r="O68" s="62"/>
      <c r="P68" s="62"/>
      <c r="Q68" s="62"/>
      <c r="R68" s="62"/>
      <c r="S68" s="13"/>
    </row>
    <row r="69" spans="1:19" ht="12.75" customHeight="1">
      <c r="L69" s="62"/>
      <c r="M69" s="62"/>
      <c r="N69" s="62"/>
      <c r="O69" s="62"/>
      <c r="P69" s="62"/>
      <c r="Q69" s="62"/>
      <c r="R69" s="62"/>
      <c r="S69" s="13"/>
    </row>
    <row r="70" spans="1:19" ht="12.75" customHeight="1">
      <c r="L70" s="62"/>
      <c r="M70" s="62"/>
      <c r="N70" s="62"/>
      <c r="O70" s="62"/>
      <c r="P70" s="62"/>
      <c r="Q70" s="62"/>
      <c r="R70" s="62"/>
      <c r="S70" s="13"/>
    </row>
    <row r="71" spans="1:19" ht="12.75" customHeight="1">
      <c r="L71" s="62"/>
      <c r="M71" s="62"/>
      <c r="N71" s="62"/>
      <c r="O71" s="62"/>
      <c r="P71" s="62"/>
      <c r="Q71" s="62"/>
      <c r="R71" s="62"/>
      <c r="S71" s="13"/>
    </row>
    <row r="72" spans="1:19">
      <c r="L72" s="13"/>
      <c r="M72" s="13"/>
      <c r="N72" s="13"/>
      <c r="O72" s="13"/>
      <c r="P72" s="13"/>
      <c r="Q72" s="13"/>
      <c r="R72" s="13"/>
      <c r="S72" s="13"/>
    </row>
  </sheetData>
  <mergeCells count="4">
    <mergeCell ref="A1:H1"/>
    <mergeCell ref="A2:H2"/>
    <mergeCell ref="F3:H3"/>
    <mergeCell ref="A64:H68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opLeftCell="A13" workbookViewId="0">
      <selection activeCell="E24" sqref="E24"/>
    </sheetView>
  </sheetViews>
  <sheetFormatPr defaultRowHeight="14.4"/>
  <cols>
    <col min="2" max="2" width="43.44140625" customWidth="1"/>
    <col min="3" max="3" width="31.33203125" customWidth="1"/>
    <col min="4" max="4" width="13.109375" customWidth="1"/>
    <col min="5" max="5" width="13.44140625" customWidth="1"/>
    <col min="6" max="6" width="14" customWidth="1"/>
  </cols>
  <sheetData>
    <row r="2" spans="1:9" ht="15.75" customHeight="1">
      <c r="A2" s="201" t="s">
        <v>134</v>
      </c>
      <c r="B2" s="201"/>
      <c r="C2" s="201"/>
      <c r="D2" s="201"/>
      <c r="E2" s="201"/>
      <c r="F2" s="201"/>
      <c r="G2" s="69"/>
      <c r="H2" s="69"/>
      <c r="I2" s="69"/>
    </row>
    <row r="3" spans="1:9" ht="15.6">
      <c r="A3" s="201"/>
      <c r="B3" s="201"/>
      <c r="C3" s="201"/>
      <c r="D3" s="201"/>
      <c r="E3" s="201"/>
      <c r="F3" s="201"/>
      <c r="G3" s="69"/>
      <c r="H3" s="69"/>
      <c r="I3" s="69"/>
    </row>
    <row r="4" spans="1:9" ht="15.6">
      <c r="A4" s="202" t="s">
        <v>474</v>
      </c>
      <c r="B4" s="202"/>
      <c r="C4" s="202"/>
      <c r="D4" s="202"/>
      <c r="E4" s="202"/>
      <c r="F4" s="202"/>
    </row>
    <row r="5" spans="1:9" ht="92.4">
      <c r="A5" s="72" t="s">
        <v>135</v>
      </c>
      <c r="B5" s="72" t="s">
        <v>136</v>
      </c>
      <c r="C5" s="72" t="s">
        <v>137</v>
      </c>
      <c r="D5" s="70" t="s">
        <v>363</v>
      </c>
      <c r="E5" s="70" t="s">
        <v>475</v>
      </c>
      <c r="F5" s="70" t="s">
        <v>189</v>
      </c>
    </row>
    <row r="6" spans="1:9">
      <c r="A6" s="73">
        <v>1</v>
      </c>
      <c r="B6" s="74">
        <v>2</v>
      </c>
      <c r="C6" s="74">
        <v>3</v>
      </c>
      <c r="D6" s="101">
        <v>4</v>
      </c>
      <c r="E6" s="71"/>
      <c r="F6" s="71"/>
    </row>
    <row r="7" spans="1:9" ht="31.2">
      <c r="A7" s="75" t="s">
        <v>138</v>
      </c>
      <c r="B7" s="76" t="s">
        <v>139</v>
      </c>
      <c r="C7" s="77" t="s">
        <v>140</v>
      </c>
      <c r="D7" s="104">
        <f>SUM(D8)</f>
        <v>190200.38</v>
      </c>
      <c r="E7" s="93">
        <f>SUM(E8)</f>
        <v>110360.37999999999</v>
      </c>
      <c r="F7" s="84" t="s">
        <v>190</v>
      </c>
    </row>
    <row r="8" spans="1:9" ht="46.8">
      <c r="A8" s="75" t="s">
        <v>141</v>
      </c>
      <c r="B8" s="76" t="s">
        <v>142</v>
      </c>
      <c r="C8" s="77" t="s">
        <v>143</v>
      </c>
      <c r="D8" s="104">
        <f>SUM(D9+D14+D23)</f>
        <v>190200.38</v>
      </c>
      <c r="E8" s="93">
        <f>SUM(E9+E14+E23)</f>
        <v>110360.37999999999</v>
      </c>
      <c r="F8" s="84" t="s">
        <v>190</v>
      </c>
    </row>
    <row r="9" spans="1:9" ht="31.2">
      <c r="A9" s="78" t="s">
        <v>144</v>
      </c>
      <c r="B9" s="79" t="s">
        <v>145</v>
      </c>
      <c r="C9" s="80" t="s">
        <v>146</v>
      </c>
      <c r="D9" s="105">
        <f>SUM(D10-D12)</f>
        <v>0</v>
      </c>
      <c r="E9" s="94">
        <f>SUM(E10-E12)</f>
        <v>0</v>
      </c>
      <c r="F9" s="84" t="s">
        <v>190</v>
      </c>
    </row>
    <row r="10" spans="1:9" ht="49.5" customHeight="1">
      <c r="A10" s="78" t="s">
        <v>147</v>
      </c>
      <c r="B10" s="79" t="s">
        <v>148</v>
      </c>
      <c r="C10" s="80" t="s">
        <v>149</v>
      </c>
      <c r="D10" s="105">
        <f>SUM(D11)</f>
        <v>5000</v>
      </c>
      <c r="E10" s="94">
        <f>SUM(E11)</f>
        <v>0</v>
      </c>
      <c r="F10" s="83" t="s">
        <v>190</v>
      </c>
    </row>
    <row r="11" spans="1:9" ht="46.8">
      <c r="A11" s="78" t="s">
        <v>150</v>
      </c>
      <c r="B11" s="79" t="s">
        <v>151</v>
      </c>
      <c r="C11" s="80" t="s">
        <v>152</v>
      </c>
      <c r="D11" s="105">
        <v>5000</v>
      </c>
      <c r="E11" s="95">
        <v>0</v>
      </c>
      <c r="F11" s="83" t="s">
        <v>190</v>
      </c>
    </row>
    <row r="12" spans="1:9" ht="46.8">
      <c r="A12" s="78" t="s">
        <v>153</v>
      </c>
      <c r="B12" s="79" t="s">
        <v>154</v>
      </c>
      <c r="C12" s="80" t="s">
        <v>155</v>
      </c>
      <c r="D12" s="105">
        <f>SUM(D13)</f>
        <v>5000</v>
      </c>
      <c r="E12" s="94">
        <f>SUM(E13)</f>
        <v>0</v>
      </c>
      <c r="F12" s="83" t="s">
        <v>190</v>
      </c>
    </row>
    <row r="13" spans="1:9" ht="46.8">
      <c r="A13" s="78" t="s">
        <v>156</v>
      </c>
      <c r="B13" s="79" t="s">
        <v>157</v>
      </c>
      <c r="C13" s="81" t="s">
        <v>158</v>
      </c>
      <c r="D13" s="105">
        <v>5000</v>
      </c>
      <c r="E13" s="95">
        <v>0</v>
      </c>
      <c r="F13" s="83" t="s">
        <v>190</v>
      </c>
    </row>
    <row r="14" spans="1:9" ht="46.8">
      <c r="A14" s="78" t="s">
        <v>159</v>
      </c>
      <c r="B14" s="79" t="s">
        <v>160</v>
      </c>
      <c r="C14" s="80" t="s">
        <v>161</v>
      </c>
      <c r="D14" s="105">
        <f>SUM(D15-D17)</f>
        <v>-2417.8500000000004</v>
      </c>
      <c r="E14" s="94">
        <f>SUM(E15-E17)</f>
        <v>-2417.85</v>
      </c>
      <c r="F14" s="83">
        <f>E14/D14</f>
        <v>0.99999999999999978</v>
      </c>
    </row>
    <row r="15" spans="1:9" ht="62.4">
      <c r="A15" s="78" t="s">
        <v>162</v>
      </c>
      <c r="B15" s="79" t="s">
        <v>163</v>
      </c>
      <c r="C15" s="80" t="s">
        <v>164</v>
      </c>
      <c r="D15" s="105">
        <f>SUM(D16)</f>
        <v>10000</v>
      </c>
      <c r="E15" s="94">
        <f>SUM(E16)</f>
        <v>0</v>
      </c>
      <c r="F15" s="83" t="s">
        <v>190</v>
      </c>
    </row>
    <row r="16" spans="1:9" ht="62.4">
      <c r="A16" s="78" t="s">
        <v>165</v>
      </c>
      <c r="B16" s="79" t="s">
        <v>166</v>
      </c>
      <c r="C16" s="80" t="s">
        <v>167</v>
      </c>
      <c r="D16" s="105">
        <v>10000</v>
      </c>
      <c r="E16" s="95">
        <v>0</v>
      </c>
      <c r="F16" s="83" t="s">
        <v>190</v>
      </c>
    </row>
    <row r="17" spans="1:6" ht="78">
      <c r="A17" s="78" t="s">
        <v>168</v>
      </c>
      <c r="B17" s="79" t="s">
        <v>169</v>
      </c>
      <c r="C17" s="80" t="s">
        <v>170</v>
      </c>
      <c r="D17" s="105">
        <f>SUM(D18)</f>
        <v>12417.85</v>
      </c>
      <c r="E17" s="94">
        <f>SUM(E18)</f>
        <v>2417.85</v>
      </c>
      <c r="F17" s="83">
        <f>E18/D18</f>
        <v>0.19470761846857546</v>
      </c>
    </row>
    <row r="18" spans="1:6" ht="69" customHeight="1">
      <c r="A18" s="78" t="s">
        <v>171</v>
      </c>
      <c r="B18" s="82" t="s">
        <v>172</v>
      </c>
      <c r="C18" s="80" t="s">
        <v>173</v>
      </c>
      <c r="D18" s="105">
        <v>12417.85</v>
      </c>
      <c r="E18" s="95">
        <v>2417.85</v>
      </c>
      <c r="F18" s="83">
        <f>E18/D18</f>
        <v>0.19470761846857546</v>
      </c>
    </row>
    <row r="19" spans="1:6" ht="46.8">
      <c r="A19" s="78" t="s">
        <v>174</v>
      </c>
      <c r="B19" s="79" t="s">
        <v>175</v>
      </c>
      <c r="C19" s="80" t="s">
        <v>176</v>
      </c>
      <c r="D19" s="105">
        <f>SUM(D20)</f>
        <v>0</v>
      </c>
      <c r="E19" s="94">
        <f>SUM(E20)</f>
        <v>0</v>
      </c>
      <c r="F19" s="83" t="s">
        <v>190</v>
      </c>
    </row>
    <row r="20" spans="1:6" ht="127.5" customHeight="1">
      <c r="A20" s="78" t="s">
        <v>177</v>
      </c>
      <c r="B20" s="82" t="s">
        <v>178</v>
      </c>
      <c r="C20" s="80" t="s">
        <v>179</v>
      </c>
      <c r="D20" s="105">
        <v>0</v>
      </c>
      <c r="E20" s="95">
        <v>0</v>
      </c>
      <c r="F20" s="83" t="s">
        <v>190</v>
      </c>
    </row>
    <row r="21" spans="1:6" ht="51" customHeight="1">
      <c r="A21" s="78" t="s">
        <v>180</v>
      </c>
      <c r="B21" s="79" t="s">
        <v>181</v>
      </c>
      <c r="C21" s="80" t="s">
        <v>182</v>
      </c>
      <c r="D21" s="105">
        <f>SUM(D22)</f>
        <v>0</v>
      </c>
      <c r="E21" s="94">
        <f>SUM(E22)</f>
        <v>0</v>
      </c>
      <c r="F21" s="83" t="s">
        <v>190</v>
      </c>
    </row>
    <row r="22" spans="1:6" ht="67.5" customHeight="1">
      <c r="A22" s="78" t="s">
        <v>183</v>
      </c>
      <c r="B22" s="79" t="s">
        <v>184</v>
      </c>
      <c r="C22" s="80" t="s">
        <v>185</v>
      </c>
      <c r="D22" s="105">
        <v>0</v>
      </c>
      <c r="E22" s="96">
        <v>0</v>
      </c>
      <c r="F22" s="83" t="s">
        <v>190</v>
      </c>
    </row>
    <row r="23" spans="1:6" ht="34.5" customHeight="1">
      <c r="A23" s="78" t="s">
        <v>186</v>
      </c>
      <c r="B23" s="79" t="s">
        <v>187</v>
      </c>
      <c r="C23" s="80" t="s">
        <v>188</v>
      </c>
      <c r="D23" s="105">
        <v>192618.23</v>
      </c>
      <c r="E23" s="97">
        <v>112778.23</v>
      </c>
      <c r="F23" s="84" t="s">
        <v>190</v>
      </c>
    </row>
  </sheetData>
  <mergeCells count="2">
    <mergeCell ref="A2:F3"/>
    <mergeCell ref="A4:F4"/>
  </mergeCells>
  <pageMargins left="0.70866141732283472" right="0.2" top="0.28999999999999998" bottom="0.28999999999999998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B7" sqref="B7"/>
    </sheetView>
  </sheetViews>
  <sheetFormatPr defaultRowHeight="14.4"/>
  <cols>
    <col min="1" max="1" width="49.44140625" customWidth="1"/>
    <col min="2" max="2" width="34.88671875" customWidth="1"/>
  </cols>
  <sheetData>
    <row r="2" spans="1:2" ht="18" customHeight="1">
      <c r="A2" s="203" t="s">
        <v>129</v>
      </c>
      <c r="B2" s="203"/>
    </row>
    <row r="3" spans="1:2" s="1" customFormat="1" ht="19.5" customHeight="1">
      <c r="A3" s="203" t="s">
        <v>130</v>
      </c>
      <c r="B3" s="203"/>
    </row>
    <row r="4" spans="1:2" ht="15.6">
      <c r="A4" s="204" t="s">
        <v>476</v>
      </c>
      <c r="B4" s="204"/>
    </row>
    <row r="5" spans="1:2" ht="41.4">
      <c r="A5" s="63" t="s">
        <v>127</v>
      </c>
      <c r="B5" s="64" t="s">
        <v>128</v>
      </c>
    </row>
    <row r="6" spans="1:2">
      <c r="A6" s="65" t="s">
        <v>131</v>
      </c>
      <c r="B6" s="88">
        <v>5341.07</v>
      </c>
    </row>
    <row r="8" spans="1:2">
      <c r="B8" s="1" t="s">
        <v>63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B5" sqref="B5"/>
    </sheetView>
  </sheetViews>
  <sheetFormatPr defaultRowHeight="14.4"/>
  <cols>
    <col min="1" max="1" width="54" customWidth="1"/>
    <col min="2" max="2" width="17.88671875" customWidth="1"/>
  </cols>
  <sheetData>
    <row r="2" spans="1:2" ht="61.5" customHeight="1">
      <c r="A2" s="205" t="s">
        <v>133</v>
      </c>
      <c r="B2" s="205"/>
    </row>
    <row r="3" spans="1:2" ht="15.6">
      <c r="A3" s="204" t="s">
        <v>474</v>
      </c>
      <c r="B3" s="204"/>
    </row>
    <row r="4" spans="1:2" ht="39.6">
      <c r="A4" s="67" t="s">
        <v>127</v>
      </c>
      <c r="B4" s="68" t="s">
        <v>128</v>
      </c>
    </row>
    <row r="5" spans="1:2" ht="24.75" customHeight="1">
      <c r="A5" s="66" t="s">
        <v>132</v>
      </c>
      <c r="B5" s="9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VedunovaAA</cp:lastModifiedBy>
  <cp:lastPrinted>2021-06-03T06:02:27Z</cp:lastPrinted>
  <dcterms:created xsi:type="dcterms:W3CDTF">2015-01-16T05:02:30Z</dcterms:created>
  <dcterms:modified xsi:type="dcterms:W3CDTF">2021-06-03T06:45:41Z</dcterms:modified>
</cp:coreProperties>
</file>