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Доходы" sheetId="1" r:id="rId1"/>
    <sheet name="Расходы" sheetId="2" r:id="rId2"/>
    <sheet name="Лист3" sheetId="3" r:id="rId3"/>
  </sheets>
  <definedNames>
    <definedName name="_xlnm.Print_Area" localSheetId="1">'Расходы'!$A$1:$G$63</definedName>
  </definedNames>
  <calcPr fullCalcOnLoad="1"/>
</workbook>
</file>

<file path=xl/sharedStrings.xml><?xml version="1.0" encoding="utf-8"?>
<sst xmlns="http://schemas.openxmlformats.org/spreadsheetml/2006/main" count="366" uniqueCount="337">
  <si>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</si>
  <si>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и кинематография</t>
  </si>
  <si>
    <t>Здравоохранение</t>
  </si>
  <si>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</si>
  <si>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</si>
  <si>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</si>
  <si>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</si>
  <si>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</si>
  <si>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</si>
  <si>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</si>
  <si>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</si>
  <si>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</si>
  <si>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</si>
  <si>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</si>
  <si>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</si>
  <si>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</si>
  <si>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</si>
  <si>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</si>
  <si>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</si>
  <si>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182  1  05  02000  02  0000  110</t>
  </si>
  <si>
    <t>Единый налог на вмененный доход для отдельных видов деятельности</t>
  </si>
  <si>
    <t>182  1  05  02010  02  0000  110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</si>
  <si>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</si>
  <si>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</si>
  <si>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</si>
  <si>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</si>
  <si>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</si>
  <si>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</si>
  <si>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</si>
  <si>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</si>
  <si>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</si>
  <si>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</si>
  <si>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</si>
  <si>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</si>
  <si>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</si>
  <si>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</si>
  <si>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</si>
  <si>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</si>
  <si>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</si>
  <si>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</si>
  <si>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</si>
  <si>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</si>
  <si>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</si>
  <si>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</si>
  <si>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</si>
  <si>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</si>
  <si>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</si>
  <si>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</si>
  <si>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</si>
  <si>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</si>
  <si>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</si>
  <si>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</si>
  <si>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</si>
  <si>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</si>
  <si>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</si>
  <si>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</si>
  <si>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</si>
  <si>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</si>
  <si>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</si>
  <si>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</si>
  <si>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</si>
  <si>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</si>
  <si>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</si>
  <si>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</si>
  <si>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901  1  13  01994  04  0004  130</t>
  </si>
  <si>
    <t>901  1  13  02064  04  0000  130</t>
  </si>
  <si>
    <t>Прочие доходы от компенсации затрат бюджетов городских округов (в части возврата дебиторской задолженности прошлых лет)</t>
  </si>
  <si>
    <t>906  1  13  02994  04  0001  130</t>
  </si>
  <si>
    <t>000  1  14  00000  00  0000  000</t>
  </si>
  <si>
    <t>ДОХОДЫ ОТ ПРОДАЖИ МАТЕРИАЛЬНЫХ И НЕМАТЕРИАЛЬНЫХ АКТИВОВ</t>
  </si>
  <si>
    <t>902  1  14  01040  04  0000  410</t>
  </si>
  <si>
    <t>Доходы от продажи квартир, находящихся в собственности городских округов</t>
  </si>
  <si>
    <t>902  1  14  02043  04  0001  410</t>
  </si>
  <si>
    <t>902  1  14  02043  04  0002  410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</si>
  <si>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</si>
  <si>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</si>
  <si>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</si>
  <si>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</si>
  <si>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</si>
  <si>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</si>
  <si>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</si>
  <si>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</si>
  <si>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</si>
  <si>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188  1  16  21040  04  6000  140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</si>
  <si>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</si>
  <si>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</si>
  <si>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</si>
  <si>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</si>
  <si>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</si>
  <si>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</si>
  <si>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</si>
  <si>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</si>
  <si>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</si>
  <si>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</si>
  <si>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</si>
  <si>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</si>
  <si>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</si>
  <si>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</si>
  <si>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</si>
  <si>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</si>
  <si>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182  1  16  90040  04  6000  140</t>
  </si>
  <si>
    <t>188  1  16  90040  04  6000  140</t>
  </si>
  <si>
    <t>192  1  16  90040  04  6000  140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</si>
  <si>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</si>
  <si>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</si>
  <si>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</si>
  <si>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</si>
  <si>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</si>
  <si>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</si>
  <si>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</si>
  <si>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</si>
  <si>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</si>
  <si>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</si>
  <si>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</si>
  <si>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</si>
  <si>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</si>
  <si>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</si>
  <si>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</si>
  <si>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</si>
  <si>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</si>
  <si>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</si>
  <si>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</si>
  <si>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</si>
  <si>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</si>
  <si>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</si>
  <si>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</si>
  <si>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</si>
  <si>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</si>
  <si>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</si>
  <si>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</si>
  <si>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</si>
  <si>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</si>
  <si>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</si>
  <si>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</si>
  <si>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</si>
  <si>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</si>
  <si>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</si>
  <si>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</si>
  <si>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</si>
  <si>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</si>
  <si>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</si>
  <si>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</si>
  <si>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</si>
  <si>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</si>
  <si>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901  2  19  04000  04  0000  151</t>
  </si>
  <si>
    <t>906  2  19  04000  04  0000  151</t>
  </si>
  <si>
    <t>908  2  19  04000  04  0000  151</t>
  </si>
  <si>
    <t>ИТОГО ДОХОДОВ</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</si>
  <si>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</si>
  <si>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</si>
  <si>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</si>
  <si>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</si>
  <si>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</si>
  <si>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</si>
  <si>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</si>
  <si>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</si>
  <si>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</si>
  <si>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000  1  05  04000  02  0000  110</t>
  </si>
  <si>
    <t>Налог, взимаемый в связи с применением патентной системы налогообложения</t>
  </si>
  <si>
    <t>182  1  06  01000  00  0000  110</t>
  </si>
  <si>
    <t>Налог на имущество физических лиц</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</si>
  <si>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</si>
  <si>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</si>
  <si>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</si>
  <si>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000  1  11  05074  00  0000  000</t>
  </si>
  <si>
    <t>Доходы от сдачи в аренду имущества, составляющего казну городских округов (за исключением земельных участков)</t>
  </si>
  <si>
    <t>000  1  13  01000  00  0000  130</t>
  </si>
  <si>
    <t>Доходы от оказания платных услуг (работ)</t>
  </si>
  <si>
    <t>000  1  13  01994  04  0004  130</t>
  </si>
  <si>
    <t>Прочие доходы от оказания платных услуг (работ)</t>
  </si>
  <si>
    <t>00  1  13  02000  00  0000  130</t>
  </si>
  <si>
    <t xml:space="preserve">Доходы от компенсации затрат государства </t>
  </si>
  <si>
    <t>000  1  13  02994  04  0001  130</t>
  </si>
  <si>
    <t>000  1  14  01000  00  0000  410</t>
  </si>
  <si>
    <t>Доходы от продажи квартир</t>
  </si>
  <si>
    <t>000  1  14  06010  00  0000  430</t>
  </si>
  <si>
    <t>Доходы от продажи земельных участков, государственная собственность на которые не разграничена</t>
  </si>
  <si>
    <t>902  1  14  06012  04  0000  430</t>
  </si>
  <si>
    <t>141  1  16  08010  01  6000  140</t>
  </si>
  <si>
    <t>188  1  16 4 3000  01  6000  140</t>
  </si>
  <si>
    <t>000  2  02  03999  04  0000  151</t>
  </si>
  <si>
    <t>Прочие субвенции бюджетам городских округов</t>
  </si>
  <si>
    <t>Субвенции на обеспечение государственных гарантий прав граждан на получение дошкольного образования</t>
  </si>
  <si>
    <t>902  1  11  05012  04  0001  120</t>
  </si>
  <si>
    <t>902  1  11  05012  04  0002  120</t>
  </si>
  <si>
    <t>902  1  08  07150  01  0000  110</t>
  </si>
  <si>
    <t>Государственная пошлина за выдачу разрешения на установку рекламной конструкции</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</si>
  <si>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</si>
  <si>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</si>
  <si>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</si>
  <si>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</si>
  <si>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</si>
  <si>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</si>
  <si>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</si>
  <si>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</si>
  <si>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</si>
  <si>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</si>
  <si>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</si>
  <si>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</si>
  <si>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Органы внутренних дел</t>
  </si>
  <si>
    <t>Обеспечение пожарной безопасности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</si>
  <si>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</si>
  <si>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</si>
  <si>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</si>
  <si>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</si>
  <si>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</si>
  <si>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</si>
  <si>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</si>
  <si>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</si>
  <si>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</si>
  <si>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</si>
  <si>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</si>
  <si>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</si>
  <si>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</si>
  <si>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 xml:space="preserve"> Охрана объектов растительного и животного мира и среды их обитания</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</si>
  <si>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</si>
  <si>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</si>
  <si>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</si>
  <si>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</si>
  <si>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</si>
  <si>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</si>
  <si>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</si>
  <si>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</si>
  <si>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</si>
  <si>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</si>
  <si>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Другие  вопросы в области социальной политики</t>
  </si>
  <si>
    <t xml:space="preserve"> Физическая культура и спорт</t>
  </si>
  <si>
    <t>Физическая культура</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</si>
  <si>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</si>
  <si>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</si>
  <si>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</si>
  <si>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</si>
  <si>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Функционирование законодательных (представительных) органов государственной власти и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</si>
  <si>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</si>
  <si>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Социальное обеспечение населения</t>
  </si>
  <si>
    <t xml:space="preserve">Телевидение и радиовещание </t>
  </si>
  <si>
    <t xml:space="preserve">Средства массовой информации </t>
  </si>
  <si>
    <t>Другие вопросы в области культуры, кинематографии</t>
  </si>
  <si>
    <t>Национальная  безопасность и правоохранительная  деятельность</t>
  </si>
  <si>
    <t>141  1  16  25050  01  6000  140</t>
  </si>
  <si>
    <t>Объем средств по решению о бюджете на 2015 год, тыс. руб.</t>
  </si>
  <si>
    <t>% исполнения к  годовым  назначениям</t>
  </si>
  <si>
    <t>Другие вопросы в области национальной безопасности и правоохранительной деятельности</t>
  </si>
  <si>
    <t>Сбор, удаление отходов и очистка сточных вод</t>
  </si>
  <si>
    <t>Другие вопросы в области охраны окружающей среды</t>
  </si>
  <si>
    <t>Сумма бюджетных назначений на 2015 год (в тыс.руб.)</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</si>
  <si>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</si>
  <si>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</si>
  <si>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</si>
  <si>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</si>
  <si>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</si>
  <si>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(средства от продажи права на заключение договоров аренды указанных земельных участков)</t>
    </r>
  </si>
  <si>
    <t>902  1  11  05024  04  0001  120</t>
  </si>
  <si>
    <r>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r>
    <r>
      <rPr>
        <sz val="10"/>
        <color indexed="12"/>
        <rFont val="Times New Roman"/>
        <family val="1"/>
      </rPr>
      <t xml:space="preserve"> (доходы, получаемые в виде арендной платы за указанные земельные участки)</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</si>
  <si>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</si>
  <si>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</si>
  <si>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</si>
  <si>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</si>
  <si>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rPr>
      <t>(возврат дебиторской задолженности прошлых лет)</t>
    </r>
  </si>
  <si>
    <t>902  1  14  02043  04  0000  410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</si>
  <si>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</si>
  <si>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</si>
  <si>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</si>
  <si>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</si>
  <si>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000  1  16  21040  04  6000  140</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</si>
  <si>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</si>
  <si>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</si>
  <si>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в области охраны окружающей среды</t>
  </si>
  <si>
    <t>Возврат остатков субсидий, субвенций и иных межбюджетных трансфертов, имеющих целевое назначение прошлых лет, из бюджетов городских округов</t>
  </si>
  <si>
    <t>000  1  05  00000  00  0000  000</t>
  </si>
  <si>
    <t>НАЛОГИ НА СОВОКУПНЫЙ ДОХОД</t>
  </si>
  <si>
    <t>901  1  13  02994  04  0001  130</t>
  </si>
  <si>
    <t>188  1  16  30030  01  6000  140</t>
  </si>
  <si>
    <t>Прочие денежные взыскания (штрафы) за правонарушения в области дорожного движения</t>
  </si>
  <si>
    <t>106  1  16  90040  04  6000  140</t>
  </si>
  <si>
    <t>908  1  17  01040  04  0000  180</t>
  </si>
  <si>
    <t>901  2  02  02088  04  0002  151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</si>
  <si>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</si>
  <si>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</si>
  <si>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</si>
  <si>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</si>
  <si>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</si>
  <si>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</si>
  <si>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 xml:space="preserve">Cубсидии на улучшение жилищных условий граждан, предоставление которых предусмотрено государственной программой Свердловской области «Развитие жилищно - коммунального хозяйства и повышение энергетической эффективности в Свердловской области до 2020 года" </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</si>
  <si>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</si>
  <si>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капитальный ремонт, приведение в соответствии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</si>
  <si>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000  2  02  04000  00 0000  151</t>
  </si>
  <si>
    <t>ИНЫЕ МЕЖБЮДЖЕТНЫЕ ТРАНСФЕРТЫ</t>
  </si>
  <si>
    <t>000  2  02  04999  04  0000  151</t>
  </si>
  <si>
    <t>Прочие межбюджетные трансферты передаваемые бюджетам городских округов</t>
  </si>
  <si>
    <t>901  2  02  04999  04  0000  151</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</si>
  <si>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</si>
  <si>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Исполнено    на 01.04.2015г, в тыс. руб.</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</si>
  <si>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</si>
  <si>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</si>
  <si>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</si>
  <si>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</si>
  <si>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</si>
  <si>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000  1  16 4 3000  01  6000  140</t>
  </si>
  <si>
    <t>901  2  02  02009  04  0000  151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</si>
  <si>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</si>
  <si>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000  2  02  02077  04  0000  151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</si>
  <si>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</si>
  <si>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901  2  02  02077  04  0000  151</t>
  </si>
  <si>
    <t>Субсидии из областного бюджета на реконструкцию стадиона при МКОУ ДОД "ДЮСШ" п. Цементный</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</si>
  <si>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</si>
  <si>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</si>
  <si>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901  2  02  04081  04  0000  151</t>
  </si>
  <si>
    <t>Межбюджетные трансферты, передаваемые бюджетам гоордских округов на финансовое обеспечение мероприятий повременному  социально-бытовому  обустройству лиц, вынужденно покинувших территорию Украины и находящихся в пунктах временного размещения</t>
  </si>
  <si>
    <t>000  2  07  04000  04  0000  180</t>
  </si>
  <si>
    <t>Прочие безвозмездные поступления в бюджеты городских округов</t>
  </si>
  <si>
    <t>906  2  07  04050  04  0000  180</t>
  </si>
  <si>
    <t>901  2  18  04010  04  0000  180</t>
  </si>
  <si>
    <t xml:space="preserve"> </t>
  </si>
  <si>
    <t xml:space="preserve"> по состоянию на 01.05.2015 года</t>
  </si>
  <si>
    <t>Мунципальный долг по состоянию на 01.05.2014 года составил 16 236,6 тыс. руб.</t>
  </si>
  <si>
    <r>
      <t xml:space="preserve">    </t>
    </r>
    <r>
      <rPr>
        <vertAlign val="superscript"/>
        <sz val="10"/>
        <color indexed="8"/>
        <rFont val="Times New Roman"/>
        <family val="1"/>
      </rPr>
      <t>1*</t>
    </r>
    <r>
      <rPr>
        <sz val="10"/>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7461,6тыс.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</si>
  <si>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Исполнение бюджета Невьянского городского округа по состоянию на 01.05.2015 г.</t>
  </si>
  <si>
    <t>Сумма фактического поступления на 01.05.2015г. (в тыс.руб.)</t>
  </si>
  <si>
    <t>Отклонения от плана +/-</t>
  </si>
  <si>
    <t>100  1  03  02230  01  0000  110</t>
  </si>
  <si>
    <t>100  1  03  02240  01  0000  110</t>
  </si>
  <si>
    <t>100  1  03  02250  01  0000  110</t>
  </si>
  <si>
    <t>100  1  03  02260  01  0000  110</t>
  </si>
  <si>
    <t>000  1  16  25020  01  0000  140</t>
  </si>
  <si>
    <t>Денежные взыскания (штрафы) за нарушение законодательства Российской Федерации об особо охраняемых природных территориях</t>
  </si>
  <si>
    <t>017  1  16  25020  01  0000  140</t>
  </si>
  <si>
    <t>000  1  16  25050  01  0000  140</t>
  </si>
  <si>
    <t>017  1  16  25050  01  0000  140</t>
  </si>
  <si>
    <t>106  1  16  25050  01  6000  140</t>
  </si>
  <si>
    <t>000  1  16  25060  01  6000  140</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</si>
  <si>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</si>
  <si>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017  1  16  90040  04  0000  140</t>
  </si>
  <si>
    <t>029  1  16  90040  04  0000  140</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</si>
  <si>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</si>
  <si>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</si>
  <si>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901  2  07  04050  04  0000  180</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</si>
</sst>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
    <numFmt numFmtId="182" formatCode="#,##0.000"/>
    <numFmt numFmtId="183" formatCode="0.0"/>
    <numFmt numFmtId="184" formatCode="#,##0.0"/>
    <numFmt numFmtId="185" formatCode="0.0%"/>
    <numFmt numFmtId="186" formatCode="0000"/>
    <numFmt numFmtId="187" formatCode="0.00000"/>
    <numFmt numFmtId="188" formatCode="0.0000"/>
  </numFmts>
  <fonts count="64">
    <font>
      <sz val="10"/>
      <name val="Arial"/>
      <family val="0"/>
    </font>
    <font>
      <sz val="10"/>
      <name val="Times New Roman"/>
      <family val="1"/>
    </font>
    <font>
      <sz val="14"/>
      <name val="Arial Cyr"/>
      <family val="0"/>
    </font>
    <font>
      <sz val="10"/>
      <name val="Arial Cyr"/>
      <family val="0"/>
    </font>
    <font>
      <b/>
      <sz val="10"/>
      <name val="Arial Cyr"/>
      <family val="0"/>
    </font>
    <font>
      <sz val="10"/>
      <color indexed="8"/>
      <name val="Times New Roman"/>
      <family val="1"/>
    </font>
    <font>
      <b/>
      <i/>
      <sz val="12"/>
      <name val="Times New Roman"/>
      <family val="1"/>
    </font>
    <font>
      <i/>
      <sz val="12"/>
      <name val="Times New Roman"/>
      <family val="1"/>
    </font>
    <font>
      <b/>
      <sz val="12"/>
      <name val="Times New Roman"/>
      <family val="1"/>
    </font>
    <font>
      <sz val="12"/>
      <name val="Times New Roman"/>
      <family val="1"/>
    </font>
    <font>
      <sz val="12"/>
      <name val="Calibri"/>
      <family val="2"/>
    </font>
    <font>
      <sz val="11"/>
      <name val="Times New Roman"/>
      <family val="1"/>
    </font>
    <font>
      <vertAlign val="superscript"/>
      <sz val="10"/>
      <color indexed="8"/>
      <name val="Times New Roman"/>
      <family val="1"/>
    </font>
    <font>
      <sz val="9"/>
      <name val="Arial Cyr"/>
      <family val="0"/>
    </font>
    <font>
      <b/>
      <sz val="10"/>
      <name val="Times New Roman"/>
      <family val="1"/>
    </font>
    <font>
      <b/>
      <i/>
      <sz val="10"/>
      <name val="Times New Roman"/>
      <family val="1"/>
    </font>
    <font>
      <b/>
      <sz val="11"/>
      <name val="Times New Roman"/>
      <family val="1"/>
    </font>
    <font>
      <b/>
      <i/>
      <sz val="14"/>
      <name val="Times New Roman"/>
      <family val="1"/>
    </font>
    <font>
      <sz val="9"/>
      <name val="Arial"/>
      <family val="2"/>
    </font>
    <font>
      <sz val="10"/>
      <color indexed="12"/>
      <name val="Times New Roman"/>
      <family val="1"/>
    </font>
    <font>
      <i/>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b/>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155">
    <xf numFmtId="0" fontId="0" fillId="0" borderId="0" xfId="0" applyAlignment="1">
      <alignment/>
    </xf>
    <xf numFmtId="0" fontId="1" fillId="0" borderId="0" xfId="0" applyFont="1" applyAlignment="1">
      <alignment/>
    </xf>
    <xf numFmtId="0" fontId="9" fillId="0" borderId="10" xfId="0" applyFont="1" applyBorder="1" applyAlignment="1">
      <alignment/>
    </xf>
    <xf numFmtId="183" fontId="9" fillId="0" borderId="10" xfId="0" applyNumberFormat="1" applyFont="1" applyBorder="1" applyAlignment="1">
      <alignment/>
    </xf>
    <xf numFmtId="0" fontId="4" fillId="0" borderId="0" xfId="0" applyFont="1" applyAlignment="1">
      <alignment/>
    </xf>
    <xf numFmtId="0" fontId="0" fillId="0" borderId="0" xfId="0" applyAlignment="1">
      <alignment wrapText="1"/>
    </xf>
    <xf numFmtId="0" fontId="13" fillId="0" borderId="0" xfId="0" applyFont="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86" fontId="8" fillId="0" borderId="10" xfId="0" applyNumberFormat="1" applyFont="1" applyBorder="1" applyAlignment="1">
      <alignment horizontal="center" vertical="center"/>
    </xf>
    <xf numFmtId="0" fontId="8" fillId="0" borderId="10" xfId="0" applyFont="1" applyBorder="1" applyAlignment="1">
      <alignment vertical="justify"/>
    </xf>
    <xf numFmtId="183" fontId="8" fillId="0" borderId="10" xfId="0" applyNumberFormat="1" applyFont="1" applyFill="1" applyBorder="1" applyAlignment="1">
      <alignment/>
    </xf>
    <xf numFmtId="0" fontId="8" fillId="0" borderId="10" xfId="0" applyFont="1" applyBorder="1" applyAlignment="1">
      <alignment/>
    </xf>
    <xf numFmtId="183" fontId="8" fillId="0" borderId="10" xfId="0" applyNumberFormat="1" applyFont="1" applyBorder="1" applyAlignment="1">
      <alignment/>
    </xf>
    <xf numFmtId="186" fontId="9" fillId="0" borderId="10" xfId="0" applyNumberFormat="1" applyFont="1" applyBorder="1" applyAlignment="1">
      <alignment horizontal="center" wrapText="1"/>
    </xf>
    <xf numFmtId="0" fontId="9" fillId="0" borderId="10" xfId="0" applyFont="1" applyBorder="1" applyAlignment="1">
      <alignment vertical="justify" wrapText="1"/>
    </xf>
    <xf numFmtId="0" fontId="9" fillId="0" borderId="10" xfId="0" applyFont="1" applyBorder="1" applyAlignment="1">
      <alignment wrapText="1"/>
    </xf>
    <xf numFmtId="186" fontId="9" fillId="0" borderId="10" xfId="0" applyNumberFormat="1" applyFont="1" applyBorder="1" applyAlignment="1">
      <alignment horizontal="center"/>
    </xf>
    <xf numFmtId="183" fontId="9" fillId="0" borderId="10" xfId="0" applyNumberFormat="1" applyFont="1" applyFill="1" applyBorder="1" applyAlignment="1">
      <alignment/>
    </xf>
    <xf numFmtId="186" fontId="8" fillId="0" borderId="10" xfId="0" applyNumberFormat="1" applyFont="1" applyBorder="1" applyAlignment="1">
      <alignment horizontal="center" vertical="top"/>
    </xf>
    <xf numFmtId="0" fontId="8" fillId="0" borderId="10" xfId="0" applyFont="1" applyBorder="1" applyAlignment="1">
      <alignment vertical="justify" wrapText="1"/>
    </xf>
    <xf numFmtId="0" fontId="8" fillId="0" borderId="10" xfId="0" applyFont="1" applyBorder="1" applyAlignment="1">
      <alignment vertical="top"/>
    </xf>
    <xf numFmtId="0" fontId="9" fillId="0" borderId="10" xfId="0" applyFont="1" applyFill="1" applyBorder="1" applyAlignment="1">
      <alignment/>
    </xf>
    <xf numFmtId="186" fontId="8" fillId="0" borderId="10" xfId="0" applyNumberFormat="1" applyFont="1" applyBorder="1" applyAlignment="1">
      <alignment horizontal="center"/>
    </xf>
    <xf numFmtId="0" fontId="8" fillId="0" borderId="10" xfId="0" applyFont="1" applyFill="1" applyBorder="1" applyAlignment="1">
      <alignment/>
    </xf>
    <xf numFmtId="0" fontId="9" fillId="0" borderId="10" xfId="0" applyFont="1" applyBorder="1" applyAlignment="1">
      <alignment vertical="justify"/>
    </xf>
    <xf numFmtId="0" fontId="9" fillId="0" borderId="10" xfId="0" applyFont="1" applyFill="1" applyBorder="1" applyAlignment="1">
      <alignment vertical="justify" wrapText="1"/>
    </xf>
    <xf numFmtId="186" fontId="9" fillId="0" borderId="10" xfId="0" applyNumberFormat="1" applyFont="1" applyBorder="1" applyAlignment="1">
      <alignment horizontal="center" vertical="center"/>
    </xf>
    <xf numFmtId="186" fontId="9" fillId="0" borderId="10" xfId="0" applyNumberFormat="1" applyFont="1" applyFill="1" applyBorder="1" applyAlignment="1">
      <alignment horizontal="center"/>
    </xf>
    <xf numFmtId="186" fontId="8" fillId="0" borderId="10" xfId="0" applyNumberFormat="1" applyFont="1" applyFill="1" applyBorder="1" applyAlignment="1">
      <alignment horizontal="center"/>
    </xf>
    <xf numFmtId="0" fontId="8" fillId="0" borderId="10" xfId="0" applyFont="1" applyBorder="1" applyAlignment="1">
      <alignment horizontal="center"/>
    </xf>
    <xf numFmtId="0" fontId="9" fillId="0" borderId="10" xfId="0" applyFont="1" applyBorder="1" applyAlignment="1">
      <alignment horizontal="center"/>
    </xf>
    <xf numFmtId="0" fontId="14" fillId="0" borderId="10" xfId="53" applyFont="1" applyBorder="1" applyAlignment="1">
      <alignment horizontal="center" vertical="top"/>
      <protection/>
    </xf>
    <xf numFmtId="0" fontId="14" fillId="0" borderId="10" xfId="53" applyFont="1" applyBorder="1" applyAlignment="1">
      <alignment horizontal="center" vertical="top" wrapText="1"/>
      <protection/>
    </xf>
    <xf numFmtId="0" fontId="14" fillId="0" borderId="10" xfId="53" applyNumberFormat="1" applyFont="1" applyBorder="1" applyAlignment="1">
      <alignment horizontal="center"/>
      <protection/>
    </xf>
    <xf numFmtId="0" fontId="14" fillId="0" borderId="10" xfId="53" applyFont="1" applyBorder="1" applyAlignment="1">
      <alignment horizontal="center"/>
      <protection/>
    </xf>
    <xf numFmtId="0" fontId="14" fillId="0" borderId="10" xfId="54" applyFont="1" applyBorder="1" applyAlignment="1">
      <alignment horizontal="justify" vertical="top"/>
      <protection/>
    </xf>
    <xf numFmtId="0" fontId="14" fillId="0" borderId="10" xfId="54" applyFont="1" applyBorder="1" applyAlignment="1">
      <alignment vertical="top" wrapText="1"/>
      <protection/>
    </xf>
    <xf numFmtId="2" fontId="14" fillId="0" borderId="10" xfId="54" applyNumberFormat="1" applyFont="1" applyBorder="1" applyAlignment="1">
      <alignment horizontal="center"/>
      <protection/>
    </xf>
    <xf numFmtId="0" fontId="1" fillId="0" borderId="10" xfId="54" applyFont="1" applyBorder="1" applyAlignment="1">
      <alignment horizontal="justify" vertical="top"/>
      <protection/>
    </xf>
    <xf numFmtId="0" fontId="1" fillId="0" borderId="10" xfId="54" applyFont="1" applyBorder="1" applyAlignment="1">
      <alignment horizontal="justify" vertical="top" wrapText="1"/>
      <protection/>
    </xf>
    <xf numFmtId="2" fontId="1" fillId="0" borderId="10" xfId="54" applyNumberFormat="1" applyFont="1" applyBorder="1" applyAlignment="1">
      <alignment horizontal="center"/>
      <protection/>
    </xf>
    <xf numFmtId="0" fontId="14" fillId="0" borderId="10" xfId="54" applyFont="1" applyBorder="1" applyAlignment="1">
      <alignment horizontal="justify" vertical="top" wrapText="1"/>
      <protection/>
    </xf>
    <xf numFmtId="0" fontId="1" fillId="0" borderId="10" xfId="53" applyFont="1" applyBorder="1" applyAlignment="1">
      <alignment horizontal="justify" vertical="top"/>
      <protection/>
    </xf>
    <xf numFmtId="2" fontId="14" fillId="0" borderId="10" xfId="54" applyNumberFormat="1" applyFont="1" applyBorder="1" applyAlignment="1">
      <alignment horizontal="center" wrapText="1"/>
      <protection/>
    </xf>
    <xf numFmtId="4" fontId="1" fillId="0" borderId="10" xfId="54" applyNumberFormat="1" applyFont="1" applyBorder="1" applyAlignment="1">
      <alignment horizontal="center"/>
      <protection/>
    </xf>
    <xf numFmtId="0" fontId="14" fillId="0" borderId="10" xfId="54" applyNumberFormat="1" applyFont="1" applyBorder="1" applyAlignment="1">
      <alignment horizontal="justify" vertical="top" wrapText="1"/>
      <protection/>
    </xf>
    <xf numFmtId="0" fontId="14" fillId="0" borderId="10" xfId="54" applyFont="1" applyBorder="1" applyAlignment="1">
      <alignment vertical="top"/>
      <protection/>
    </xf>
    <xf numFmtId="2" fontId="14" fillId="0" borderId="10" xfId="54" applyNumberFormat="1" applyFont="1" applyBorder="1" applyAlignment="1">
      <alignment horizontal="center" vertical="top" wrapText="1"/>
      <protection/>
    </xf>
    <xf numFmtId="0" fontId="1" fillId="0" borderId="10" xfId="54" applyFont="1" applyBorder="1" applyAlignment="1">
      <alignment vertical="top"/>
      <protection/>
    </xf>
    <xf numFmtId="2" fontId="1" fillId="0" borderId="10" xfId="54" applyNumberFormat="1" applyFont="1" applyBorder="1" applyAlignment="1">
      <alignment horizontal="center" wrapText="1"/>
      <protection/>
    </xf>
    <xf numFmtId="0" fontId="15" fillId="0" borderId="10" xfId="54" applyFont="1" applyBorder="1" applyAlignment="1">
      <alignment horizontal="justify" vertical="top"/>
      <protection/>
    </xf>
    <xf numFmtId="0" fontId="16" fillId="0" borderId="10" xfId="0" applyFont="1" applyBorder="1" applyAlignment="1">
      <alignment horizontal="center" vertical="center" wrapText="1"/>
    </xf>
    <xf numFmtId="2" fontId="14" fillId="0" borderId="11" xfId="54" applyNumberFormat="1" applyFont="1" applyBorder="1" applyAlignment="1">
      <alignment horizontal="center" wrapText="1"/>
      <protection/>
    </xf>
    <xf numFmtId="0" fontId="9" fillId="0" borderId="10" xfId="0" applyFont="1" applyFill="1" applyBorder="1" applyAlignment="1">
      <alignment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xf>
    <xf numFmtId="186" fontId="8" fillId="0" borderId="0" xfId="0" applyNumberFormat="1" applyFont="1" applyBorder="1" applyAlignment="1">
      <alignment horizontal="center" vertical="center"/>
    </xf>
    <xf numFmtId="0" fontId="8" fillId="0" borderId="0" xfId="0" applyFont="1" applyBorder="1" applyAlignment="1">
      <alignment vertical="justify"/>
    </xf>
    <xf numFmtId="183" fontId="8" fillId="0" borderId="0" xfId="0" applyNumberFormat="1" applyFont="1" applyFill="1" applyBorder="1" applyAlignment="1">
      <alignment/>
    </xf>
    <xf numFmtId="0" fontId="8" fillId="0" borderId="0" xfId="0" applyFont="1" applyBorder="1" applyAlignment="1">
      <alignment/>
    </xf>
    <xf numFmtId="183" fontId="8" fillId="0" borderId="0" xfId="0" applyNumberFormat="1" applyFont="1" applyBorder="1" applyAlignment="1">
      <alignment/>
    </xf>
    <xf numFmtId="186" fontId="9" fillId="0" borderId="0" xfId="0" applyNumberFormat="1" applyFont="1" applyBorder="1" applyAlignment="1">
      <alignment horizontal="center" wrapText="1"/>
    </xf>
    <xf numFmtId="0" fontId="9" fillId="0" borderId="0" xfId="0" applyFont="1" applyBorder="1" applyAlignment="1">
      <alignment vertical="justify" wrapText="1"/>
    </xf>
    <xf numFmtId="0" fontId="9" fillId="0" borderId="0" xfId="0" applyFont="1" applyFill="1" applyBorder="1" applyAlignment="1">
      <alignment wrapText="1"/>
    </xf>
    <xf numFmtId="0" fontId="9" fillId="0" borderId="0" xfId="0" applyFont="1" applyBorder="1" applyAlignment="1">
      <alignment wrapText="1"/>
    </xf>
    <xf numFmtId="183" fontId="9" fillId="0" borderId="0" xfId="0" applyNumberFormat="1" applyFont="1" applyBorder="1" applyAlignment="1">
      <alignment/>
    </xf>
    <xf numFmtId="186" fontId="9" fillId="0" borderId="0" xfId="0" applyNumberFormat="1" applyFont="1" applyBorder="1" applyAlignment="1">
      <alignment horizontal="center"/>
    </xf>
    <xf numFmtId="183" fontId="9" fillId="0" borderId="0" xfId="0" applyNumberFormat="1" applyFont="1" applyFill="1" applyBorder="1" applyAlignment="1">
      <alignment/>
    </xf>
    <xf numFmtId="0" fontId="9" fillId="0" borderId="0" xfId="0" applyFont="1" applyBorder="1" applyAlignment="1">
      <alignment/>
    </xf>
    <xf numFmtId="0" fontId="8" fillId="0" borderId="10" xfId="0" applyFont="1" applyFill="1" applyBorder="1" applyAlignment="1">
      <alignment vertical="top"/>
    </xf>
    <xf numFmtId="186" fontId="8" fillId="0" borderId="0" xfId="0" applyNumberFormat="1" applyFont="1" applyBorder="1" applyAlignment="1">
      <alignment horizontal="center" vertical="top"/>
    </xf>
    <xf numFmtId="0" fontId="8" fillId="0" borderId="0" xfId="0" applyFont="1" applyBorder="1" applyAlignment="1">
      <alignment vertical="justify" wrapText="1"/>
    </xf>
    <xf numFmtId="0" fontId="8" fillId="0" borderId="0" xfId="0" applyFont="1" applyFill="1" applyBorder="1" applyAlignment="1">
      <alignment vertical="top"/>
    </xf>
    <xf numFmtId="0" fontId="8" fillId="0" borderId="0" xfId="0" applyFont="1" applyBorder="1" applyAlignment="1">
      <alignment vertical="top"/>
    </xf>
    <xf numFmtId="0" fontId="9" fillId="0" borderId="0" xfId="0" applyFont="1" applyFill="1" applyBorder="1" applyAlignment="1">
      <alignment/>
    </xf>
    <xf numFmtId="186" fontId="8" fillId="0" borderId="0" xfId="0" applyNumberFormat="1" applyFont="1" applyBorder="1" applyAlignment="1">
      <alignment horizontal="center"/>
    </xf>
    <xf numFmtId="0" fontId="8" fillId="0" borderId="0" xfId="0" applyFont="1" applyFill="1" applyBorder="1" applyAlignment="1">
      <alignment/>
    </xf>
    <xf numFmtId="0" fontId="9" fillId="0" borderId="0" xfId="0" applyFont="1" applyBorder="1" applyAlignment="1">
      <alignment vertical="justify"/>
    </xf>
    <xf numFmtId="0" fontId="18" fillId="0" borderId="0" xfId="0" applyFont="1" applyAlignment="1">
      <alignment/>
    </xf>
    <xf numFmtId="0" fontId="9" fillId="0" borderId="0" xfId="0" applyFont="1" applyFill="1" applyBorder="1" applyAlignment="1">
      <alignment vertical="justify" wrapText="1"/>
    </xf>
    <xf numFmtId="0" fontId="18" fillId="0" borderId="0" xfId="0" applyFont="1" applyBorder="1" applyAlignment="1">
      <alignment/>
    </xf>
    <xf numFmtId="186" fontId="9" fillId="0" borderId="0" xfId="0" applyNumberFormat="1" applyFont="1" applyBorder="1" applyAlignment="1">
      <alignment horizontal="center" vertical="center"/>
    </xf>
    <xf numFmtId="186" fontId="9" fillId="0" borderId="0" xfId="0" applyNumberFormat="1" applyFont="1" applyFill="1" applyBorder="1" applyAlignment="1">
      <alignment horizontal="center"/>
    </xf>
    <xf numFmtId="186" fontId="8" fillId="0" borderId="0" xfId="0" applyNumberFormat="1" applyFont="1" applyFill="1" applyBorder="1" applyAlignment="1">
      <alignment horizontal="center"/>
    </xf>
    <xf numFmtId="0" fontId="8" fillId="0" borderId="0" xfId="0" applyFont="1" applyBorder="1" applyAlignment="1">
      <alignment horizontal="center"/>
    </xf>
    <xf numFmtId="0" fontId="13" fillId="0" borderId="0" xfId="0" applyFont="1" applyBorder="1" applyAlignment="1">
      <alignment/>
    </xf>
    <xf numFmtId="0" fontId="9" fillId="0" borderId="0" xfId="0" applyFont="1" applyBorder="1" applyAlignment="1">
      <alignment horizontal="center"/>
    </xf>
    <xf numFmtId="0" fontId="6" fillId="0" borderId="10" xfId="0" applyFont="1" applyFill="1" applyBorder="1" applyAlignment="1">
      <alignment vertical="justify"/>
    </xf>
    <xf numFmtId="0" fontId="1" fillId="0" borderId="0" xfId="0" applyFont="1" applyFill="1" applyAlignment="1">
      <alignment/>
    </xf>
    <xf numFmtId="0" fontId="6" fillId="0" borderId="0" xfId="0" applyFont="1" applyFill="1" applyBorder="1" applyAlignment="1">
      <alignment vertical="justify"/>
    </xf>
    <xf numFmtId="0" fontId="0" fillId="0" borderId="0" xfId="0" applyFill="1" applyAlignment="1">
      <alignment/>
    </xf>
    <xf numFmtId="0" fontId="1" fillId="0" borderId="0" xfId="0" applyFont="1" applyBorder="1" applyAlignment="1">
      <alignment/>
    </xf>
    <xf numFmtId="0" fontId="8" fillId="0" borderId="0" xfId="0" applyFont="1" applyFill="1" applyBorder="1" applyAlignment="1">
      <alignment/>
    </xf>
    <xf numFmtId="0" fontId="11" fillId="0" borderId="0" xfId="53" applyNumberFormat="1" applyFont="1" applyFill="1" applyBorder="1" applyAlignment="1">
      <alignment vertical="top" wrapText="1"/>
      <protection/>
    </xf>
    <xf numFmtId="0" fontId="14" fillId="0" borderId="10" xfId="54" applyFont="1" applyBorder="1" applyAlignment="1">
      <alignment horizontal="justify"/>
      <protection/>
    </xf>
    <xf numFmtId="0" fontId="14" fillId="0" borderId="10" xfId="54" applyFont="1" applyBorder="1" applyAlignment="1">
      <alignment wrapText="1"/>
      <protection/>
    </xf>
    <xf numFmtId="0" fontId="14" fillId="0" borderId="10" xfId="54" applyFont="1" applyBorder="1" applyAlignment="1">
      <alignment horizontal="justify" wrapText="1"/>
      <protection/>
    </xf>
    <xf numFmtId="0" fontId="1" fillId="0" borderId="10" xfId="0" applyNumberFormat="1" applyFont="1" applyFill="1" applyBorder="1" applyAlignment="1">
      <alignment vertical="center" wrapText="1"/>
    </xf>
    <xf numFmtId="0" fontId="1" fillId="0" borderId="10" xfId="0" applyNumberFormat="1" applyFont="1" applyFill="1" applyBorder="1" applyAlignment="1">
      <alignment vertical="top" wrapText="1"/>
    </xf>
    <xf numFmtId="4" fontId="14" fillId="0" borderId="10" xfId="54" applyNumberFormat="1" applyFont="1" applyBorder="1" applyAlignment="1">
      <alignment horizontal="center"/>
      <protection/>
    </xf>
    <xf numFmtId="2" fontId="15" fillId="0" borderId="10" xfId="54" applyNumberFormat="1" applyFont="1" applyBorder="1" applyAlignment="1">
      <alignment horizontal="center" wrapText="1"/>
      <protection/>
    </xf>
    <xf numFmtId="183" fontId="9" fillId="0" borderId="10" xfId="0" applyNumberFormat="1" applyFont="1" applyFill="1" applyBorder="1" applyAlignment="1">
      <alignment wrapText="1"/>
    </xf>
    <xf numFmtId="183" fontId="9" fillId="33" borderId="10" xfId="0" applyNumberFormat="1" applyFont="1" applyFill="1" applyBorder="1" applyAlignment="1">
      <alignment/>
    </xf>
    <xf numFmtId="0" fontId="9" fillId="33" borderId="10" xfId="0" applyFont="1" applyFill="1" applyBorder="1" applyAlignment="1">
      <alignment/>
    </xf>
    <xf numFmtId="183" fontId="8" fillId="0" borderId="10" xfId="0" applyNumberFormat="1" applyFont="1" applyFill="1" applyBorder="1" applyAlignment="1">
      <alignment vertical="top"/>
    </xf>
    <xf numFmtId="183" fontId="9" fillId="0" borderId="10" xfId="0" applyNumberFormat="1" applyFont="1" applyBorder="1" applyAlignment="1">
      <alignment vertical="justify"/>
    </xf>
    <xf numFmtId="0" fontId="1" fillId="0" borderId="10" xfId="55" applyFont="1" applyBorder="1" applyAlignment="1">
      <alignment vertical="top"/>
      <protection/>
    </xf>
    <xf numFmtId="0" fontId="1" fillId="0" borderId="12" xfId="56" applyFont="1" applyBorder="1" applyAlignment="1">
      <alignment horizontal="justify" vertical="top" wrapText="1"/>
      <protection/>
    </xf>
    <xf numFmtId="0" fontId="1" fillId="0" borderId="12" xfId="57" applyFont="1" applyBorder="1" applyAlignment="1">
      <alignment horizontal="justify" vertical="top"/>
      <protection/>
    </xf>
    <xf numFmtId="0" fontId="1" fillId="0" borderId="12" xfId="56" applyFont="1" applyBorder="1" applyAlignment="1">
      <alignment horizontal="justify" vertical="top"/>
      <protection/>
    </xf>
    <xf numFmtId="0" fontId="20" fillId="0" borderId="10" xfId="54" applyFont="1" applyBorder="1" applyAlignment="1">
      <alignment vertical="top"/>
      <protection/>
    </xf>
    <xf numFmtId="0" fontId="20" fillId="0" borderId="10" xfId="54" applyFont="1" applyBorder="1" applyAlignment="1">
      <alignment horizontal="justify" vertical="top" wrapText="1"/>
      <protection/>
    </xf>
    <xf numFmtId="2" fontId="20" fillId="0" borderId="10" xfId="54" applyNumberFormat="1" applyFont="1" applyBorder="1" applyAlignment="1">
      <alignment horizontal="center" wrapText="1"/>
      <protection/>
    </xf>
    <xf numFmtId="0" fontId="21" fillId="0" borderId="10" xfId="53" applyFont="1" applyBorder="1" applyAlignment="1">
      <alignment vertical="top" wrapText="1"/>
      <protection/>
    </xf>
    <xf numFmtId="0" fontId="21" fillId="0" borderId="10" xfId="53" applyFont="1" applyBorder="1" applyAlignment="1">
      <alignment vertical="top"/>
      <protection/>
    </xf>
    <xf numFmtId="180" fontId="21" fillId="0" borderId="10" xfId="53" applyNumberFormat="1" applyFont="1" applyFill="1" applyBorder="1" applyAlignment="1">
      <alignment vertical="top" wrapText="1"/>
      <protection/>
    </xf>
    <xf numFmtId="0" fontId="21" fillId="0" borderId="10" xfId="53" applyFont="1" applyFill="1" applyBorder="1" applyAlignment="1">
      <alignment vertical="top" wrapText="1"/>
      <protection/>
    </xf>
    <xf numFmtId="0" fontId="14" fillId="0" borderId="10" xfId="0" applyNumberFormat="1" applyFont="1" applyFill="1" applyBorder="1" applyAlignment="1">
      <alignment vertical="center" wrapText="1"/>
    </xf>
    <xf numFmtId="0" fontId="14" fillId="0" borderId="11" xfId="54" applyFont="1" applyBorder="1" applyAlignment="1">
      <alignment horizontal="justify"/>
      <protection/>
    </xf>
    <xf numFmtId="0" fontId="14" fillId="0" borderId="11" xfId="54" applyFont="1" applyBorder="1" applyAlignment="1">
      <alignment horizontal="justify" wrapText="1"/>
      <protection/>
    </xf>
    <xf numFmtId="0" fontId="1" fillId="0" borderId="12" xfId="54" applyFont="1" applyBorder="1" applyAlignment="1">
      <alignment horizontal="justify" vertical="top"/>
      <protection/>
    </xf>
    <xf numFmtId="0" fontId="15" fillId="0" borderId="12" xfId="54" applyFont="1" applyBorder="1" applyAlignment="1">
      <alignment horizontal="justify" vertical="top"/>
      <protection/>
    </xf>
    <xf numFmtId="183" fontId="1" fillId="0" borderId="10" xfId="54" applyNumberFormat="1" applyFont="1" applyBorder="1" applyAlignment="1">
      <alignment horizontal="center" wrapText="1"/>
      <protection/>
    </xf>
    <xf numFmtId="0" fontId="11" fillId="0" borderId="0" xfId="53" applyNumberFormat="1" applyFont="1" applyFill="1" applyBorder="1" applyAlignment="1">
      <alignment horizontal="left" vertical="top" wrapText="1"/>
      <protection/>
    </xf>
    <xf numFmtId="0" fontId="17" fillId="0" borderId="0" xfId="0" applyFont="1" applyAlignment="1">
      <alignment horizontal="center"/>
    </xf>
    <xf numFmtId="0" fontId="7" fillId="0" borderId="0" xfId="0" applyFont="1" applyBorder="1" applyAlignment="1">
      <alignment horizontal="center"/>
    </xf>
    <xf numFmtId="0" fontId="8" fillId="0" borderId="0" xfId="0" applyFont="1" applyFill="1" applyAlignment="1">
      <alignment horizontal="center"/>
    </xf>
    <xf numFmtId="0" fontId="2" fillId="0" borderId="13" xfId="53" applyFont="1" applyBorder="1" applyAlignment="1">
      <alignment horizontal="center" vertical="top" wrapText="1"/>
      <protection/>
    </xf>
    <xf numFmtId="0" fontId="1" fillId="0" borderId="10" xfId="53" applyFont="1" applyFill="1" applyBorder="1" applyAlignment="1">
      <alignment vertical="top" wrapText="1"/>
      <protection/>
    </xf>
    <xf numFmtId="0" fontId="0" fillId="0" borderId="10" xfId="0" applyBorder="1" applyAlignment="1">
      <alignment horizontal="center"/>
    </xf>
    <xf numFmtId="2" fontId="61" fillId="0" borderId="10" xfId="0" applyNumberFormat="1" applyFont="1" applyBorder="1" applyAlignment="1">
      <alignment/>
    </xf>
    <xf numFmtId="0" fontId="62" fillId="0" borderId="10" xfId="0" applyFont="1" applyBorder="1" applyAlignment="1">
      <alignment horizontal="center"/>
    </xf>
    <xf numFmtId="2" fontId="62" fillId="0" borderId="10" xfId="0" applyNumberFormat="1" applyFont="1" applyBorder="1" applyAlignment="1">
      <alignment/>
    </xf>
    <xf numFmtId="2" fontId="62" fillId="0" borderId="10" xfId="0" applyNumberFormat="1" applyFont="1" applyBorder="1" applyAlignment="1">
      <alignment horizontal="center"/>
    </xf>
    <xf numFmtId="0" fontId="62" fillId="0" borderId="10" xfId="0" applyFont="1" applyBorder="1" applyAlignment="1">
      <alignment vertical="top" wrapText="1"/>
    </xf>
    <xf numFmtId="0" fontId="63" fillId="0" borderId="10" xfId="0" applyFont="1" applyBorder="1" applyAlignment="1">
      <alignment vertical="top" wrapText="1"/>
    </xf>
    <xf numFmtId="2" fontId="61" fillId="0" borderId="10" xfId="0" applyNumberFormat="1" applyFont="1" applyBorder="1" applyAlignment="1">
      <alignment horizontal="center"/>
    </xf>
    <xf numFmtId="0" fontId="1" fillId="34" borderId="10" xfId="0" applyNumberFormat="1" applyFont="1" applyFill="1" applyBorder="1" applyAlignment="1">
      <alignment vertical="top" wrapText="1"/>
    </xf>
    <xf numFmtId="0" fontId="1" fillId="34" borderId="10" xfId="0" applyNumberFormat="1" applyFont="1" applyFill="1" applyBorder="1" applyAlignment="1">
      <alignment vertical="center" wrapText="1"/>
    </xf>
    <xf numFmtId="0" fontId="63" fillId="0" borderId="0" xfId="0" applyFont="1" applyAlignment="1">
      <alignment wrapText="1"/>
    </xf>
    <xf numFmtId="49" fontId="1" fillId="34" borderId="10" xfId="0" applyNumberFormat="1" applyFont="1" applyFill="1" applyBorder="1" applyAlignment="1">
      <alignment vertical="center" wrapText="1"/>
    </xf>
    <xf numFmtId="0" fontId="20" fillId="0" borderId="10" xfId="54" applyFont="1" applyBorder="1" applyAlignment="1">
      <alignment horizontal="justify" vertical="top"/>
      <protection/>
    </xf>
    <xf numFmtId="0" fontId="20" fillId="0" borderId="10" xfId="54" applyNumberFormat="1" applyFont="1" applyBorder="1" applyAlignment="1">
      <alignment horizontal="justify" vertical="top" wrapText="1"/>
      <protection/>
    </xf>
    <xf numFmtId="4" fontId="20" fillId="0" borderId="10" xfId="54" applyNumberFormat="1" applyFont="1" applyBorder="1" applyAlignment="1">
      <alignment horizontal="center"/>
      <protection/>
    </xf>
    <xf numFmtId="2" fontId="20" fillId="0" borderId="10" xfId="54" applyNumberFormat="1" applyFont="1" applyBorder="1" applyAlignment="1">
      <alignment horizontal="center"/>
      <protection/>
    </xf>
    <xf numFmtId="0" fontId="1" fillId="0" borderId="10" xfId="54" applyNumberFormat="1" applyFont="1" applyBorder="1" applyAlignment="1">
      <alignment horizontal="justify" vertical="top" wrapText="1"/>
      <protection/>
    </xf>
    <xf numFmtId="0" fontId="20" fillId="0" borderId="10" xfId="0" applyNumberFormat="1" applyFont="1" applyFill="1" applyBorder="1" applyAlignment="1">
      <alignment vertical="top" wrapText="1"/>
    </xf>
    <xf numFmtId="181" fontId="62" fillId="0" borderId="10" xfId="0" applyNumberFormat="1" applyFont="1" applyBorder="1" applyAlignment="1">
      <alignment horizontal="center"/>
    </xf>
    <xf numFmtId="0" fontId="1" fillId="34" borderId="12" xfId="58" applyFont="1" applyFill="1" applyBorder="1" applyAlignment="1">
      <alignment vertical="top" wrapText="1"/>
      <protection/>
    </xf>
    <xf numFmtId="0" fontId="62" fillId="0" borderId="0" xfId="0" applyFont="1" applyAlignment="1">
      <alignment horizontal="justify" vertical="top"/>
    </xf>
    <xf numFmtId="187" fontId="62" fillId="0" borderId="10" xfId="0" applyNumberFormat="1" applyFont="1" applyBorder="1" applyAlignment="1">
      <alignment horizontal="center"/>
    </xf>
    <xf numFmtId="187" fontId="15" fillId="0" borderId="10" xfId="54" applyNumberFormat="1" applyFont="1" applyBorder="1" applyAlignment="1">
      <alignment horizontal="center" wrapText="1"/>
      <protection/>
    </xf>
    <xf numFmtId="181" fontId="20" fillId="0" borderId="10" xfId="54" applyNumberFormat="1" applyFont="1" applyBorder="1" applyAlignment="1">
      <alignment horizont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2 3" xfId="56"/>
    <cellStyle name="Обычный 2 2 5"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58"/>
  <sheetViews>
    <sheetView zoomScalePageLayoutView="0" workbookViewId="0" topLeftCell="A153">
      <selection activeCell="B170" sqref="B170"/>
    </sheetView>
  </sheetViews>
  <sheetFormatPr defaultColWidth="9.140625" defaultRowHeight="12.75"/>
  <cols>
    <col min="1" max="1" width="27.57421875" style="0" customWidth="1"/>
    <col min="2" max="2" width="25.421875" style="0" customWidth="1"/>
    <col min="3" max="6" width="11.00390625" style="0" customWidth="1"/>
  </cols>
  <sheetData>
    <row r="1" spans="1:6" ht="48" customHeight="1">
      <c r="A1" s="129" t="s">
        <v>317</v>
      </c>
      <c r="B1" s="129"/>
      <c r="C1" s="129"/>
      <c r="D1" s="129"/>
      <c r="E1" s="129"/>
      <c r="F1" s="129"/>
    </row>
    <row r="2" spans="1:6" ht="96">
      <c r="A2" s="115" t="s">
        <v>3</v>
      </c>
      <c r="B2" s="116" t="s">
        <v>4</v>
      </c>
      <c r="C2" s="115" t="s">
        <v>245</v>
      </c>
      <c r="D2" s="117" t="s">
        <v>318</v>
      </c>
      <c r="E2" s="118" t="s">
        <v>5</v>
      </c>
      <c r="F2" s="130" t="s">
        <v>319</v>
      </c>
    </row>
    <row r="3" spans="1:6" ht="12.75">
      <c r="A3" s="32">
        <v>1</v>
      </c>
      <c r="B3" s="32">
        <v>2</v>
      </c>
      <c r="C3" s="33">
        <v>3</v>
      </c>
      <c r="D3" s="34">
        <v>5</v>
      </c>
      <c r="E3" s="35">
        <v>7</v>
      </c>
      <c r="F3" s="131">
        <v>6</v>
      </c>
    </row>
    <row r="4" spans="1:6" ht="25.5">
      <c r="A4" s="36" t="s">
        <v>6</v>
      </c>
      <c r="B4" s="37" t="s">
        <v>7</v>
      </c>
      <c r="C4" s="38">
        <f>SUM(C5+C11+C17+C26+C32+C35+C37+C47+C53+C62+C70+C105)</f>
        <v>519277.83</v>
      </c>
      <c r="D4" s="38">
        <f>SUM(D5+D11+D17+D26+D32+D35+D37+D47+D53+D62+D70+D105)</f>
        <v>149158.784</v>
      </c>
      <c r="E4" s="38">
        <f>SUM(D4*100/C4)</f>
        <v>28.72427347803391</v>
      </c>
      <c r="F4" s="132">
        <f>SUM(C4-D4)</f>
        <v>370119.046</v>
      </c>
    </row>
    <row r="5" spans="1:6" ht="25.5">
      <c r="A5" s="36" t="s">
        <v>8</v>
      </c>
      <c r="B5" s="97" t="s">
        <v>9</v>
      </c>
      <c r="C5" s="38">
        <f>SUM(C6)</f>
        <v>365329</v>
      </c>
      <c r="D5" s="38">
        <f>SUM(D6)</f>
        <v>101326.82</v>
      </c>
      <c r="E5" s="38">
        <f>SUM(D5*100/C5)</f>
        <v>27.735772413358916</v>
      </c>
      <c r="F5" s="132">
        <f aca="true" t="shared" si="0" ref="F5:F68">SUM(C5-D5)</f>
        <v>264002.18</v>
      </c>
    </row>
    <row r="6" spans="1:6" ht="25.5">
      <c r="A6" s="36" t="s">
        <v>10</v>
      </c>
      <c r="B6" s="97" t="s">
        <v>148</v>
      </c>
      <c r="C6" s="38">
        <f>SUM(C7:C10)</f>
        <v>365329</v>
      </c>
      <c r="D6" s="38">
        <f>SUM(D7:D10)</f>
        <v>101326.82</v>
      </c>
      <c r="E6" s="38">
        <f>SUM(D6*100/C6)</f>
        <v>27.735772413358916</v>
      </c>
      <c r="F6" s="132">
        <f t="shared" si="0"/>
        <v>264002.18</v>
      </c>
    </row>
    <row r="7" spans="1:6" ht="140.25">
      <c r="A7" s="39" t="s">
        <v>11</v>
      </c>
      <c r="B7" s="40" t="s">
        <v>12</v>
      </c>
      <c r="C7" s="41">
        <v>358194</v>
      </c>
      <c r="D7" s="133">
        <v>100194.21</v>
      </c>
      <c r="E7" s="41">
        <f aca="true" t="shared" si="1" ref="E7:E63">SUM(D7*100/C7)</f>
        <v>27.97205145814838</v>
      </c>
      <c r="F7" s="134">
        <f t="shared" si="0"/>
        <v>257999.78999999998</v>
      </c>
    </row>
    <row r="8" spans="1:6" ht="204">
      <c r="A8" s="39" t="s">
        <v>13</v>
      </c>
      <c r="B8" s="40" t="s">
        <v>14</v>
      </c>
      <c r="C8" s="41">
        <v>530</v>
      </c>
      <c r="D8" s="133">
        <v>113.42</v>
      </c>
      <c r="E8" s="41">
        <f t="shared" si="1"/>
        <v>21.4</v>
      </c>
      <c r="F8" s="134">
        <f t="shared" si="0"/>
        <v>416.58</v>
      </c>
    </row>
    <row r="9" spans="1:6" ht="76.5">
      <c r="A9" s="39" t="s">
        <v>15</v>
      </c>
      <c r="B9" s="40" t="s">
        <v>16</v>
      </c>
      <c r="C9" s="41">
        <v>1584</v>
      </c>
      <c r="D9" s="133">
        <v>413.67</v>
      </c>
      <c r="E9" s="41">
        <f t="shared" si="1"/>
        <v>26.115530303030305</v>
      </c>
      <c r="F9" s="134">
        <f t="shared" si="0"/>
        <v>1170.33</v>
      </c>
    </row>
    <row r="10" spans="1:6" ht="178.5">
      <c r="A10" s="39" t="s">
        <v>17</v>
      </c>
      <c r="B10" s="40" t="s">
        <v>18</v>
      </c>
      <c r="C10" s="41">
        <v>5021</v>
      </c>
      <c r="D10" s="135">
        <v>605.52</v>
      </c>
      <c r="E10" s="41">
        <f t="shared" si="1"/>
        <v>12.059749053973311</v>
      </c>
      <c r="F10" s="134">
        <f t="shared" si="0"/>
        <v>4415.48</v>
      </c>
    </row>
    <row r="11" spans="1:6" ht="76.5">
      <c r="A11" s="36" t="s">
        <v>149</v>
      </c>
      <c r="B11" s="42" t="s">
        <v>150</v>
      </c>
      <c r="C11" s="38">
        <f>SUM(C12)</f>
        <v>9205</v>
      </c>
      <c r="D11" s="38">
        <f>SUM(D12)</f>
        <v>4023.4259999999995</v>
      </c>
      <c r="E11" s="38">
        <f t="shared" si="1"/>
        <v>43.70913633894622</v>
      </c>
      <c r="F11" s="132">
        <f t="shared" si="0"/>
        <v>5181.5740000000005</v>
      </c>
    </row>
    <row r="12" spans="1:6" ht="51">
      <c r="A12" s="36" t="s">
        <v>151</v>
      </c>
      <c r="B12" s="42" t="s">
        <v>152</v>
      </c>
      <c r="C12" s="38">
        <f>SUM(C13:C16)</f>
        <v>9205</v>
      </c>
      <c r="D12" s="38">
        <f>SUM(D13:D16)</f>
        <v>4023.4259999999995</v>
      </c>
      <c r="E12" s="38">
        <f t="shared" si="1"/>
        <v>43.70913633894622</v>
      </c>
      <c r="F12" s="132">
        <f t="shared" si="0"/>
        <v>5181.5740000000005</v>
      </c>
    </row>
    <row r="13" spans="1:6" ht="127.5">
      <c r="A13" s="43" t="s">
        <v>320</v>
      </c>
      <c r="B13" s="43" t="s">
        <v>153</v>
      </c>
      <c r="C13" s="41">
        <v>2913</v>
      </c>
      <c r="D13" s="133">
        <v>1332.58</v>
      </c>
      <c r="E13" s="41">
        <f t="shared" si="1"/>
        <v>45.745966357706834</v>
      </c>
      <c r="F13" s="134">
        <f t="shared" si="0"/>
        <v>1580.42</v>
      </c>
    </row>
    <row r="14" spans="1:6" ht="165.75">
      <c r="A14" s="43" t="s">
        <v>321</v>
      </c>
      <c r="B14" s="43" t="s">
        <v>154</v>
      </c>
      <c r="C14" s="41">
        <v>70</v>
      </c>
      <c r="D14" s="133">
        <v>31.903</v>
      </c>
      <c r="E14" s="41">
        <f t="shared" si="1"/>
        <v>45.575714285714284</v>
      </c>
      <c r="F14" s="134">
        <f t="shared" si="0"/>
        <v>38.097</v>
      </c>
    </row>
    <row r="15" spans="1:6" ht="127.5">
      <c r="A15" s="136" t="s">
        <v>322</v>
      </c>
      <c r="B15" s="43" t="s">
        <v>155</v>
      </c>
      <c r="C15" s="41">
        <v>6222</v>
      </c>
      <c r="D15" s="133">
        <v>2759.363</v>
      </c>
      <c r="E15" s="41">
        <f t="shared" si="1"/>
        <v>44.34848923175827</v>
      </c>
      <c r="F15" s="134">
        <f t="shared" si="0"/>
        <v>3462.637</v>
      </c>
    </row>
    <row r="16" spans="1:6" ht="127.5">
      <c r="A16" s="43" t="s">
        <v>323</v>
      </c>
      <c r="B16" s="43" t="s">
        <v>156</v>
      </c>
      <c r="C16" s="41"/>
      <c r="D16" s="133">
        <v>-100.42</v>
      </c>
      <c r="E16" s="41"/>
      <c r="F16" s="134">
        <f t="shared" si="0"/>
        <v>100.42</v>
      </c>
    </row>
    <row r="17" spans="1:6" ht="25.5">
      <c r="A17" s="36" t="s">
        <v>269</v>
      </c>
      <c r="B17" s="42" t="s">
        <v>270</v>
      </c>
      <c r="C17" s="38">
        <f>SUM(C18+C21+C24)</f>
        <v>21318</v>
      </c>
      <c r="D17" s="38">
        <f>SUM(D18+D21+D24)</f>
        <v>9866.390000000001</v>
      </c>
      <c r="E17" s="38">
        <f t="shared" si="1"/>
        <v>46.28196828970823</v>
      </c>
      <c r="F17" s="132">
        <f t="shared" si="0"/>
        <v>11451.609999999999</v>
      </c>
    </row>
    <row r="18" spans="1:6" ht="38.25">
      <c r="A18" s="36" t="s">
        <v>19</v>
      </c>
      <c r="B18" s="42" t="s">
        <v>20</v>
      </c>
      <c r="C18" s="44">
        <f>SUM(C19:C20)</f>
        <v>19681</v>
      </c>
      <c r="D18" s="44">
        <f>SUM(D19:D20)</f>
        <v>9033.51</v>
      </c>
      <c r="E18" s="38">
        <f t="shared" si="1"/>
        <v>45.899649408058536</v>
      </c>
      <c r="F18" s="132">
        <f t="shared" si="0"/>
        <v>10647.49</v>
      </c>
    </row>
    <row r="19" spans="1:6" ht="38.25">
      <c r="A19" s="39" t="s">
        <v>21</v>
      </c>
      <c r="B19" s="40" t="s">
        <v>20</v>
      </c>
      <c r="C19" s="41">
        <v>19681</v>
      </c>
      <c r="D19" s="135">
        <v>9028.47</v>
      </c>
      <c r="E19" s="41">
        <f t="shared" si="1"/>
        <v>45.87404095320359</v>
      </c>
      <c r="F19" s="134">
        <f t="shared" si="0"/>
        <v>10652.53</v>
      </c>
    </row>
    <row r="20" spans="1:6" ht="63.75">
      <c r="A20" s="39" t="s">
        <v>22</v>
      </c>
      <c r="B20" s="40" t="s">
        <v>23</v>
      </c>
      <c r="C20" s="41">
        <v>0</v>
      </c>
      <c r="D20" s="133">
        <v>5.04</v>
      </c>
      <c r="E20" s="41"/>
      <c r="F20" s="134">
        <f t="shared" si="0"/>
        <v>-5.04</v>
      </c>
    </row>
    <row r="21" spans="1:6" ht="25.5">
      <c r="A21" s="36" t="s">
        <v>24</v>
      </c>
      <c r="B21" s="42" t="s">
        <v>25</v>
      </c>
      <c r="C21" s="44">
        <f>SUM(C22:C23)</f>
        <v>8</v>
      </c>
      <c r="D21" s="44">
        <f>SUM(D22:D23)</f>
        <v>25.45</v>
      </c>
      <c r="E21" s="38">
        <f t="shared" si="1"/>
        <v>318.125</v>
      </c>
      <c r="F21" s="132">
        <f t="shared" si="0"/>
        <v>-17.45</v>
      </c>
    </row>
    <row r="22" spans="1:6" ht="25.5">
      <c r="A22" s="39" t="s">
        <v>26</v>
      </c>
      <c r="B22" s="40" t="s">
        <v>25</v>
      </c>
      <c r="C22" s="41">
        <v>8</v>
      </c>
      <c r="D22" s="135">
        <v>25.45</v>
      </c>
      <c r="E22" s="41">
        <f t="shared" si="1"/>
        <v>318.125</v>
      </c>
      <c r="F22" s="134">
        <f t="shared" si="0"/>
        <v>-17.45</v>
      </c>
    </row>
    <row r="23" spans="1:6" ht="63.75">
      <c r="A23" s="39" t="s">
        <v>27</v>
      </c>
      <c r="B23" s="40" t="s">
        <v>28</v>
      </c>
      <c r="C23" s="41">
        <v>0</v>
      </c>
      <c r="D23" s="135">
        <v>0</v>
      </c>
      <c r="E23" s="41"/>
      <c r="F23" s="132">
        <f t="shared" si="0"/>
        <v>0</v>
      </c>
    </row>
    <row r="24" spans="1:6" ht="38.25">
      <c r="A24" s="36" t="s">
        <v>157</v>
      </c>
      <c r="B24" s="42" t="s">
        <v>158</v>
      </c>
      <c r="C24" s="38">
        <f>SUM(C25)</f>
        <v>1629</v>
      </c>
      <c r="D24" s="38">
        <f>SUM(D25)</f>
        <v>807.43</v>
      </c>
      <c r="E24" s="38">
        <f t="shared" si="1"/>
        <v>49.56599140577041</v>
      </c>
      <c r="F24" s="134">
        <f t="shared" si="0"/>
        <v>821.57</v>
      </c>
    </row>
    <row r="25" spans="1:6" ht="63.75">
      <c r="A25" s="39" t="s">
        <v>29</v>
      </c>
      <c r="B25" s="40" t="s">
        <v>30</v>
      </c>
      <c r="C25" s="41">
        <v>1629</v>
      </c>
      <c r="D25" s="133">
        <v>807.43</v>
      </c>
      <c r="E25" s="41">
        <f t="shared" si="1"/>
        <v>49.56599140577041</v>
      </c>
      <c r="F25" s="132">
        <f t="shared" si="0"/>
        <v>821.57</v>
      </c>
    </row>
    <row r="26" spans="1:6" ht="12.75">
      <c r="A26" s="96" t="s">
        <v>31</v>
      </c>
      <c r="B26" s="98" t="s">
        <v>32</v>
      </c>
      <c r="C26" s="38">
        <f>SUM(C27+C29)</f>
        <v>71640.83</v>
      </c>
      <c r="D26" s="38">
        <f>SUM(D27+D29)</f>
        <v>19964.079999999998</v>
      </c>
      <c r="E26" s="38">
        <f t="shared" si="1"/>
        <v>27.866902156214547</v>
      </c>
      <c r="F26" s="132">
        <f t="shared" si="0"/>
        <v>51676.75</v>
      </c>
    </row>
    <row r="27" spans="1:6" ht="25.5">
      <c r="A27" s="36" t="s">
        <v>159</v>
      </c>
      <c r="B27" s="42" t="s">
        <v>160</v>
      </c>
      <c r="C27" s="38">
        <f>SUM(C28)</f>
        <v>12131</v>
      </c>
      <c r="D27" s="38">
        <f>SUM(D28)</f>
        <v>792.53</v>
      </c>
      <c r="E27" s="38">
        <f t="shared" si="1"/>
        <v>6.533097024152997</v>
      </c>
      <c r="F27" s="132">
        <f t="shared" si="0"/>
        <v>11338.47</v>
      </c>
    </row>
    <row r="28" spans="1:6" ht="76.5">
      <c r="A28" s="39" t="s">
        <v>33</v>
      </c>
      <c r="B28" s="40" t="s">
        <v>34</v>
      </c>
      <c r="C28" s="41">
        <v>12131</v>
      </c>
      <c r="D28" s="133">
        <v>792.53</v>
      </c>
      <c r="E28" s="41">
        <f t="shared" si="1"/>
        <v>6.533097024152997</v>
      </c>
      <c r="F28" s="134">
        <f t="shared" si="0"/>
        <v>11338.47</v>
      </c>
    </row>
    <row r="29" spans="1:6" ht="12.75">
      <c r="A29" s="96" t="s">
        <v>35</v>
      </c>
      <c r="B29" s="98" t="s">
        <v>36</v>
      </c>
      <c r="C29" s="44">
        <f>SUM(C30:C31)</f>
        <v>59509.83</v>
      </c>
      <c r="D29" s="44">
        <f>SUM(D30:D31)</f>
        <v>19171.55</v>
      </c>
      <c r="E29" s="38">
        <f t="shared" si="1"/>
        <v>32.21577006689483</v>
      </c>
      <c r="F29" s="132">
        <f t="shared" si="0"/>
        <v>40338.28</v>
      </c>
    </row>
    <row r="30" spans="1:6" ht="63.75">
      <c r="A30" s="39" t="s">
        <v>246</v>
      </c>
      <c r="B30" s="40" t="s">
        <v>247</v>
      </c>
      <c r="C30" s="41">
        <f>54631.23+551.6</f>
        <v>55182.83</v>
      </c>
      <c r="D30" s="133">
        <v>17811.14</v>
      </c>
      <c r="E30" s="41">
        <f t="shared" si="1"/>
        <v>32.27659763009617</v>
      </c>
      <c r="F30" s="134">
        <f t="shared" si="0"/>
        <v>37371.69</v>
      </c>
    </row>
    <row r="31" spans="1:6" ht="63.75">
      <c r="A31" s="39" t="s">
        <v>248</v>
      </c>
      <c r="B31" s="40" t="s">
        <v>249</v>
      </c>
      <c r="C31" s="41">
        <v>4327</v>
      </c>
      <c r="D31" s="133">
        <v>1360.41</v>
      </c>
      <c r="E31" s="41">
        <f t="shared" si="1"/>
        <v>31.440027732840306</v>
      </c>
      <c r="F31" s="134">
        <f t="shared" si="0"/>
        <v>2966.59</v>
      </c>
    </row>
    <row r="32" spans="1:6" ht="25.5">
      <c r="A32" s="36" t="s">
        <v>37</v>
      </c>
      <c r="B32" s="42" t="s">
        <v>38</v>
      </c>
      <c r="C32" s="38">
        <f>SUM(C33:C34)</f>
        <v>7433</v>
      </c>
      <c r="D32" s="38">
        <f>SUM(D33:D34)</f>
        <v>1568.97</v>
      </c>
      <c r="E32" s="38">
        <f t="shared" si="1"/>
        <v>21.108166285483655</v>
      </c>
      <c r="F32" s="132">
        <f t="shared" si="0"/>
        <v>5864.03</v>
      </c>
    </row>
    <row r="33" spans="1:6" ht="76.5">
      <c r="A33" s="39" t="s">
        <v>39</v>
      </c>
      <c r="B33" s="40" t="s">
        <v>40</v>
      </c>
      <c r="C33" s="41">
        <v>7433</v>
      </c>
      <c r="D33" s="133">
        <v>1538.97</v>
      </c>
      <c r="E33" s="41">
        <f t="shared" si="1"/>
        <v>20.7045607426342</v>
      </c>
      <c r="F33" s="134">
        <f t="shared" si="0"/>
        <v>5894.03</v>
      </c>
    </row>
    <row r="34" spans="1:6" ht="51">
      <c r="A34" s="39" t="s">
        <v>185</v>
      </c>
      <c r="B34" s="40" t="s">
        <v>186</v>
      </c>
      <c r="C34" s="41">
        <v>0</v>
      </c>
      <c r="D34" s="135">
        <v>30</v>
      </c>
      <c r="E34" s="41"/>
      <c r="F34" s="134">
        <f t="shared" si="0"/>
        <v>-30</v>
      </c>
    </row>
    <row r="35" spans="1:6" ht="76.5">
      <c r="A35" s="42" t="s">
        <v>41</v>
      </c>
      <c r="B35" s="42" t="s">
        <v>293</v>
      </c>
      <c r="C35" s="38">
        <f>SUM(C36)</f>
        <v>0</v>
      </c>
      <c r="D35" s="38">
        <f>SUM(D36)</f>
        <v>0.124</v>
      </c>
      <c r="E35" s="38"/>
      <c r="F35" s="132">
        <f t="shared" si="0"/>
        <v>-0.124</v>
      </c>
    </row>
    <row r="36" spans="1:6" ht="76.5">
      <c r="A36" s="40" t="s">
        <v>42</v>
      </c>
      <c r="B36" s="40" t="s">
        <v>43</v>
      </c>
      <c r="C36" s="41">
        <v>0</v>
      </c>
      <c r="D36" s="133">
        <v>0.124</v>
      </c>
      <c r="E36" s="41"/>
      <c r="F36" s="132">
        <f t="shared" si="0"/>
        <v>-0.124</v>
      </c>
    </row>
    <row r="37" spans="1:6" ht="89.25">
      <c r="A37" s="36" t="s">
        <v>44</v>
      </c>
      <c r="B37" s="37" t="s">
        <v>45</v>
      </c>
      <c r="C37" s="38">
        <f>SUM(C38)</f>
        <v>34424</v>
      </c>
      <c r="D37" s="38">
        <f>SUM(D38)</f>
        <v>8718.03</v>
      </c>
      <c r="E37" s="38">
        <f t="shared" si="1"/>
        <v>25.3254415524053</v>
      </c>
      <c r="F37" s="132">
        <f t="shared" si="0"/>
        <v>25705.97</v>
      </c>
    </row>
    <row r="38" spans="1:6" ht="165.75">
      <c r="A38" s="36" t="s">
        <v>161</v>
      </c>
      <c r="B38" s="137" t="s">
        <v>162</v>
      </c>
      <c r="C38" s="38">
        <f>SUM(C39+C42+C43)</f>
        <v>34424</v>
      </c>
      <c r="D38" s="38">
        <f>SUM(D39+D42+D43)</f>
        <v>8718.03</v>
      </c>
      <c r="E38" s="38">
        <f t="shared" si="1"/>
        <v>25.3254415524053</v>
      </c>
      <c r="F38" s="132">
        <f t="shared" si="0"/>
        <v>25705.97</v>
      </c>
    </row>
    <row r="39" spans="1:6" ht="153">
      <c r="A39" s="36" t="s">
        <v>163</v>
      </c>
      <c r="B39" s="42" t="s">
        <v>46</v>
      </c>
      <c r="C39" s="138">
        <f>SUM(C40:C41)</f>
        <v>25292</v>
      </c>
      <c r="D39" s="138">
        <f>SUM(D40:D41)</f>
        <v>6569.5</v>
      </c>
      <c r="E39" s="38">
        <f t="shared" si="1"/>
        <v>25.974616479519216</v>
      </c>
      <c r="F39" s="132">
        <f t="shared" si="0"/>
        <v>18722.5</v>
      </c>
    </row>
    <row r="40" spans="1:6" ht="178.5">
      <c r="A40" s="39" t="s">
        <v>183</v>
      </c>
      <c r="B40" s="139" t="s">
        <v>250</v>
      </c>
      <c r="C40" s="41">
        <v>22712</v>
      </c>
      <c r="D40" s="135">
        <v>6028.01</v>
      </c>
      <c r="E40" s="41">
        <f t="shared" si="1"/>
        <v>26.541079605494893</v>
      </c>
      <c r="F40" s="134">
        <f t="shared" si="0"/>
        <v>16683.989999999998</v>
      </c>
    </row>
    <row r="41" spans="1:6" ht="191.25">
      <c r="A41" s="39" t="s">
        <v>184</v>
      </c>
      <c r="B41" s="139" t="s">
        <v>251</v>
      </c>
      <c r="C41" s="41">
        <v>2580</v>
      </c>
      <c r="D41" s="135">
        <v>541.49</v>
      </c>
      <c r="E41" s="41">
        <f t="shared" si="1"/>
        <v>20.98798449612403</v>
      </c>
      <c r="F41" s="134">
        <f t="shared" si="0"/>
        <v>2038.51</v>
      </c>
    </row>
    <row r="42" spans="1:6" ht="178.5">
      <c r="A42" s="39" t="s">
        <v>252</v>
      </c>
      <c r="B42" s="140" t="s">
        <v>253</v>
      </c>
      <c r="C42" s="41">
        <v>22</v>
      </c>
      <c r="D42" s="135">
        <v>0</v>
      </c>
      <c r="E42" s="41">
        <f t="shared" si="1"/>
        <v>0</v>
      </c>
      <c r="F42" s="132">
        <f t="shared" si="0"/>
        <v>22</v>
      </c>
    </row>
    <row r="43" spans="1:6" ht="63.75">
      <c r="A43" s="36" t="s">
        <v>164</v>
      </c>
      <c r="B43" s="141" t="s">
        <v>165</v>
      </c>
      <c r="C43" s="38">
        <f>SUM(C44:C46)</f>
        <v>9110</v>
      </c>
      <c r="D43" s="38">
        <f>SUM(D44:D46)</f>
        <v>2148.53</v>
      </c>
      <c r="E43" s="38">
        <f t="shared" si="1"/>
        <v>23.584302963776075</v>
      </c>
      <c r="F43" s="134">
        <f t="shared" si="0"/>
        <v>6961.469999999999</v>
      </c>
    </row>
    <row r="44" spans="1:6" ht="153">
      <c r="A44" s="39" t="s">
        <v>47</v>
      </c>
      <c r="B44" s="140" t="s">
        <v>254</v>
      </c>
      <c r="C44" s="41">
        <v>4129</v>
      </c>
      <c r="D44" s="133">
        <v>1757.81</v>
      </c>
      <c r="E44" s="41">
        <f t="shared" si="1"/>
        <v>42.57229353354323</v>
      </c>
      <c r="F44" s="134">
        <f t="shared" si="0"/>
        <v>2371.19</v>
      </c>
    </row>
    <row r="45" spans="1:6" ht="127.5">
      <c r="A45" s="39" t="s">
        <v>48</v>
      </c>
      <c r="B45" s="139" t="s">
        <v>255</v>
      </c>
      <c r="C45" s="41">
        <v>3978</v>
      </c>
      <c r="D45" s="133">
        <v>194.93</v>
      </c>
      <c r="E45" s="41">
        <f t="shared" si="1"/>
        <v>4.900201106083459</v>
      </c>
      <c r="F45" s="134">
        <f t="shared" si="0"/>
        <v>3783.07</v>
      </c>
    </row>
    <row r="46" spans="1:6" ht="102">
      <c r="A46" s="39" t="s">
        <v>49</v>
      </c>
      <c r="B46" s="140" t="s">
        <v>256</v>
      </c>
      <c r="C46" s="41">
        <v>1003</v>
      </c>
      <c r="D46" s="133">
        <v>195.79</v>
      </c>
      <c r="E46" s="41">
        <f t="shared" si="1"/>
        <v>19.520438683948157</v>
      </c>
      <c r="F46" s="132">
        <f t="shared" si="0"/>
        <v>807.21</v>
      </c>
    </row>
    <row r="47" spans="1:6" ht="51">
      <c r="A47" s="36" t="s">
        <v>50</v>
      </c>
      <c r="B47" s="37" t="s">
        <v>51</v>
      </c>
      <c r="C47" s="38">
        <f>SUM(C48)</f>
        <v>954</v>
      </c>
      <c r="D47" s="38">
        <f>SUM(D48)</f>
        <v>542.3</v>
      </c>
      <c r="E47" s="38">
        <f t="shared" si="1"/>
        <v>56.844863731656176</v>
      </c>
      <c r="F47" s="132">
        <f t="shared" si="0"/>
        <v>411.70000000000005</v>
      </c>
    </row>
    <row r="48" spans="1:6" ht="38.25">
      <c r="A48" s="36" t="s">
        <v>52</v>
      </c>
      <c r="B48" s="42" t="s">
        <v>53</v>
      </c>
      <c r="C48" s="38">
        <f>SUM(C49:C52)</f>
        <v>954</v>
      </c>
      <c r="D48" s="38">
        <f>SUM(D49:D52)</f>
        <v>542.3</v>
      </c>
      <c r="E48" s="38">
        <f t="shared" si="1"/>
        <v>56.844863731656176</v>
      </c>
      <c r="F48" s="134">
        <f t="shared" si="0"/>
        <v>411.70000000000005</v>
      </c>
    </row>
    <row r="49" spans="1:6" ht="51">
      <c r="A49" s="39" t="s">
        <v>54</v>
      </c>
      <c r="B49" s="40" t="s">
        <v>55</v>
      </c>
      <c r="C49" s="45">
        <v>322</v>
      </c>
      <c r="D49" s="133">
        <v>170.01</v>
      </c>
      <c r="E49" s="41">
        <f t="shared" si="1"/>
        <v>52.798136645962735</v>
      </c>
      <c r="F49" s="134">
        <f t="shared" si="0"/>
        <v>151.99</v>
      </c>
    </row>
    <row r="50" spans="1:6" ht="51">
      <c r="A50" s="39" t="s">
        <v>56</v>
      </c>
      <c r="B50" s="40" t="s">
        <v>57</v>
      </c>
      <c r="C50" s="45">
        <v>34</v>
      </c>
      <c r="D50" s="133">
        <v>13.09</v>
      </c>
      <c r="E50" s="41">
        <f t="shared" si="1"/>
        <v>38.5</v>
      </c>
      <c r="F50" s="134">
        <f t="shared" si="0"/>
        <v>20.91</v>
      </c>
    </row>
    <row r="51" spans="1:6" ht="38.25">
      <c r="A51" s="39" t="s">
        <v>58</v>
      </c>
      <c r="B51" s="40" t="s">
        <v>59</v>
      </c>
      <c r="C51" s="45">
        <v>51</v>
      </c>
      <c r="D51" s="133">
        <v>12.38</v>
      </c>
      <c r="E51" s="41">
        <f t="shared" si="1"/>
        <v>24.274509803921568</v>
      </c>
      <c r="F51" s="134">
        <f t="shared" si="0"/>
        <v>38.62</v>
      </c>
    </row>
    <row r="52" spans="1:6" ht="25.5">
      <c r="A52" s="39" t="s">
        <v>60</v>
      </c>
      <c r="B52" s="40" t="s">
        <v>61</v>
      </c>
      <c r="C52" s="45">
        <v>547</v>
      </c>
      <c r="D52" s="133">
        <v>346.82</v>
      </c>
      <c r="E52" s="41">
        <f t="shared" si="1"/>
        <v>63.40402193784278</v>
      </c>
      <c r="F52" s="134">
        <f t="shared" si="0"/>
        <v>200.18</v>
      </c>
    </row>
    <row r="53" spans="1:6" ht="51">
      <c r="A53" s="36" t="s">
        <v>62</v>
      </c>
      <c r="B53" s="42" t="s">
        <v>63</v>
      </c>
      <c r="C53" s="38">
        <f>SUM(C54+C57)</f>
        <v>246</v>
      </c>
      <c r="D53" s="38">
        <f>SUM(D54+D57)</f>
        <v>349.25</v>
      </c>
      <c r="E53" s="38">
        <f t="shared" si="1"/>
        <v>141.97154471544715</v>
      </c>
      <c r="F53" s="132">
        <f t="shared" si="0"/>
        <v>-103.25</v>
      </c>
    </row>
    <row r="54" spans="1:6" ht="25.5">
      <c r="A54" s="36" t="s">
        <v>166</v>
      </c>
      <c r="B54" s="42" t="s">
        <v>167</v>
      </c>
      <c r="C54" s="38">
        <f>SUM(C55:C55)</f>
        <v>216</v>
      </c>
      <c r="D54" s="38">
        <f>SUM(D55:D55)</f>
        <v>153.5</v>
      </c>
      <c r="E54" s="38">
        <f t="shared" si="1"/>
        <v>71.06481481481481</v>
      </c>
      <c r="F54" s="132">
        <f t="shared" si="0"/>
        <v>62.5</v>
      </c>
    </row>
    <row r="55" spans="1:6" ht="25.5">
      <c r="A55" s="36" t="s">
        <v>168</v>
      </c>
      <c r="B55" s="42" t="s">
        <v>169</v>
      </c>
      <c r="C55" s="38">
        <f>SUM(C56:C56)</f>
        <v>216</v>
      </c>
      <c r="D55" s="38">
        <f>SUM(D56:D56)</f>
        <v>153.5</v>
      </c>
      <c r="E55" s="38">
        <f t="shared" si="1"/>
        <v>71.06481481481481</v>
      </c>
      <c r="F55" s="132">
        <f t="shared" si="0"/>
        <v>62.5</v>
      </c>
    </row>
    <row r="56" spans="1:6" ht="76.5">
      <c r="A56" s="39" t="s">
        <v>64</v>
      </c>
      <c r="B56" s="140" t="s">
        <v>257</v>
      </c>
      <c r="C56" s="41">
        <v>216</v>
      </c>
      <c r="D56" s="133">
        <v>153.5</v>
      </c>
      <c r="E56" s="41">
        <f t="shared" si="1"/>
        <v>71.06481481481481</v>
      </c>
      <c r="F56" s="134">
        <f t="shared" si="0"/>
        <v>62.5</v>
      </c>
    </row>
    <row r="57" spans="1:6" ht="25.5">
      <c r="A57" s="36" t="s">
        <v>170</v>
      </c>
      <c r="B57" s="42" t="s">
        <v>171</v>
      </c>
      <c r="C57" s="38">
        <f>SUM(C58+C59)</f>
        <v>30</v>
      </c>
      <c r="D57" s="38">
        <f>SUM(D58+D59)</f>
        <v>195.75000000000003</v>
      </c>
      <c r="E57" s="38">
        <f t="shared" si="1"/>
        <v>652.5000000000001</v>
      </c>
      <c r="F57" s="132">
        <f t="shared" si="0"/>
        <v>-165.75000000000003</v>
      </c>
    </row>
    <row r="58" spans="1:6" ht="63.75">
      <c r="A58" s="39" t="s">
        <v>65</v>
      </c>
      <c r="B58" s="40" t="s">
        <v>294</v>
      </c>
      <c r="C58" s="41"/>
      <c r="D58" s="133">
        <v>6.05</v>
      </c>
      <c r="E58" s="38"/>
      <c r="F58" s="134">
        <f t="shared" si="0"/>
        <v>-6.05</v>
      </c>
    </row>
    <row r="59" spans="1:6" ht="76.5">
      <c r="A59" s="36" t="s">
        <v>172</v>
      </c>
      <c r="B59" s="42" t="s">
        <v>66</v>
      </c>
      <c r="C59" s="38">
        <f>SUM(C60:C61)</f>
        <v>30</v>
      </c>
      <c r="D59" s="38">
        <f>SUM(D60:D61)</f>
        <v>189.70000000000002</v>
      </c>
      <c r="E59" s="38">
        <f t="shared" si="1"/>
        <v>632.3333333333334</v>
      </c>
      <c r="F59" s="132">
        <f t="shared" si="0"/>
        <v>-159.70000000000002</v>
      </c>
    </row>
    <row r="60" spans="1:6" ht="63.75">
      <c r="A60" s="39" t="s">
        <v>271</v>
      </c>
      <c r="B60" s="142" t="s">
        <v>258</v>
      </c>
      <c r="C60" s="41">
        <v>30</v>
      </c>
      <c r="D60" s="41">
        <v>189.15</v>
      </c>
      <c r="E60" s="41">
        <f t="shared" si="1"/>
        <v>630.5</v>
      </c>
      <c r="F60" s="134">
        <f t="shared" si="0"/>
        <v>-159.15</v>
      </c>
    </row>
    <row r="61" spans="1:6" ht="63.75">
      <c r="A61" s="39" t="s">
        <v>67</v>
      </c>
      <c r="B61" s="142" t="s">
        <v>258</v>
      </c>
      <c r="C61" s="41">
        <v>0</v>
      </c>
      <c r="D61" s="41">
        <v>0.55</v>
      </c>
      <c r="E61" s="38"/>
      <c r="F61" s="134">
        <f t="shared" si="0"/>
        <v>-0.55</v>
      </c>
    </row>
    <row r="62" spans="1:6" ht="51">
      <c r="A62" s="36" t="s">
        <v>68</v>
      </c>
      <c r="B62" s="42" t="s">
        <v>69</v>
      </c>
      <c r="C62" s="38">
        <f>SUM(C68+C65+C63)</f>
        <v>5470</v>
      </c>
      <c r="D62" s="38">
        <f>SUM(D68+D65+D63)</f>
        <v>1607.66</v>
      </c>
      <c r="E62" s="38">
        <f t="shared" si="1"/>
        <v>29.390493601462524</v>
      </c>
      <c r="F62" s="132">
        <f t="shared" si="0"/>
        <v>3862.34</v>
      </c>
    </row>
    <row r="63" spans="1:6" ht="12.75">
      <c r="A63" s="39" t="s">
        <v>173</v>
      </c>
      <c r="B63" s="42" t="s">
        <v>174</v>
      </c>
      <c r="C63" s="38">
        <f>SUM(C64)</f>
        <v>65</v>
      </c>
      <c r="D63" s="38">
        <f>SUM(D64)</f>
        <v>22.78</v>
      </c>
      <c r="E63" s="38">
        <f t="shared" si="1"/>
        <v>35.04615384615385</v>
      </c>
      <c r="F63" s="132">
        <f t="shared" si="0"/>
        <v>42.22</v>
      </c>
    </row>
    <row r="64" spans="1:6" ht="38.25">
      <c r="A64" s="39" t="s">
        <v>70</v>
      </c>
      <c r="B64" s="40" t="s">
        <v>71</v>
      </c>
      <c r="C64" s="41">
        <v>65</v>
      </c>
      <c r="D64" s="133">
        <v>22.78</v>
      </c>
      <c r="E64" s="41">
        <f aca="true" t="shared" si="2" ref="E64:E144">SUM(D64*100/C64)</f>
        <v>35.04615384615385</v>
      </c>
      <c r="F64" s="134">
        <f t="shared" si="0"/>
        <v>42.22</v>
      </c>
    </row>
    <row r="65" spans="1:6" ht="165.75">
      <c r="A65" s="36" t="s">
        <v>259</v>
      </c>
      <c r="B65" s="119" t="s">
        <v>260</v>
      </c>
      <c r="C65" s="38">
        <f>SUM(C66:C67)</f>
        <v>4205</v>
      </c>
      <c r="D65" s="38">
        <f>SUM(D66:D67)</f>
        <v>954.62</v>
      </c>
      <c r="E65" s="38">
        <f t="shared" si="2"/>
        <v>22.702021403091557</v>
      </c>
      <c r="F65" s="132">
        <f t="shared" si="0"/>
        <v>3250.38</v>
      </c>
    </row>
    <row r="66" spans="1:6" ht="178.5">
      <c r="A66" s="39" t="s">
        <v>72</v>
      </c>
      <c r="B66" s="99" t="s">
        <v>261</v>
      </c>
      <c r="C66" s="41">
        <v>4100</v>
      </c>
      <c r="D66" s="133">
        <v>893.88</v>
      </c>
      <c r="E66" s="41">
        <f t="shared" si="2"/>
        <v>21.801951219512194</v>
      </c>
      <c r="F66" s="134">
        <f t="shared" si="0"/>
        <v>3206.12</v>
      </c>
    </row>
    <row r="67" spans="1:6" ht="191.25">
      <c r="A67" s="39" t="s">
        <v>73</v>
      </c>
      <c r="B67" s="99" t="s">
        <v>262</v>
      </c>
      <c r="C67" s="41">
        <v>105</v>
      </c>
      <c r="D67" s="133">
        <v>60.74</v>
      </c>
      <c r="E67" s="41">
        <f t="shared" si="2"/>
        <v>57.84761904761905</v>
      </c>
      <c r="F67" s="134">
        <f t="shared" si="0"/>
        <v>44.26</v>
      </c>
    </row>
    <row r="68" spans="1:6" ht="63.75">
      <c r="A68" s="36" t="s">
        <v>175</v>
      </c>
      <c r="B68" s="42" t="s">
        <v>176</v>
      </c>
      <c r="C68" s="38">
        <f>SUM(C69)</f>
        <v>1200</v>
      </c>
      <c r="D68" s="38">
        <f>SUM(D69)</f>
        <v>630.26</v>
      </c>
      <c r="E68" s="38">
        <f t="shared" si="2"/>
        <v>52.52166666666667</v>
      </c>
      <c r="F68" s="132">
        <f t="shared" si="0"/>
        <v>569.74</v>
      </c>
    </row>
    <row r="69" spans="1:6" ht="89.25">
      <c r="A69" s="39" t="s">
        <v>177</v>
      </c>
      <c r="B69" s="40" t="s">
        <v>74</v>
      </c>
      <c r="C69" s="41">
        <v>1200</v>
      </c>
      <c r="D69" s="135">
        <v>630.26</v>
      </c>
      <c r="E69" s="41">
        <f t="shared" si="2"/>
        <v>52.52166666666667</v>
      </c>
      <c r="F69" s="134">
        <f aca="true" t="shared" si="3" ref="F69:F118">SUM(C69-D69)</f>
        <v>569.74</v>
      </c>
    </row>
    <row r="70" spans="1:6" ht="25.5">
      <c r="A70" s="36" t="s">
        <v>75</v>
      </c>
      <c r="B70" s="42" t="s">
        <v>76</v>
      </c>
      <c r="C70" s="38">
        <f>SUM(C71+C72+C73+C74+C76+C78+C87+C88+C89+C90+C91+C93+C94)</f>
        <v>3258</v>
      </c>
      <c r="D70" s="38">
        <f>SUM(D71+D72+D73+D74+D76+D78+D87+D88+D89+D90+D91+D93+D94)</f>
        <v>1191.73</v>
      </c>
      <c r="E70" s="38">
        <f t="shared" si="2"/>
        <v>36.57857581338244</v>
      </c>
      <c r="F70" s="132">
        <f t="shared" si="3"/>
        <v>2066.27</v>
      </c>
    </row>
    <row r="71" spans="1:6" ht="216.75">
      <c r="A71" s="39" t="s">
        <v>77</v>
      </c>
      <c r="B71" s="40" t="s">
        <v>295</v>
      </c>
      <c r="C71" s="41">
        <v>190</v>
      </c>
      <c r="D71" s="133">
        <v>21.86</v>
      </c>
      <c r="E71" s="41">
        <f t="shared" si="2"/>
        <v>11.505263157894737</v>
      </c>
      <c r="F71" s="134">
        <f t="shared" si="3"/>
        <v>168.14</v>
      </c>
    </row>
    <row r="72" spans="1:6" ht="114.75">
      <c r="A72" s="39" t="s">
        <v>78</v>
      </c>
      <c r="B72" s="40" t="s">
        <v>79</v>
      </c>
      <c r="C72" s="41">
        <v>20</v>
      </c>
      <c r="D72" s="133">
        <v>5.28</v>
      </c>
      <c r="E72" s="41">
        <f t="shared" si="2"/>
        <v>26.4</v>
      </c>
      <c r="F72" s="134">
        <f t="shared" si="3"/>
        <v>14.719999999999999</v>
      </c>
    </row>
    <row r="73" spans="1:6" ht="114.75">
      <c r="A73" s="39" t="s">
        <v>80</v>
      </c>
      <c r="B73" s="40" t="s">
        <v>81</v>
      </c>
      <c r="C73" s="41">
        <v>100</v>
      </c>
      <c r="D73" s="135">
        <v>30.5</v>
      </c>
      <c r="E73" s="41">
        <f t="shared" si="2"/>
        <v>30.5</v>
      </c>
      <c r="F73" s="134">
        <f t="shared" si="3"/>
        <v>69.5</v>
      </c>
    </row>
    <row r="74" spans="1:6" ht="127.5">
      <c r="A74" s="36" t="s">
        <v>296</v>
      </c>
      <c r="B74" s="42" t="s">
        <v>82</v>
      </c>
      <c r="C74" s="38">
        <f>SUM(C75)</f>
        <v>50</v>
      </c>
      <c r="D74" s="38">
        <f>SUM(D75)</f>
        <v>5</v>
      </c>
      <c r="E74" s="38">
        <f t="shared" si="2"/>
        <v>10</v>
      </c>
      <c r="F74" s="134">
        <f t="shared" si="3"/>
        <v>45</v>
      </c>
    </row>
    <row r="75" spans="1:6" ht="127.5">
      <c r="A75" s="39" t="s">
        <v>178</v>
      </c>
      <c r="B75" s="100" t="s">
        <v>263</v>
      </c>
      <c r="C75" s="41">
        <v>50</v>
      </c>
      <c r="D75" s="135">
        <v>5</v>
      </c>
      <c r="E75" s="41">
        <f t="shared" si="2"/>
        <v>10</v>
      </c>
      <c r="F75" s="134">
        <f t="shared" si="3"/>
        <v>45</v>
      </c>
    </row>
    <row r="76" spans="1:6" ht="102">
      <c r="A76" s="36" t="s">
        <v>264</v>
      </c>
      <c r="B76" s="42" t="s">
        <v>84</v>
      </c>
      <c r="C76" s="38">
        <f>SUM(C77)</f>
        <v>2</v>
      </c>
      <c r="D76" s="38">
        <f>SUM(D77)</f>
        <v>0</v>
      </c>
      <c r="E76" s="38">
        <f t="shared" si="2"/>
        <v>0</v>
      </c>
      <c r="F76" s="132">
        <f t="shared" si="3"/>
        <v>2</v>
      </c>
    </row>
    <row r="77" spans="1:6" ht="102">
      <c r="A77" s="39" t="s">
        <v>83</v>
      </c>
      <c r="B77" s="40" t="s">
        <v>84</v>
      </c>
      <c r="C77" s="45">
        <v>2</v>
      </c>
      <c r="D77" s="135"/>
      <c r="E77" s="41">
        <f t="shared" si="2"/>
        <v>0</v>
      </c>
      <c r="F77" s="134">
        <f t="shared" si="3"/>
        <v>2</v>
      </c>
    </row>
    <row r="78" spans="1:6" ht="216.75">
      <c r="A78" s="36" t="s">
        <v>265</v>
      </c>
      <c r="B78" s="46" t="s">
        <v>266</v>
      </c>
      <c r="C78" s="101">
        <f>SUM(C79+C81+C85)</f>
        <v>152</v>
      </c>
      <c r="D78" s="101">
        <f>SUM(D79+D81+D85)</f>
        <v>38.4</v>
      </c>
      <c r="E78" s="38">
        <f t="shared" si="2"/>
        <v>25.263157894736842</v>
      </c>
      <c r="F78" s="132">
        <f t="shared" si="3"/>
        <v>113.6</v>
      </c>
    </row>
    <row r="79" spans="1:6" ht="76.5">
      <c r="A79" s="143" t="s">
        <v>324</v>
      </c>
      <c r="B79" s="144" t="s">
        <v>325</v>
      </c>
      <c r="C79" s="145">
        <f>SUM(C80)</f>
        <v>0</v>
      </c>
      <c r="D79" s="145">
        <f>SUM(D80)</f>
        <v>1.5</v>
      </c>
      <c r="E79" s="146"/>
      <c r="F79" s="134">
        <f t="shared" si="3"/>
        <v>-1.5</v>
      </c>
    </row>
    <row r="80" spans="1:6" ht="76.5">
      <c r="A80" s="39" t="s">
        <v>326</v>
      </c>
      <c r="B80" s="147" t="s">
        <v>325</v>
      </c>
      <c r="C80" s="101"/>
      <c r="D80" s="45">
        <v>1.5</v>
      </c>
      <c r="E80" s="41"/>
      <c r="F80" s="134">
        <f t="shared" si="3"/>
        <v>-1.5</v>
      </c>
    </row>
    <row r="81" spans="1:6" ht="63.75">
      <c r="A81" s="143" t="s">
        <v>327</v>
      </c>
      <c r="B81" s="148" t="s">
        <v>267</v>
      </c>
      <c r="C81" s="145">
        <f>SUM(C82:C84)</f>
        <v>5</v>
      </c>
      <c r="D81" s="145">
        <f>SUM(D82:D84)</f>
        <v>11.5</v>
      </c>
      <c r="E81" s="145">
        <f>SUM(E82:E84)</f>
        <v>0</v>
      </c>
      <c r="F81" s="134">
        <f t="shared" si="3"/>
        <v>-6.5</v>
      </c>
    </row>
    <row r="82" spans="1:6" ht="51">
      <c r="A82" s="39" t="s">
        <v>328</v>
      </c>
      <c r="B82" s="99" t="s">
        <v>267</v>
      </c>
      <c r="C82" s="101"/>
      <c r="D82" s="45">
        <v>10</v>
      </c>
      <c r="E82" s="41"/>
      <c r="F82" s="134">
        <f t="shared" si="3"/>
        <v>-10</v>
      </c>
    </row>
    <row r="83" spans="1:6" ht="51">
      <c r="A83" s="39" t="s">
        <v>329</v>
      </c>
      <c r="B83" s="99" t="s">
        <v>267</v>
      </c>
      <c r="C83" s="45">
        <v>0</v>
      </c>
      <c r="D83" s="45">
        <v>1.5</v>
      </c>
      <c r="E83" s="38"/>
      <c r="F83" s="134">
        <f t="shared" si="3"/>
        <v>-1.5</v>
      </c>
    </row>
    <row r="84" spans="1:6" ht="51">
      <c r="A84" s="39" t="s">
        <v>239</v>
      </c>
      <c r="B84" s="99" t="s">
        <v>267</v>
      </c>
      <c r="C84" s="45">
        <v>5</v>
      </c>
      <c r="D84" s="45">
        <v>0</v>
      </c>
      <c r="E84" s="41">
        <f t="shared" si="2"/>
        <v>0</v>
      </c>
      <c r="F84" s="134">
        <f t="shared" si="3"/>
        <v>5</v>
      </c>
    </row>
    <row r="85" spans="1:6" ht="51">
      <c r="A85" s="143" t="s">
        <v>330</v>
      </c>
      <c r="B85" s="113" t="s">
        <v>86</v>
      </c>
      <c r="C85" s="145">
        <f>SUM(C86)</f>
        <v>147</v>
      </c>
      <c r="D85" s="145">
        <f>SUM(D86)</f>
        <v>25.4</v>
      </c>
      <c r="E85" s="146">
        <f t="shared" si="2"/>
        <v>17.27891156462585</v>
      </c>
      <c r="F85" s="134">
        <f t="shared" si="3"/>
        <v>121.6</v>
      </c>
    </row>
    <row r="86" spans="1:6" ht="38.25">
      <c r="A86" s="39" t="s">
        <v>85</v>
      </c>
      <c r="B86" s="40" t="s">
        <v>86</v>
      </c>
      <c r="C86" s="41">
        <v>147</v>
      </c>
      <c r="D86" s="135">
        <v>25.4</v>
      </c>
      <c r="E86" s="41">
        <f t="shared" si="2"/>
        <v>17.27891156462585</v>
      </c>
      <c r="F86" s="134">
        <f t="shared" si="3"/>
        <v>121.6</v>
      </c>
    </row>
    <row r="87" spans="1:6" ht="102">
      <c r="A87" s="39" t="s">
        <v>87</v>
      </c>
      <c r="B87" s="40" t="s">
        <v>88</v>
      </c>
      <c r="C87" s="41">
        <v>730</v>
      </c>
      <c r="D87" s="135">
        <v>273.1</v>
      </c>
      <c r="E87" s="41">
        <f t="shared" si="2"/>
        <v>37.41095890410959</v>
      </c>
      <c r="F87" s="134">
        <f t="shared" si="3"/>
        <v>456.9</v>
      </c>
    </row>
    <row r="88" spans="1:6" ht="51">
      <c r="A88" s="39" t="s">
        <v>272</v>
      </c>
      <c r="B88" s="39" t="s">
        <v>273</v>
      </c>
      <c r="C88" s="41">
        <v>0</v>
      </c>
      <c r="D88" s="135">
        <v>1.3</v>
      </c>
      <c r="E88" s="41"/>
      <c r="F88" s="134">
        <f t="shared" si="3"/>
        <v>-1.3</v>
      </c>
    </row>
    <row r="89" spans="1:6" ht="76.5">
      <c r="A89" s="39" t="s">
        <v>297</v>
      </c>
      <c r="B89" s="40" t="s">
        <v>89</v>
      </c>
      <c r="C89" s="41">
        <v>2</v>
      </c>
      <c r="D89" s="133">
        <v>0</v>
      </c>
      <c r="E89" s="41">
        <f t="shared" si="2"/>
        <v>0</v>
      </c>
      <c r="F89" s="134">
        <f t="shared" si="3"/>
        <v>2</v>
      </c>
    </row>
    <row r="90" spans="1:6" ht="140.25">
      <c r="A90" s="39" t="s">
        <v>90</v>
      </c>
      <c r="B90" s="40" t="s">
        <v>91</v>
      </c>
      <c r="C90" s="41">
        <v>25</v>
      </c>
      <c r="D90" s="133">
        <v>0</v>
      </c>
      <c r="E90" s="41">
        <f t="shared" si="2"/>
        <v>0</v>
      </c>
      <c r="F90" s="134">
        <f t="shared" si="3"/>
        <v>25</v>
      </c>
    </row>
    <row r="91" spans="1:6" ht="140.25">
      <c r="A91" s="36" t="s">
        <v>298</v>
      </c>
      <c r="B91" s="42" t="s">
        <v>331</v>
      </c>
      <c r="C91" s="38">
        <f>SUM(C92:C92)</f>
        <v>53</v>
      </c>
      <c r="D91" s="38">
        <f>SUM(D92:D92)</f>
        <v>81.2</v>
      </c>
      <c r="E91" s="38">
        <f t="shared" si="2"/>
        <v>153.20754716981133</v>
      </c>
      <c r="F91" s="132">
        <f t="shared" si="3"/>
        <v>-28.200000000000003</v>
      </c>
    </row>
    <row r="92" spans="1:6" ht="140.25">
      <c r="A92" s="39" t="s">
        <v>179</v>
      </c>
      <c r="B92" s="40" t="s">
        <v>331</v>
      </c>
      <c r="C92" s="41">
        <v>53</v>
      </c>
      <c r="D92" s="135">
        <v>81.2</v>
      </c>
      <c r="E92" s="41">
        <f t="shared" si="2"/>
        <v>153.20754716981133</v>
      </c>
      <c r="F92" s="134">
        <f t="shared" si="3"/>
        <v>-28.200000000000003</v>
      </c>
    </row>
    <row r="93" spans="1:6" ht="102">
      <c r="A93" s="39" t="s">
        <v>92</v>
      </c>
      <c r="B93" s="40" t="s">
        <v>93</v>
      </c>
      <c r="C93" s="41">
        <v>105</v>
      </c>
      <c r="D93" s="135">
        <v>0</v>
      </c>
      <c r="E93" s="41">
        <f t="shared" si="2"/>
        <v>0</v>
      </c>
      <c r="F93" s="134">
        <f t="shared" si="3"/>
        <v>105</v>
      </c>
    </row>
    <row r="94" spans="1:6" ht="76.5">
      <c r="A94" s="36" t="s">
        <v>94</v>
      </c>
      <c r="B94" s="42" t="s">
        <v>95</v>
      </c>
      <c r="C94" s="38">
        <f>SUM(C96:C104)</f>
        <v>1829</v>
      </c>
      <c r="D94" s="38">
        <f>SUM(D96:D104)</f>
        <v>735.0899999999999</v>
      </c>
      <c r="E94" s="38">
        <f t="shared" si="2"/>
        <v>40.19081465281574</v>
      </c>
      <c r="F94" s="132">
        <f t="shared" si="3"/>
        <v>1093.91</v>
      </c>
    </row>
    <row r="95" spans="1:6" ht="25.5">
      <c r="A95" s="39"/>
      <c r="B95" s="40" t="s">
        <v>96</v>
      </c>
      <c r="C95" s="41"/>
      <c r="D95" s="133"/>
      <c r="E95" s="41"/>
      <c r="F95" s="132"/>
    </row>
    <row r="96" spans="1:6" ht="12.75">
      <c r="A96" s="39" t="s">
        <v>332</v>
      </c>
      <c r="B96" s="40"/>
      <c r="C96" s="41"/>
      <c r="D96" s="135">
        <v>2</v>
      </c>
      <c r="E96" s="41"/>
      <c r="F96" s="134">
        <f t="shared" si="3"/>
        <v>-2</v>
      </c>
    </row>
    <row r="97" spans="1:6" ht="12.75">
      <c r="A97" s="39" t="s">
        <v>333</v>
      </c>
      <c r="B97" s="40"/>
      <c r="C97" s="41"/>
      <c r="D97" s="135">
        <v>0</v>
      </c>
      <c r="E97" s="41"/>
      <c r="F97" s="134">
        <f t="shared" si="3"/>
        <v>0</v>
      </c>
    </row>
    <row r="98" spans="1:6" ht="12.75">
      <c r="A98" s="39" t="s">
        <v>97</v>
      </c>
      <c r="B98" s="40"/>
      <c r="C98" s="41">
        <v>60</v>
      </c>
      <c r="D98" s="135">
        <v>11.68</v>
      </c>
      <c r="E98" s="41">
        <f t="shared" si="2"/>
        <v>19.466666666666665</v>
      </c>
      <c r="F98" s="134">
        <f t="shared" si="3"/>
        <v>48.32</v>
      </c>
    </row>
    <row r="99" spans="1:6" ht="12.75">
      <c r="A99" s="39" t="s">
        <v>98</v>
      </c>
      <c r="B99" s="40"/>
      <c r="C99" s="41">
        <v>18</v>
      </c>
      <c r="D99" s="135">
        <v>40.08</v>
      </c>
      <c r="E99" s="41">
        <f t="shared" si="2"/>
        <v>222.66666666666666</v>
      </c>
      <c r="F99" s="134">
        <f t="shared" si="3"/>
        <v>-22.08</v>
      </c>
    </row>
    <row r="100" spans="1:6" ht="12.75">
      <c r="A100" s="39" t="s">
        <v>274</v>
      </c>
      <c r="B100" s="40"/>
      <c r="C100" s="41">
        <v>0</v>
      </c>
      <c r="D100" s="135">
        <v>25</v>
      </c>
      <c r="E100" s="41"/>
      <c r="F100" s="134">
        <f t="shared" si="3"/>
        <v>-25</v>
      </c>
    </row>
    <row r="101" spans="1:6" ht="12.75">
      <c r="A101" s="39" t="s">
        <v>99</v>
      </c>
      <c r="B101" s="40"/>
      <c r="C101" s="41">
        <v>55</v>
      </c>
      <c r="D101" s="135">
        <v>37.3</v>
      </c>
      <c r="E101" s="41">
        <f t="shared" si="2"/>
        <v>67.81818181818181</v>
      </c>
      <c r="F101" s="134">
        <f t="shared" si="3"/>
        <v>17.700000000000003</v>
      </c>
    </row>
    <row r="102" spans="1:6" ht="12.75">
      <c r="A102" s="39" t="s">
        <v>100</v>
      </c>
      <c r="B102" s="40"/>
      <c r="C102" s="41">
        <v>0</v>
      </c>
      <c r="D102" s="135">
        <v>1</v>
      </c>
      <c r="E102" s="41"/>
      <c r="F102" s="134">
        <f t="shared" si="3"/>
        <v>-1</v>
      </c>
    </row>
    <row r="103" spans="1:6" ht="12.75">
      <c r="A103" s="39" t="s">
        <v>101</v>
      </c>
      <c r="B103" s="40"/>
      <c r="C103" s="41">
        <v>1696</v>
      </c>
      <c r="D103" s="133">
        <v>612.53</v>
      </c>
      <c r="E103" s="41">
        <f t="shared" si="2"/>
        <v>36.11615566037736</v>
      </c>
      <c r="F103" s="134">
        <f t="shared" si="3"/>
        <v>1083.47</v>
      </c>
    </row>
    <row r="104" spans="1:6" ht="12.75">
      <c r="A104" s="39" t="s">
        <v>102</v>
      </c>
      <c r="B104" s="40"/>
      <c r="C104" s="41">
        <v>0</v>
      </c>
      <c r="D104" s="135">
        <v>5.5</v>
      </c>
      <c r="E104" s="41"/>
      <c r="F104" s="134">
        <f t="shared" si="3"/>
        <v>-5.5</v>
      </c>
    </row>
    <row r="105" spans="1:6" ht="25.5">
      <c r="A105" s="42" t="s">
        <v>103</v>
      </c>
      <c r="B105" s="42" t="s">
        <v>104</v>
      </c>
      <c r="C105" s="38">
        <f>SUM(C106)</f>
        <v>0</v>
      </c>
      <c r="D105" s="38">
        <f>SUM(D106)</f>
        <v>0.004</v>
      </c>
      <c r="E105" s="41"/>
      <c r="F105" s="132">
        <f t="shared" si="3"/>
        <v>-0.004</v>
      </c>
    </row>
    <row r="106" spans="1:6" ht="12.75">
      <c r="A106" s="40" t="s">
        <v>105</v>
      </c>
      <c r="B106" s="40" t="s">
        <v>106</v>
      </c>
      <c r="C106" s="41">
        <f>SUM(C107:C109)</f>
        <v>0</v>
      </c>
      <c r="D106" s="41">
        <f>SUM(D107:D109)</f>
        <v>0.004</v>
      </c>
      <c r="E106" s="41"/>
      <c r="F106" s="134">
        <f t="shared" si="3"/>
        <v>-0.004</v>
      </c>
    </row>
    <row r="107" spans="1:6" ht="12.75">
      <c r="A107" s="40" t="s">
        <v>107</v>
      </c>
      <c r="B107" s="40" t="s">
        <v>106</v>
      </c>
      <c r="C107" s="41">
        <v>0</v>
      </c>
      <c r="D107" s="135">
        <v>0</v>
      </c>
      <c r="E107" s="41"/>
      <c r="F107" s="134">
        <f t="shared" si="3"/>
        <v>0</v>
      </c>
    </row>
    <row r="108" spans="1:6" ht="12.75">
      <c r="A108" s="40" t="s">
        <v>108</v>
      </c>
      <c r="B108" s="40" t="s">
        <v>106</v>
      </c>
      <c r="C108" s="41">
        <v>0</v>
      </c>
      <c r="D108" s="149">
        <v>0.004</v>
      </c>
      <c r="E108" s="41"/>
      <c r="F108" s="134">
        <f t="shared" si="3"/>
        <v>-0.004</v>
      </c>
    </row>
    <row r="109" spans="1:6" ht="12.75">
      <c r="A109" s="40" t="s">
        <v>275</v>
      </c>
      <c r="B109" s="40" t="s">
        <v>106</v>
      </c>
      <c r="C109" s="41">
        <v>0</v>
      </c>
      <c r="D109" s="135">
        <v>0</v>
      </c>
      <c r="E109" s="41"/>
      <c r="F109" s="134">
        <f t="shared" si="3"/>
        <v>0</v>
      </c>
    </row>
    <row r="110" spans="1:6" ht="25.5">
      <c r="A110" s="120" t="s">
        <v>109</v>
      </c>
      <c r="B110" s="121" t="s">
        <v>110</v>
      </c>
      <c r="C110" s="53">
        <f>SUM(C111+C149+C152+C154)</f>
        <v>723272.7000000001</v>
      </c>
      <c r="D110" s="53">
        <f>SUM(D111+D149+D152+D154)</f>
        <v>232892.45690999995</v>
      </c>
      <c r="E110" s="38">
        <f t="shared" si="2"/>
        <v>32.19981300414075</v>
      </c>
      <c r="F110" s="132">
        <f t="shared" si="3"/>
        <v>490380.2430900001</v>
      </c>
    </row>
    <row r="111" spans="1:6" ht="51">
      <c r="A111" s="39" t="s">
        <v>111</v>
      </c>
      <c r="B111" s="36" t="s">
        <v>112</v>
      </c>
      <c r="C111" s="44">
        <f>SUM(C112+C114+C132+C144)</f>
        <v>722772.7000000001</v>
      </c>
      <c r="D111" s="44">
        <f>SUM(D112+D114+D132+D144)</f>
        <v>234921.23498999997</v>
      </c>
      <c r="E111" s="38">
        <f t="shared" si="2"/>
        <v>32.5027819935645</v>
      </c>
      <c r="F111" s="132">
        <f t="shared" si="3"/>
        <v>487851.4650100001</v>
      </c>
    </row>
    <row r="112" spans="1:6" ht="12.75">
      <c r="A112" s="47" t="s">
        <v>113</v>
      </c>
      <c r="B112" s="36" t="s">
        <v>114</v>
      </c>
      <c r="C112" s="48">
        <f>SUM(C113)</f>
        <v>7452</v>
      </c>
      <c r="D112" s="48">
        <f>SUM(D113)</f>
        <v>2484</v>
      </c>
      <c r="E112" s="38">
        <f t="shared" si="2"/>
        <v>33.333333333333336</v>
      </c>
      <c r="F112" s="132">
        <f t="shared" si="3"/>
        <v>4968</v>
      </c>
    </row>
    <row r="113" spans="1:6" ht="38.25">
      <c r="A113" s="49" t="s">
        <v>115</v>
      </c>
      <c r="B113" s="39" t="s">
        <v>116</v>
      </c>
      <c r="C113" s="50">
        <v>7452</v>
      </c>
      <c r="D113" s="135">
        <v>2484</v>
      </c>
      <c r="E113" s="41">
        <f t="shared" si="2"/>
        <v>33.333333333333336</v>
      </c>
      <c r="F113" s="134">
        <f t="shared" si="3"/>
        <v>4968</v>
      </c>
    </row>
    <row r="114" spans="1:6" ht="12.75">
      <c r="A114" s="47" t="s">
        <v>117</v>
      </c>
      <c r="B114" s="36" t="s">
        <v>118</v>
      </c>
      <c r="C114" s="38">
        <f>SUM(C115+C116+C118+C119+C120)</f>
        <v>334467.10000000003</v>
      </c>
      <c r="D114" s="38">
        <f>SUM(D115+D116+D118+D119+D120)</f>
        <v>92854</v>
      </c>
      <c r="E114" s="38">
        <f t="shared" si="2"/>
        <v>27.761773878507032</v>
      </c>
      <c r="F114" s="132">
        <f t="shared" si="3"/>
        <v>241613.10000000003</v>
      </c>
    </row>
    <row r="115" spans="1:6" ht="89.25">
      <c r="A115" s="49" t="s">
        <v>299</v>
      </c>
      <c r="B115" s="39" t="s">
        <v>300</v>
      </c>
      <c r="C115" s="41">
        <v>591.7</v>
      </c>
      <c r="D115" s="41">
        <v>591.7</v>
      </c>
      <c r="E115" s="41">
        <f t="shared" si="2"/>
        <v>100</v>
      </c>
      <c r="F115" s="134">
        <f aca="true" t="shared" si="4" ref="F115:F158">SUM(C115-D115)</f>
        <v>0</v>
      </c>
    </row>
    <row r="116" spans="1:6" ht="76.5">
      <c r="A116" s="47" t="s">
        <v>301</v>
      </c>
      <c r="B116" s="36" t="s">
        <v>302</v>
      </c>
      <c r="C116" s="38">
        <f>SUM(C117)</f>
        <v>12879</v>
      </c>
      <c r="D116" s="38">
        <f>SUM(D117)</f>
        <v>0</v>
      </c>
      <c r="E116" s="38">
        <f t="shared" si="2"/>
        <v>0</v>
      </c>
      <c r="F116" s="132">
        <f t="shared" si="4"/>
        <v>12879</v>
      </c>
    </row>
    <row r="117" spans="1:6" ht="51">
      <c r="A117" s="49" t="s">
        <v>303</v>
      </c>
      <c r="B117" s="122" t="s">
        <v>304</v>
      </c>
      <c r="C117" s="41">
        <v>12879</v>
      </c>
      <c r="D117" s="41"/>
      <c r="E117" s="41">
        <f t="shared" si="2"/>
        <v>0</v>
      </c>
      <c r="F117" s="134">
        <f t="shared" si="4"/>
        <v>12879</v>
      </c>
    </row>
    <row r="118" spans="1:6" ht="140.25">
      <c r="A118" s="108" t="s">
        <v>276</v>
      </c>
      <c r="B118" s="150" t="s">
        <v>277</v>
      </c>
      <c r="C118" s="41">
        <v>8523.2</v>
      </c>
      <c r="D118" s="38"/>
      <c r="E118" s="41">
        <f t="shared" si="2"/>
        <v>0</v>
      </c>
      <c r="F118" s="134">
        <f t="shared" si="4"/>
        <v>8523.2</v>
      </c>
    </row>
    <row r="119" spans="1:6" ht="89.25">
      <c r="A119" s="108" t="s">
        <v>278</v>
      </c>
      <c r="B119" s="150" t="s">
        <v>279</v>
      </c>
      <c r="C119" s="41">
        <v>12544.8</v>
      </c>
      <c r="D119" s="38"/>
      <c r="E119" s="41">
        <f t="shared" si="2"/>
        <v>0</v>
      </c>
      <c r="F119" s="134">
        <f t="shared" si="4"/>
        <v>12544.8</v>
      </c>
    </row>
    <row r="120" spans="1:6" ht="40.5">
      <c r="A120" s="47" t="s">
        <v>119</v>
      </c>
      <c r="B120" s="51" t="s">
        <v>120</v>
      </c>
      <c r="C120" s="38">
        <f>SUM(C127+C121+C131)</f>
        <v>299928.4</v>
      </c>
      <c r="D120" s="38">
        <f>SUM(D127+D121+D131)</f>
        <v>92262.3</v>
      </c>
      <c r="E120" s="38">
        <f t="shared" si="2"/>
        <v>30.76144173075974</v>
      </c>
      <c r="F120" s="132">
        <f t="shared" si="4"/>
        <v>207666.10000000003</v>
      </c>
    </row>
    <row r="121" spans="1:6" ht="13.5">
      <c r="A121" s="49" t="s">
        <v>280</v>
      </c>
      <c r="B121" s="123"/>
      <c r="C121" s="38">
        <f>SUM(C122:C126)</f>
        <v>11713.5</v>
      </c>
      <c r="D121" s="38">
        <f>SUM(D122:D126)</f>
        <v>0</v>
      </c>
      <c r="E121" s="38">
        <f t="shared" si="2"/>
        <v>0</v>
      </c>
      <c r="F121" s="132">
        <f t="shared" si="4"/>
        <v>11713.5</v>
      </c>
    </row>
    <row r="122" spans="1:6" ht="51">
      <c r="A122" s="49" t="s">
        <v>280</v>
      </c>
      <c r="B122" s="122" t="s">
        <v>305</v>
      </c>
      <c r="C122" s="41">
        <v>111.6</v>
      </c>
      <c r="D122" s="41"/>
      <c r="E122" s="38">
        <f t="shared" si="2"/>
        <v>0</v>
      </c>
      <c r="F122" s="134">
        <f t="shared" si="4"/>
        <v>111.6</v>
      </c>
    </row>
    <row r="123" spans="1:6" ht="153">
      <c r="A123" s="49" t="s">
        <v>280</v>
      </c>
      <c r="B123" s="109" t="s">
        <v>281</v>
      </c>
      <c r="C123" s="41">
        <v>148</v>
      </c>
      <c r="D123" s="38"/>
      <c r="E123" s="41">
        <f t="shared" si="2"/>
        <v>0</v>
      </c>
      <c r="F123" s="134">
        <f t="shared" si="4"/>
        <v>148</v>
      </c>
    </row>
    <row r="124" spans="1:6" ht="140.25">
      <c r="A124" s="49" t="s">
        <v>280</v>
      </c>
      <c r="B124" s="136" t="s">
        <v>282</v>
      </c>
      <c r="C124" s="41">
        <v>1261.3</v>
      </c>
      <c r="D124" s="38"/>
      <c r="E124" s="41">
        <f t="shared" si="2"/>
        <v>0</v>
      </c>
      <c r="F124" s="134">
        <f t="shared" si="4"/>
        <v>1261.3</v>
      </c>
    </row>
    <row r="125" spans="1:6" ht="153">
      <c r="A125" s="49" t="s">
        <v>280</v>
      </c>
      <c r="B125" s="151" t="s">
        <v>283</v>
      </c>
      <c r="C125" s="41">
        <v>10045.1</v>
      </c>
      <c r="D125" s="38"/>
      <c r="E125" s="41">
        <f t="shared" si="2"/>
        <v>0</v>
      </c>
      <c r="F125" s="134">
        <f t="shared" si="4"/>
        <v>10045.1</v>
      </c>
    </row>
    <row r="126" spans="1:6" ht="153">
      <c r="A126" s="49" t="s">
        <v>280</v>
      </c>
      <c r="B126" s="110" t="s">
        <v>284</v>
      </c>
      <c r="C126" s="41">
        <v>147.5</v>
      </c>
      <c r="D126" s="38"/>
      <c r="E126" s="41">
        <f t="shared" si="2"/>
        <v>0</v>
      </c>
      <c r="F126" s="134">
        <f t="shared" si="4"/>
        <v>147.5</v>
      </c>
    </row>
    <row r="127" spans="1:6" ht="12.75">
      <c r="A127" s="49" t="s">
        <v>121</v>
      </c>
      <c r="B127" s="110"/>
      <c r="C127" s="41">
        <f>SUM(C128:C130)</f>
        <v>40298.9</v>
      </c>
      <c r="D127" s="41">
        <f>SUM(D128:D130)</f>
        <v>9622.3</v>
      </c>
      <c r="E127" s="41">
        <f t="shared" si="2"/>
        <v>23.87732667641052</v>
      </c>
      <c r="F127" s="134">
        <f t="shared" si="4"/>
        <v>30676.600000000002</v>
      </c>
    </row>
    <row r="128" spans="1:6" ht="63.75">
      <c r="A128" s="49" t="s">
        <v>121</v>
      </c>
      <c r="B128" s="39" t="s">
        <v>122</v>
      </c>
      <c r="C128" s="50">
        <v>29308</v>
      </c>
      <c r="D128" s="135">
        <f>5862+2931</f>
        <v>8793</v>
      </c>
      <c r="E128" s="41">
        <f t="shared" si="2"/>
        <v>30.002047222601337</v>
      </c>
      <c r="F128" s="134">
        <f t="shared" si="4"/>
        <v>20515</v>
      </c>
    </row>
    <row r="129" spans="1:6" ht="38.25">
      <c r="A129" s="49" t="s">
        <v>121</v>
      </c>
      <c r="B129" s="39" t="s">
        <v>123</v>
      </c>
      <c r="C129" s="50">
        <v>10161.6</v>
      </c>
      <c r="D129" s="135"/>
      <c r="E129" s="41">
        <f t="shared" si="2"/>
        <v>0</v>
      </c>
      <c r="F129" s="134">
        <f t="shared" si="4"/>
        <v>10161.6</v>
      </c>
    </row>
    <row r="130" spans="1:6" ht="140.25">
      <c r="A130" s="49" t="s">
        <v>121</v>
      </c>
      <c r="B130" s="111" t="s">
        <v>285</v>
      </c>
      <c r="C130" s="50">
        <v>829.3</v>
      </c>
      <c r="D130" s="135">
        <v>829.3</v>
      </c>
      <c r="E130" s="41">
        <f t="shared" si="2"/>
        <v>100</v>
      </c>
      <c r="F130" s="134">
        <f t="shared" si="4"/>
        <v>0</v>
      </c>
    </row>
    <row r="131" spans="1:6" ht="76.5">
      <c r="A131" s="49" t="s">
        <v>124</v>
      </c>
      <c r="B131" s="39" t="s">
        <v>125</v>
      </c>
      <c r="C131" s="50">
        <v>247916</v>
      </c>
      <c r="D131" s="135">
        <f>61980+20660</f>
        <v>82640</v>
      </c>
      <c r="E131" s="41">
        <f t="shared" si="2"/>
        <v>33.33387114990561</v>
      </c>
      <c r="F131" s="134">
        <f t="shared" si="4"/>
        <v>165276</v>
      </c>
    </row>
    <row r="132" spans="1:6" ht="12.75">
      <c r="A132" s="47" t="s">
        <v>126</v>
      </c>
      <c r="B132" s="36" t="s">
        <v>127</v>
      </c>
      <c r="C132" s="38">
        <f>SUM(C133+C134+C135+C141)</f>
        <v>376926</v>
      </c>
      <c r="D132" s="38">
        <f>SUM(D133+D134+D135+D141)</f>
        <v>137946.51098999998</v>
      </c>
      <c r="E132" s="38">
        <f t="shared" si="2"/>
        <v>36.59777011668072</v>
      </c>
      <c r="F132" s="132">
        <f t="shared" si="4"/>
        <v>238979.48901000002</v>
      </c>
    </row>
    <row r="133" spans="1:6" ht="63.75">
      <c r="A133" s="49" t="s">
        <v>128</v>
      </c>
      <c r="B133" s="39" t="s">
        <v>129</v>
      </c>
      <c r="C133" s="50">
        <v>16007</v>
      </c>
      <c r="D133" s="152">
        <v>7431.17332</v>
      </c>
      <c r="E133" s="41">
        <f t="shared" si="2"/>
        <v>46.42452252139689</v>
      </c>
      <c r="F133" s="134">
        <f t="shared" si="4"/>
        <v>8575.82668</v>
      </c>
    </row>
    <row r="134" spans="1:6" ht="76.5">
      <c r="A134" s="49" t="s">
        <v>130</v>
      </c>
      <c r="B134" s="39" t="s">
        <v>131</v>
      </c>
      <c r="C134" s="50">
        <v>16722</v>
      </c>
      <c r="D134" s="152">
        <v>4385.27384</v>
      </c>
      <c r="E134" s="41">
        <f t="shared" si="2"/>
        <v>26.224577442889604</v>
      </c>
      <c r="F134" s="134">
        <f t="shared" si="4"/>
        <v>12336.72616</v>
      </c>
    </row>
    <row r="135" spans="1:6" ht="67.5">
      <c r="A135" s="47" t="s">
        <v>132</v>
      </c>
      <c r="B135" s="51" t="s">
        <v>133</v>
      </c>
      <c r="C135" s="102">
        <f>SUM(C136:C140)</f>
        <v>66087</v>
      </c>
      <c r="D135" s="153">
        <f>SUM(D136:D140)</f>
        <v>34033.06383</v>
      </c>
      <c r="E135" s="38">
        <f t="shared" si="2"/>
        <v>51.49736533660175</v>
      </c>
      <c r="F135" s="132">
        <f t="shared" si="4"/>
        <v>32053.93617</v>
      </c>
    </row>
    <row r="136" spans="1:6" ht="127.5">
      <c r="A136" s="49" t="s">
        <v>132</v>
      </c>
      <c r="B136" s="39" t="s">
        <v>134</v>
      </c>
      <c r="C136" s="50">
        <v>227</v>
      </c>
      <c r="D136" s="149">
        <v>37.833</v>
      </c>
      <c r="E136" s="41">
        <f t="shared" si="2"/>
        <v>16.666519823788544</v>
      </c>
      <c r="F136" s="134">
        <f t="shared" si="4"/>
        <v>189.167</v>
      </c>
    </row>
    <row r="137" spans="1:6" ht="140.25">
      <c r="A137" s="49" t="s">
        <v>132</v>
      </c>
      <c r="B137" s="39" t="s">
        <v>135</v>
      </c>
      <c r="C137" s="50">
        <v>63980</v>
      </c>
      <c r="D137" s="152">
        <v>33306.83083</v>
      </c>
      <c r="E137" s="41">
        <f t="shared" si="2"/>
        <v>52.05819135667396</v>
      </c>
      <c r="F137" s="134">
        <f t="shared" si="4"/>
        <v>30673.16917</v>
      </c>
    </row>
    <row r="138" spans="1:6" ht="127.5">
      <c r="A138" s="49" t="s">
        <v>132</v>
      </c>
      <c r="B138" s="39" t="s">
        <v>136</v>
      </c>
      <c r="C138" s="50">
        <v>0.1</v>
      </c>
      <c r="D138" s="135">
        <v>0.1</v>
      </c>
      <c r="E138" s="41">
        <f t="shared" si="2"/>
        <v>100</v>
      </c>
      <c r="F138" s="134">
        <f t="shared" si="4"/>
        <v>0</v>
      </c>
    </row>
    <row r="139" spans="1:6" ht="51">
      <c r="A139" s="49" t="s">
        <v>132</v>
      </c>
      <c r="B139" s="39" t="s">
        <v>137</v>
      </c>
      <c r="C139" s="50">
        <v>91.9</v>
      </c>
      <c r="D139" s="135">
        <v>91.9</v>
      </c>
      <c r="E139" s="41">
        <f t="shared" si="2"/>
        <v>100</v>
      </c>
      <c r="F139" s="134">
        <f t="shared" si="4"/>
        <v>0</v>
      </c>
    </row>
    <row r="140" spans="1:6" ht="127.5">
      <c r="A140" s="49" t="s">
        <v>132</v>
      </c>
      <c r="B140" s="39" t="s">
        <v>306</v>
      </c>
      <c r="C140" s="50">
        <v>1788</v>
      </c>
      <c r="D140" s="135">
        <v>596.4</v>
      </c>
      <c r="E140" s="41">
        <f t="shared" si="2"/>
        <v>33.355704697986575</v>
      </c>
      <c r="F140" s="134">
        <f t="shared" si="4"/>
        <v>1191.6</v>
      </c>
    </row>
    <row r="141" spans="1:6" ht="25.5">
      <c r="A141" s="47" t="s">
        <v>180</v>
      </c>
      <c r="B141" s="36" t="s">
        <v>181</v>
      </c>
      <c r="C141" s="44">
        <f>SUM(C142:C143)</f>
        <v>278110</v>
      </c>
      <c r="D141" s="44">
        <f>SUM(D142:D143)</f>
        <v>92097</v>
      </c>
      <c r="E141" s="38">
        <f t="shared" si="2"/>
        <v>33.11531408435511</v>
      </c>
      <c r="F141" s="132">
        <f t="shared" si="4"/>
        <v>186013</v>
      </c>
    </row>
    <row r="142" spans="1:6" ht="344.25">
      <c r="A142" s="49" t="s">
        <v>138</v>
      </c>
      <c r="B142" s="39" t="s">
        <v>139</v>
      </c>
      <c r="C142" s="50">
        <v>170704</v>
      </c>
      <c r="D142" s="135">
        <f>38374+200+4853+1748+3645+9565</f>
        <v>58385</v>
      </c>
      <c r="E142" s="41">
        <f t="shared" si="2"/>
        <v>34.20247914518699</v>
      </c>
      <c r="F142" s="134">
        <f t="shared" si="4"/>
        <v>112319</v>
      </c>
    </row>
    <row r="143" spans="1:6" ht="51">
      <c r="A143" s="49" t="s">
        <v>138</v>
      </c>
      <c r="B143" s="39" t="s">
        <v>182</v>
      </c>
      <c r="C143" s="50">
        <v>107406</v>
      </c>
      <c r="D143" s="135">
        <f>20826+3964+498+2255+6169</f>
        <v>33712</v>
      </c>
      <c r="E143" s="41">
        <f t="shared" si="2"/>
        <v>31.387445766530735</v>
      </c>
      <c r="F143" s="134">
        <f t="shared" si="4"/>
        <v>73694</v>
      </c>
    </row>
    <row r="144" spans="1:6" ht="25.5">
      <c r="A144" s="47" t="s">
        <v>286</v>
      </c>
      <c r="B144" s="36" t="s">
        <v>287</v>
      </c>
      <c r="C144" s="44">
        <f>SUM(C145+C146)</f>
        <v>3927.6</v>
      </c>
      <c r="D144" s="44">
        <f>SUM(D145+D146)</f>
        <v>1636.7239999999997</v>
      </c>
      <c r="E144" s="38">
        <f t="shared" si="2"/>
        <v>41.672369895101326</v>
      </c>
      <c r="F144" s="132">
        <f t="shared" si="4"/>
        <v>2290.876</v>
      </c>
    </row>
    <row r="145" spans="1:6" ht="140.25">
      <c r="A145" s="49" t="s">
        <v>307</v>
      </c>
      <c r="B145" s="40" t="s">
        <v>308</v>
      </c>
      <c r="C145" s="50">
        <v>2179.2</v>
      </c>
      <c r="D145" s="50"/>
      <c r="E145" s="41"/>
      <c r="F145" s="134">
        <f t="shared" si="4"/>
        <v>2179.2</v>
      </c>
    </row>
    <row r="146" spans="1:6" ht="51">
      <c r="A146" s="112" t="s">
        <v>288</v>
      </c>
      <c r="B146" s="113" t="s">
        <v>289</v>
      </c>
      <c r="C146" s="114">
        <f>SUM(C147:C148)</f>
        <v>1748.4</v>
      </c>
      <c r="D146" s="154">
        <f>SUM(D147:D148)</f>
        <v>1636.7239999999997</v>
      </c>
      <c r="E146" s="146">
        <f>SUM(D146*100/C146)</f>
        <v>93.61267444520702</v>
      </c>
      <c r="F146" s="134">
        <f t="shared" si="4"/>
        <v>111.67600000000039</v>
      </c>
    </row>
    <row r="147" spans="1:6" ht="127.5">
      <c r="A147" s="49" t="s">
        <v>290</v>
      </c>
      <c r="B147" s="40" t="s">
        <v>291</v>
      </c>
      <c r="C147" s="50">
        <v>1748.4</v>
      </c>
      <c r="D147" s="135">
        <f>242.67+271.28+577.5+445.83</f>
        <v>1537.2799999999997</v>
      </c>
      <c r="E147" s="41">
        <f>SUM(D147*100/C147)</f>
        <v>87.92495996339508</v>
      </c>
      <c r="F147" s="134">
        <f t="shared" si="4"/>
        <v>211.12000000000035</v>
      </c>
    </row>
    <row r="148" spans="1:6" ht="89.25">
      <c r="A148" s="49" t="s">
        <v>334</v>
      </c>
      <c r="B148" s="40" t="s">
        <v>335</v>
      </c>
      <c r="C148" s="50"/>
      <c r="D148" s="149">
        <v>99.444</v>
      </c>
      <c r="E148" s="41"/>
      <c r="F148" s="134">
        <f t="shared" si="4"/>
        <v>-99.444</v>
      </c>
    </row>
    <row r="149" spans="1:6" ht="38.25">
      <c r="A149" s="47" t="s">
        <v>309</v>
      </c>
      <c r="B149" s="36" t="s">
        <v>310</v>
      </c>
      <c r="C149" s="138">
        <f>SUM(C150:C151)</f>
        <v>500</v>
      </c>
      <c r="D149" s="138">
        <f>SUM(D150:D151)</f>
        <v>500</v>
      </c>
      <c r="E149" s="38">
        <f>SUM(D149*100/C149)</f>
        <v>100</v>
      </c>
      <c r="F149" s="132">
        <f t="shared" si="4"/>
        <v>0</v>
      </c>
    </row>
    <row r="150" spans="1:6" ht="38.25">
      <c r="A150" s="49" t="s">
        <v>336</v>
      </c>
      <c r="B150" s="39" t="s">
        <v>310</v>
      </c>
      <c r="C150" s="135">
        <v>500</v>
      </c>
      <c r="D150" s="135">
        <v>500</v>
      </c>
      <c r="E150" s="41">
        <f>SUM(D150*100/C150)</f>
        <v>100</v>
      </c>
      <c r="F150" s="134">
        <f t="shared" si="4"/>
        <v>0</v>
      </c>
    </row>
    <row r="151" spans="1:6" ht="38.25">
      <c r="A151" s="49" t="s">
        <v>311</v>
      </c>
      <c r="B151" s="39" t="s">
        <v>310</v>
      </c>
      <c r="C151" s="50"/>
      <c r="D151" s="135"/>
      <c r="E151" s="41"/>
      <c r="F151" s="134">
        <f t="shared" si="4"/>
        <v>0</v>
      </c>
    </row>
    <row r="152" spans="1:6" ht="51">
      <c r="A152" s="47" t="s">
        <v>140</v>
      </c>
      <c r="B152" s="36" t="s">
        <v>141</v>
      </c>
      <c r="C152" s="38">
        <f>SUM(C153:C153)</f>
        <v>0</v>
      </c>
      <c r="D152" s="38">
        <f>SUM(D153:D153)</f>
        <v>1216.979</v>
      </c>
      <c r="E152" s="38"/>
      <c r="F152" s="132">
        <f t="shared" si="4"/>
        <v>-1216.979</v>
      </c>
    </row>
    <row r="153" spans="1:6" ht="63.75">
      <c r="A153" s="49" t="s">
        <v>312</v>
      </c>
      <c r="B153" s="39" t="s">
        <v>142</v>
      </c>
      <c r="C153" s="50">
        <v>0</v>
      </c>
      <c r="D153" s="149">
        <v>1216.979</v>
      </c>
      <c r="E153" s="41"/>
      <c r="F153" s="134">
        <f t="shared" si="4"/>
        <v>-1216.979</v>
      </c>
    </row>
    <row r="154" spans="1:6" ht="89.25">
      <c r="A154" s="47" t="s">
        <v>143</v>
      </c>
      <c r="B154" s="36" t="s">
        <v>268</v>
      </c>
      <c r="C154" s="44">
        <f>SUM(C155:C157)</f>
        <v>0</v>
      </c>
      <c r="D154" s="44">
        <f>SUM(D155:D157)</f>
        <v>-3745.75708</v>
      </c>
      <c r="E154" s="41"/>
      <c r="F154" s="132">
        <f t="shared" si="4"/>
        <v>3745.75708</v>
      </c>
    </row>
    <row r="155" spans="1:6" ht="12.75">
      <c r="A155" s="49" t="s">
        <v>144</v>
      </c>
      <c r="B155" s="39"/>
      <c r="C155" s="124"/>
      <c r="D155" s="135">
        <v>-1930.34971</v>
      </c>
      <c r="E155" s="41"/>
      <c r="F155" s="134">
        <f t="shared" si="4"/>
        <v>1930.34971</v>
      </c>
    </row>
    <row r="156" spans="1:6" ht="12.75">
      <c r="A156" s="49" t="s">
        <v>145</v>
      </c>
      <c r="B156" s="39"/>
      <c r="C156" s="50" t="s">
        <v>313</v>
      </c>
      <c r="D156" s="135">
        <v>-1689.27437</v>
      </c>
      <c r="E156" s="41"/>
      <c r="F156" s="134">
        <v>1689.27</v>
      </c>
    </row>
    <row r="157" spans="1:6" ht="12.75">
      <c r="A157" s="49" t="s">
        <v>146</v>
      </c>
      <c r="B157" s="39"/>
      <c r="C157" s="50"/>
      <c r="D157" s="135">
        <v>-126.133</v>
      </c>
      <c r="E157" s="41"/>
      <c r="F157" s="134">
        <f t="shared" si="4"/>
        <v>126.133</v>
      </c>
    </row>
    <row r="158" spans="1:6" ht="12.75">
      <c r="A158" s="47"/>
      <c r="B158" s="36" t="s">
        <v>147</v>
      </c>
      <c r="C158" s="44">
        <f>SUM(C110+C4)</f>
        <v>1242550.53</v>
      </c>
      <c r="D158" s="44">
        <f>SUM(D110+D4)</f>
        <v>382051.24090999993</v>
      </c>
      <c r="E158" s="38">
        <f>SUM(D158*100/C158)</f>
        <v>30.747340384620003</v>
      </c>
      <c r="F158" s="132">
        <f t="shared" si="4"/>
        <v>860499.2890900001</v>
      </c>
    </row>
  </sheetData>
  <sheetProtection/>
  <mergeCells count="1">
    <mergeCell ref="A1:F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70"/>
  <sheetViews>
    <sheetView tabSelected="1" zoomScalePageLayoutView="0" workbookViewId="0" topLeftCell="A1">
      <selection activeCell="L14" sqref="L14"/>
    </sheetView>
  </sheetViews>
  <sheetFormatPr defaultColWidth="9.140625" defaultRowHeight="12.75"/>
  <cols>
    <col min="1" max="1" width="12.7109375" style="0" customWidth="1"/>
    <col min="2" max="2" width="65.00390625" style="0" customWidth="1"/>
    <col min="3" max="3" width="14.57421875" style="0" customWidth="1"/>
    <col min="4" max="4" width="8.421875" style="0" hidden="1" customWidth="1"/>
    <col min="5" max="5" width="15.57421875" style="92" customWidth="1"/>
    <col min="6" max="6" width="6.7109375" style="0" hidden="1" customWidth="1"/>
    <col min="7" max="7" width="14.140625" style="0" customWidth="1"/>
  </cols>
  <sheetData>
    <row r="1" spans="1:7" ht="19.5">
      <c r="A1" s="126" t="s">
        <v>187</v>
      </c>
      <c r="B1" s="126"/>
      <c r="C1" s="126"/>
      <c r="D1" s="126"/>
      <c r="E1" s="126"/>
      <c r="F1" s="126"/>
      <c r="G1" s="126"/>
    </row>
    <row r="2" spans="1:7" ht="19.5">
      <c r="A2" s="126" t="s">
        <v>314</v>
      </c>
      <c r="B2" s="126"/>
      <c r="C2" s="126"/>
      <c r="D2" s="126"/>
      <c r="E2" s="126"/>
      <c r="F2" s="126"/>
      <c r="G2" s="126"/>
    </row>
    <row r="3" spans="1:7" ht="15.75">
      <c r="A3" s="1"/>
      <c r="B3" s="1"/>
      <c r="C3" s="1"/>
      <c r="D3" s="1"/>
      <c r="E3" s="127"/>
      <c r="F3" s="127"/>
      <c r="G3" s="127"/>
    </row>
    <row r="4" spans="1:7" s="4" customFormat="1" ht="110.25">
      <c r="A4" s="7" t="s">
        <v>188</v>
      </c>
      <c r="B4" s="7" t="s">
        <v>189</v>
      </c>
      <c r="C4" s="8" t="s">
        <v>240</v>
      </c>
      <c r="D4" s="7" t="s">
        <v>190</v>
      </c>
      <c r="E4" s="8" t="s">
        <v>292</v>
      </c>
      <c r="F4" s="7" t="s">
        <v>191</v>
      </c>
      <c r="G4" s="52" t="s">
        <v>241</v>
      </c>
    </row>
    <row r="5" spans="1:7" ht="15.75">
      <c r="A5" s="9">
        <v>100</v>
      </c>
      <c r="B5" s="10" t="s">
        <v>192</v>
      </c>
      <c r="C5" s="11">
        <f>SUM(C6:C13)</f>
        <v>78135.1</v>
      </c>
      <c r="D5" s="12"/>
      <c r="E5" s="11">
        <f>SUM(E6:E13)</f>
        <v>21688.300000000003</v>
      </c>
      <c r="F5" s="12"/>
      <c r="G5" s="13">
        <f aca="true" t="shared" si="0" ref="G5:G57">E5/C5*100</f>
        <v>27.75743551873614</v>
      </c>
    </row>
    <row r="6" spans="1:7" s="5" customFormat="1" ht="31.5">
      <c r="A6" s="14">
        <v>102</v>
      </c>
      <c r="B6" s="15" t="s">
        <v>193</v>
      </c>
      <c r="C6" s="54">
        <v>1388.5</v>
      </c>
      <c r="D6" s="16"/>
      <c r="E6" s="103">
        <v>520</v>
      </c>
      <c r="F6" s="16"/>
      <c r="G6" s="3">
        <f t="shared" si="0"/>
        <v>37.45048613611811</v>
      </c>
    </row>
    <row r="7" spans="1:18" ht="31.5">
      <c r="A7" s="17">
        <v>103</v>
      </c>
      <c r="B7" s="15" t="s">
        <v>232</v>
      </c>
      <c r="C7" s="18">
        <v>3135.8</v>
      </c>
      <c r="D7" s="2"/>
      <c r="E7" s="18">
        <v>1451.5</v>
      </c>
      <c r="F7" s="2"/>
      <c r="G7" s="3">
        <f t="shared" si="0"/>
        <v>46.28802857325084</v>
      </c>
      <c r="K7" s="55"/>
      <c r="L7" s="55"/>
      <c r="M7" s="56"/>
      <c r="N7" s="55"/>
      <c r="O7" s="55"/>
      <c r="P7" s="55"/>
      <c r="Q7" s="55"/>
      <c r="R7" s="57"/>
    </row>
    <row r="8" spans="1:18" ht="47.25">
      <c r="A8" s="17">
        <v>104</v>
      </c>
      <c r="B8" s="15" t="s">
        <v>0</v>
      </c>
      <c r="C8" s="18">
        <v>45694.3</v>
      </c>
      <c r="D8" s="2"/>
      <c r="E8" s="18">
        <v>15076.9</v>
      </c>
      <c r="F8" s="2"/>
      <c r="G8" s="3">
        <f t="shared" si="0"/>
        <v>32.995143814436375</v>
      </c>
      <c r="K8" s="58"/>
      <c r="L8" s="59"/>
      <c r="M8" s="60"/>
      <c r="N8" s="61"/>
      <c r="O8" s="62"/>
      <c r="P8" s="61"/>
      <c r="Q8" s="62"/>
      <c r="R8" s="57"/>
    </row>
    <row r="9" spans="1:18" ht="15.75">
      <c r="A9" s="17">
        <v>105</v>
      </c>
      <c r="B9" s="15" t="s">
        <v>194</v>
      </c>
      <c r="C9" s="18">
        <v>0</v>
      </c>
      <c r="D9" s="2"/>
      <c r="E9" s="18">
        <v>0</v>
      </c>
      <c r="F9" s="2"/>
      <c r="G9" s="3">
        <v>0</v>
      </c>
      <c r="K9" s="63"/>
      <c r="L9" s="64"/>
      <c r="M9" s="65"/>
      <c r="N9" s="66"/>
      <c r="O9" s="66"/>
      <c r="P9" s="66"/>
      <c r="Q9" s="67"/>
      <c r="R9" s="57"/>
    </row>
    <row r="10" spans="1:18" ht="47.25">
      <c r="A10" s="17">
        <v>106</v>
      </c>
      <c r="B10" s="15" t="s">
        <v>195</v>
      </c>
      <c r="C10" s="18">
        <v>11888.8</v>
      </c>
      <c r="D10" s="2"/>
      <c r="E10" s="18">
        <v>3801.9</v>
      </c>
      <c r="F10" s="2"/>
      <c r="G10" s="3">
        <f t="shared" si="0"/>
        <v>31.978837224951217</v>
      </c>
      <c r="K10" s="68"/>
      <c r="L10" s="64"/>
      <c r="M10" s="69"/>
      <c r="N10" s="70"/>
      <c r="O10" s="70"/>
      <c r="P10" s="70"/>
      <c r="Q10" s="67"/>
      <c r="R10" s="57"/>
    </row>
    <row r="11" spans="1:18" ht="15.75">
      <c r="A11" s="17">
        <v>107</v>
      </c>
      <c r="B11" s="15" t="s">
        <v>196</v>
      </c>
      <c r="C11" s="18">
        <v>0</v>
      </c>
      <c r="D11" s="2"/>
      <c r="E11" s="22">
        <v>0</v>
      </c>
      <c r="F11" s="2"/>
      <c r="G11" s="3">
        <v>0</v>
      </c>
      <c r="K11" s="68"/>
      <c r="L11" s="64"/>
      <c r="M11" s="69"/>
      <c r="N11" s="70"/>
      <c r="O11" s="67"/>
      <c r="P11" s="70"/>
      <c r="Q11" s="67"/>
      <c r="R11" s="57"/>
    </row>
    <row r="12" spans="1:18" ht="15.75">
      <c r="A12" s="17">
        <v>111</v>
      </c>
      <c r="B12" s="15" t="s">
        <v>197</v>
      </c>
      <c r="C12" s="104">
        <v>8500</v>
      </c>
      <c r="D12" s="105"/>
      <c r="E12" s="105">
        <v>0</v>
      </c>
      <c r="F12" s="105"/>
      <c r="G12" s="104">
        <v>87.8</v>
      </c>
      <c r="K12" s="68"/>
      <c r="L12" s="64"/>
      <c r="M12" s="69"/>
      <c r="N12" s="70"/>
      <c r="O12" s="70"/>
      <c r="P12" s="70"/>
      <c r="Q12" s="67"/>
      <c r="R12" s="57"/>
    </row>
    <row r="13" spans="1:18" ht="15.75">
      <c r="A13" s="17">
        <v>113</v>
      </c>
      <c r="B13" s="15" t="s">
        <v>198</v>
      </c>
      <c r="C13" s="18">
        <v>7527.7</v>
      </c>
      <c r="D13" s="2"/>
      <c r="E13" s="18">
        <v>838</v>
      </c>
      <c r="F13" s="2"/>
      <c r="G13" s="3">
        <f t="shared" si="0"/>
        <v>11.132218340263295</v>
      </c>
      <c r="K13" s="68"/>
      <c r="L13" s="64"/>
      <c r="M13" s="69"/>
      <c r="N13" s="70"/>
      <c r="O13" s="67"/>
      <c r="P13" s="70"/>
      <c r="Q13" s="67"/>
      <c r="R13" s="57"/>
    </row>
    <row r="14" spans="1:18" ht="31.5">
      <c r="A14" s="19">
        <v>300</v>
      </c>
      <c r="B14" s="20" t="s">
        <v>238</v>
      </c>
      <c r="C14" s="106">
        <f>SUM(C15:C18)</f>
        <v>10579</v>
      </c>
      <c r="D14" s="21"/>
      <c r="E14" s="71">
        <f>SUM(E15:E18)</f>
        <v>1601.4999999999998</v>
      </c>
      <c r="F14" s="21"/>
      <c r="G14" s="107">
        <f t="shared" si="0"/>
        <v>15.138481898100006</v>
      </c>
      <c r="K14" s="68"/>
      <c r="L14" s="64"/>
      <c r="M14" s="69"/>
      <c r="N14" s="70"/>
      <c r="O14" s="70"/>
      <c r="P14" s="70"/>
      <c r="Q14" s="67"/>
      <c r="R14" s="57"/>
    </row>
    <row r="15" spans="1:18" ht="15.75">
      <c r="A15" s="17">
        <v>302</v>
      </c>
      <c r="B15" s="15" t="s">
        <v>199</v>
      </c>
      <c r="C15" s="18">
        <v>0</v>
      </c>
      <c r="D15" s="3"/>
      <c r="E15" s="18">
        <v>0</v>
      </c>
      <c r="F15" s="2"/>
      <c r="G15" s="3">
        <v>0</v>
      </c>
      <c r="K15" s="68"/>
      <c r="L15" s="64"/>
      <c r="M15" s="69"/>
      <c r="N15" s="70"/>
      <c r="O15" s="70"/>
      <c r="P15" s="70"/>
      <c r="Q15" s="67"/>
      <c r="R15" s="57"/>
    </row>
    <row r="16" spans="1:18" ht="47.25">
      <c r="A16" s="17">
        <v>309</v>
      </c>
      <c r="B16" s="15" t="s">
        <v>233</v>
      </c>
      <c r="C16" s="18">
        <v>5182.5</v>
      </c>
      <c r="D16" s="2"/>
      <c r="E16" s="18">
        <v>1008.8</v>
      </c>
      <c r="F16" s="2"/>
      <c r="G16" s="3">
        <f t="shared" si="0"/>
        <v>19.46550892426435</v>
      </c>
      <c r="K16" s="68"/>
      <c r="L16" s="64"/>
      <c r="M16" s="69"/>
      <c r="N16" s="70"/>
      <c r="O16" s="67"/>
      <c r="P16" s="70"/>
      <c r="Q16" s="67"/>
      <c r="R16" s="57"/>
    </row>
    <row r="17" spans="1:18" ht="15.75">
      <c r="A17" s="17">
        <v>310</v>
      </c>
      <c r="B17" s="15" t="s">
        <v>200</v>
      </c>
      <c r="C17" s="18">
        <v>4058</v>
      </c>
      <c r="D17" s="2"/>
      <c r="E17" s="18">
        <v>277.9</v>
      </c>
      <c r="F17" s="2"/>
      <c r="G17" s="3">
        <f t="shared" si="0"/>
        <v>6.848201084277969</v>
      </c>
      <c r="K17" s="72"/>
      <c r="L17" s="73"/>
      <c r="M17" s="74"/>
      <c r="N17" s="75"/>
      <c r="O17" s="75"/>
      <c r="P17" s="75"/>
      <c r="Q17" s="67"/>
      <c r="R17" s="57"/>
    </row>
    <row r="18" spans="1:18" ht="31.5">
      <c r="A18" s="17">
        <v>314</v>
      </c>
      <c r="B18" s="15" t="s">
        <v>242</v>
      </c>
      <c r="C18" s="22">
        <v>1338.5</v>
      </c>
      <c r="D18" s="2"/>
      <c r="E18" s="18">
        <v>314.8</v>
      </c>
      <c r="F18" s="2"/>
      <c r="G18" s="3">
        <f t="shared" si="0"/>
        <v>23.518864400448265</v>
      </c>
      <c r="K18" s="68"/>
      <c r="L18" s="64"/>
      <c r="M18" s="76"/>
      <c r="N18" s="70"/>
      <c r="O18" s="70"/>
      <c r="P18" s="70"/>
      <c r="Q18" s="67"/>
      <c r="R18" s="57"/>
    </row>
    <row r="19" spans="1:18" ht="15.75">
      <c r="A19" s="23">
        <v>400</v>
      </c>
      <c r="B19" s="10" t="s">
        <v>201</v>
      </c>
      <c r="C19" s="24">
        <f>SUM(C20:C25)</f>
        <v>37256</v>
      </c>
      <c r="D19" s="12"/>
      <c r="E19" s="11">
        <f>SUM(E20:E25)</f>
        <v>6625.5</v>
      </c>
      <c r="F19" s="12"/>
      <c r="G19" s="3">
        <f t="shared" si="0"/>
        <v>17.78371269057333</v>
      </c>
      <c r="K19" s="68"/>
      <c r="L19" s="64"/>
      <c r="M19" s="76"/>
      <c r="N19" s="70"/>
      <c r="O19" s="70"/>
      <c r="P19" s="70"/>
      <c r="Q19" s="67"/>
      <c r="R19" s="57"/>
    </row>
    <row r="20" spans="1:18" ht="15.75">
      <c r="A20" s="17">
        <v>405</v>
      </c>
      <c r="B20" s="15" t="s">
        <v>202</v>
      </c>
      <c r="C20" s="18">
        <v>50</v>
      </c>
      <c r="D20" s="2"/>
      <c r="E20" s="18">
        <v>0</v>
      </c>
      <c r="F20" s="2"/>
      <c r="G20" s="3">
        <f t="shared" si="0"/>
        <v>0</v>
      </c>
      <c r="K20" s="68"/>
      <c r="L20" s="64"/>
      <c r="M20" s="76"/>
      <c r="N20" s="70"/>
      <c r="O20" s="70"/>
      <c r="P20" s="70"/>
      <c r="Q20" s="67"/>
      <c r="R20" s="57"/>
    </row>
    <row r="21" spans="1:18" ht="15.75">
      <c r="A21" s="17">
        <v>406</v>
      </c>
      <c r="B21" s="15" t="s">
        <v>203</v>
      </c>
      <c r="C21" s="18">
        <v>1389</v>
      </c>
      <c r="D21" s="2"/>
      <c r="E21" s="18">
        <v>168</v>
      </c>
      <c r="F21" s="2"/>
      <c r="G21" s="3">
        <f t="shared" si="0"/>
        <v>12.095032397408207</v>
      </c>
      <c r="K21" s="68"/>
      <c r="L21" s="64"/>
      <c r="M21" s="76"/>
      <c r="N21" s="70"/>
      <c r="O21" s="70"/>
      <c r="P21" s="70"/>
      <c r="Q21" s="67"/>
      <c r="R21" s="57"/>
    </row>
    <row r="22" spans="1:18" ht="15.75">
      <c r="A22" s="17">
        <v>408</v>
      </c>
      <c r="B22" s="25" t="s">
        <v>204</v>
      </c>
      <c r="C22" s="18">
        <v>138.9</v>
      </c>
      <c r="D22" s="2"/>
      <c r="E22" s="18">
        <v>30</v>
      </c>
      <c r="F22" s="2"/>
      <c r="G22" s="3">
        <f t="shared" si="0"/>
        <v>21.598272138228943</v>
      </c>
      <c r="K22" s="77"/>
      <c r="L22" s="59"/>
      <c r="M22" s="78"/>
      <c r="N22" s="61"/>
      <c r="O22" s="60"/>
      <c r="P22" s="61"/>
      <c r="Q22" s="67"/>
      <c r="R22" s="57"/>
    </row>
    <row r="23" spans="1:18" ht="15.75">
      <c r="A23" s="17">
        <v>409</v>
      </c>
      <c r="B23" s="26" t="s">
        <v>205</v>
      </c>
      <c r="C23" s="18">
        <v>21884.9</v>
      </c>
      <c r="D23" s="2"/>
      <c r="E23" s="18">
        <v>5768.9</v>
      </c>
      <c r="F23" s="2"/>
      <c r="G23" s="3">
        <f t="shared" si="0"/>
        <v>26.36018441939419</v>
      </c>
      <c r="K23" s="68"/>
      <c r="L23" s="64"/>
      <c r="M23" s="76"/>
      <c r="N23" s="70"/>
      <c r="O23" s="70"/>
      <c r="P23" s="70"/>
      <c r="Q23" s="67"/>
      <c r="R23" s="57"/>
    </row>
    <row r="24" spans="1:18" ht="15.75">
      <c r="A24" s="17">
        <v>410</v>
      </c>
      <c r="B24" s="26" t="s">
        <v>206</v>
      </c>
      <c r="C24" s="22">
        <v>403.7</v>
      </c>
      <c r="D24" s="2"/>
      <c r="E24" s="18">
        <v>124.6</v>
      </c>
      <c r="F24" s="2"/>
      <c r="G24" s="3">
        <f t="shared" si="0"/>
        <v>30.86450334406738</v>
      </c>
      <c r="K24" s="68"/>
      <c r="L24" s="64"/>
      <c r="M24" s="76"/>
      <c r="N24" s="70"/>
      <c r="O24" s="70"/>
      <c r="P24" s="70"/>
      <c r="Q24" s="67"/>
      <c r="R24" s="57"/>
    </row>
    <row r="25" spans="1:18" ht="15.75">
      <c r="A25" s="17">
        <v>412</v>
      </c>
      <c r="B25" s="25" t="s">
        <v>207</v>
      </c>
      <c r="C25" s="22">
        <v>13389.5</v>
      </c>
      <c r="D25" s="2"/>
      <c r="E25" s="18">
        <v>534</v>
      </c>
      <c r="F25" s="2"/>
      <c r="G25" s="3">
        <f t="shared" si="0"/>
        <v>3.9881997087269876</v>
      </c>
      <c r="K25" s="68"/>
      <c r="L25" s="79"/>
      <c r="M25" s="76"/>
      <c r="N25" s="70"/>
      <c r="O25" s="70"/>
      <c r="P25" s="70"/>
      <c r="Q25" s="67"/>
      <c r="R25" s="57"/>
    </row>
    <row r="26" spans="1:18" s="80" customFormat="1" ht="15.75">
      <c r="A26" s="9">
        <v>500</v>
      </c>
      <c r="B26" s="10" t="s">
        <v>208</v>
      </c>
      <c r="C26" s="11">
        <f>SUM(C27:C30)</f>
        <v>169358.5</v>
      </c>
      <c r="D26" s="12"/>
      <c r="E26" s="11">
        <f>SUM(E27:E30)</f>
        <v>26135.300000000003</v>
      </c>
      <c r="F26" s="12"/>
      <c r="G26" s="3">
        <f t="shared" si="0"/>
        <v>15.431938757133537</v>
      </c>
      <c r="K26" s="68"/>
      <c r="L26" s="81"/>
      <c r="M26" s="76"/>
      <c r="N26" s="70"/>
      <c r="O26" s="67"/>
      <c r="P26" s="70"/>
      <c r="Q26" s="67"/>
      <c r="R26" s="82"/>
    </row>
    <row r="27" spans="1:18" ht="15.75">
      <c r="A27" s="17">
        <v>501</v>
      </c>
      <c r="B27" s="25" t="s">
        <v>209</v>
      </c>
      <c r="C27" s="18">
        <v>49177.2</v>
      </c>
      <c r="D27" s="2"/>
      <c r="E27" s="18">
        <v>5573.3</v>
      </c>
      <c r="F27" s="2"/>
      <c r="G27" s="3">
        <f t="shared" si="0"/>
        <v>11.333097451664594</v>
      </c>
      <c r="K27" s="68"/>
      <c r="L27" s="81"/>
      <c r="M27" s="76"/>
      <c r="N27" s="70"/>
      <c r="O27" s="70"/>
      <c r="P27" s="70"/>
      <c r="Q27" s="67"/>
      <c r="R27" s="57"/>
    </row>
    <row r="28" spans="1:18" ht="15.75">
      <c r="A28" s="17">
        <v>502</v>
      </c>
      <c r="B28" s="25" t="s">
        <v>210</v>
      </c>
      <c r="C28" s="18">
        <v>79945.7</v>
      </c>
      <c r="D28" s="2"/>
      <c r="E28" s="18">
        <v>8483.9</v>
      </c>
      <c r="F28" s="2"/>
      <c r="G28" s="3">
        <f t="shared" si="0"/>
        <v>10.612077947907142</v>
      </c>
      <c r="K28" s="68"/>
      <c r="L28" s="79"/>
      <c r="M28" s="76"/>
      <c r="N28" s="70"/>
      <c r="O28" s="67"/>
      <c r="P28" s="70"/>
      <c r="Q28" s="67"/>
      <c r="R28" s="57"/>
    </row>
    <row r="29" spans="1:18" ht="15.75">
      <c r="A29" s="17">
        <v>503</v>
      </c>
      <c r="B29" s="25" t="s">
        <v>211</v>
      </c>
      <c r="C29" s="22">
        <v>27807.4</v>
      </c>
      <c r="D29" s="2"/>
      <c r="E29" s="18">
        <v>9278.1</v>
      </c>
      <c r="F29" s="2"/>
      <c r="G29" s="3">
        <f t="shared" si="0"/>
        <v>33.365578946611336</v>
      </c>
      <c r="K29" s="58"/>
      <c r="L29" s="59"/>
      <c r="M29" s="60"/>
      <c r="N29" s="61"/>
      <c r="O29" s="62"/>
      <c r="P29" s="61"/>
      <c r="Q29" s="67"/>
      <c r="R29" s="57"/>
    </row>
    <row r="30" spans="1:18" ht="15.75">
      <c r="A30" s="17">
        <v>505</v>
      </c>
      <c r="B30" s="25" t="s">
        <v>212</v>
      </c>
      <c r="C30" s="18">
        <v>12428.2</v>
      </c>
      <c r="D30" s="2"/>
      <c r="E30" s="18">
        <v>2800</v>
      </c>
      <c r="F30" s="2"/>
      <c r="G30" s="3">
        <f t="shared" si="0"/>
        <v>22.52940892486442</v>
      </c>
      <c r="K30" s="68"/>
      <c r="L30" s="79"/>
      <c r="M30" s="69"/>
      <c r="N30" s="70"/>
      <c r="O30" s="70"/>
      <c r="P30" s="70"/>
      <c r="Q30" s="67"/>
      <c r="R30" s="57"/>
    </row>
    <row r="31" spans="1:18" s="80" customFormat="1" ht="15.75">
      <c r="A31" s="9">
        <v>600</v>
      </c>
      <c r="B31" s="10" t="s">
        <v>213</v>
      </c>
      <c r="C31" s="11">
        <f>SUM(C32:C34)</f>
        <v>1128.1</v>
      </c>
      <c r="D31" s="11">
        <f>SUM(D34)</f>
        <v>0</v>
      </c>
      <c r="E31" s="11">
        <f>SUM(E32:E34)</f>
        <v>224</v>
      </c>
      <c r="F31" s="12"/>
      <c r="G31" s="3">
        <f t="shared" si="0"/>
        <v>19.856395709600214</v>
      </c>
      <c r="K31" s="68"/>
      <c r="L31" s="79"/>
      <c r="M31" s="69"/>
      <c r="N31" s="70"/>
      <c r="O31" s="67"/>
      <c r="P31" s="70"/>
      <c r="Q31" s="67"/>
      <c r="R31" s="82"/>
    </row>
    <row r="32" spans="1:18" s="80" customFormat="1" ht="15.75">
      <c r="A32" s="27">
        <v>602</v>
      </c>
      <c r="B32" s="25" t="s">
        <v>243</v>
      </c>
      <c r="C32" s="18">
        <v>212.4</v>
      </c>
      <c r="D32" s="2"/>
      <c r="E32" s="18">
        <v>0</v>
      </c>
      <c r="F32" s="2"/>
      <c r="G32" s="3">
        <f>E32/C32*100</f>
        <v>0</v>
      </c>
      <c r="K32" s="68"/>
      <c r="L32" s="79"/>
      <c r="M32" s="69"/>
      <c r="N32" s="70"/>
      <c r="O32" s="67"/>
      <c r="P32" s="70"/>
      <c r="Q32" s="67"/>
      <c r="R32" s="82"/>
    </row>
    <row r="33" spans="1:18" s="80" customFormat="1" ht="31.5">
      <c r="A33" s="27">
        <v>603</v>
      </c>
      <c r="B33" s="25" t="s">
        <v>214</v>
      </c>
      <c r="C33" s="18">
        <v>584.1</v>
      </c>
      <c r="D33" s="2"/>
      <c r="E33" s="18">
        <v>99</v>
      </c>
      <c r="F33" s="2"/>
      <c r="G33" s="3">
        <f>E33/C33*100</f>
        <v>16.94915254237288</v>
      </c>
      <c r="K33" s="68"/>
      <c r="L33" s="79"/>
      <c r="M33" s="69"/>
      <c r="N33" s="70"/>
      <c r="O33" s="67"/>
      <c r="P33" s="70"/>
      <c r="Q33" s="67"/>
      <c r="R33" s="82"/>
    </row>
    <row r="34" spans="1:18" s="80" customFormat="1" ht="15.75">
      <c r="A34" s="27">
        <v>605</v>
      </c>
      <c r="B34" s="25" t="s">
        <v>244</v>
      </c>
      <c r="C34" s="18">
        <v>331.6</v>
      </c>
      <c r="D34" s="2"/>
      <c r="E34" s="18">
        <v>125</v>
      </c>
      <c r="F34" s="2"/>
      <c r="G34" s="3">
        <f t="shared" si="0"/>
        <v>37.696019300361876</v>
      </c>
      <c r="K34" s="68"/>
      <c r="L34" s="79"/>
      <c r="M34" s="76"/>
      <c r="N34" s="70"/>
      <c r="O34" s="70"/>
      <c r="P34" s="70"/>
      <c r="Q34" s="67"/>
      <c r="R34" s="82"/>
    </row>
    <row r="35" spans="1:18" s="80" customFormat="1" ht="15.75">
      <c r="A35" s="9">
        <v>700</v>
      </c>
      <c r="B35" s="10" t="s">
        <v>215</v>
      </c>
      <c r="C35" s="24">
        <f>SUM(C36:C39)</f>
        <v>754474.5000000001</v>
      </c>
      <c r="D35" s="12"/>
      <c r="E35" s="11">
        <f>SUM(E36:E39)</f>
        <v>229114.69999999998</v>
      </c>
      <c r="F35" s="12"/>
      <c r="G35" s="3">
        <f t="shared" si="0"/>
        <v>30.3674544335163</v>
      </c>
      <c r="K35" s="68"/>
      <c r="L35" s="79"/>
      <c r="M35" s="69"/>
      <c r="N35" s="70"/>
      <c r="O35" s="67"/>
      <c r="P35" s="70"/>
      <c r="Q35" s="67"/>
      <c r="R35" s="82"/>
    </row>
    <row r="36" spans="1:18" s="80" customFormat="1" ht="15.75">
      <c r="A36" s="28">
        <v>701</v>
      </c>
      <c r="B36" s="25" t="s">
        <v>216</v>
      </c>
      <c r="C36" s="22">
        <v>272733.9</v>
      </c>
      <c r="D36" s="2"/>
      <c r="E36" s="18">
        <v>85097.4</v>
      </c>
      <c r="F36" s="2"/>
      <c r="G36" s="3">
        <f t="shared" si="0"/>
        <v>31.20162180059024</v>
      </c>
      <c r="K36" s="58"/>
      <c r="L36" s="59"/>
      <c r="M36" s="60"/>
      <c r="N36" s="60"/>
      <c r="O36" s="60"/>
      <c r="P36" s="61"/>
      <c r="Q36" s="67"/>
      <c r="R36" s="82"/>
    </row>
    <row r="37" spans="1:18" s="80" customFormat="1" ht="15.75">
      <c r="A37" s="28">
        <v>702</v>
      </c>
      <c r="B37" s="25" t="s">
        <v>217</v>
      </c>
      <c r="C37" s="22">
        <v>439522.2</v>
      </c>
      <c r="D37" s="2"/>
      <c r="E37" s="22">
        <v>136003.1</v>
      </c>
      <c r="F37" s="2"/>
      <c r="G37" s="3">
        <f t="shared" si="0"/>
        <v>30.943397170836878</v>
      </c>
      <c r="K37" s="83"/>
      <c r="L37" s="79"/>
      <c r="M37" s="69"/>
      <c r="N37" s="70"/>
      <c r="O37" s="67"/>
      <c r="P37" s="70"/>
      <c r="Q37" s="67"/>
      <c r="R37" s="82"/>
    </row>
    <row r="38" spans="1:18" s="80" customFormat="1" ht="15.75">
      <c r="A38" s="28">
        <v>707</v>
      </c>
      <c r="B38" s="25" t="s">
        <v>218</v>
      </c>
      <c r="C38" s="22">
        <v>18522.9</v>
      </c>
      <c r="D38" s="2"/>
      <c r="E38" s="18">
        <v>903.3</v>
      </c>
      <c r="F38" s="2"/>
      <c r="G38" s="3">
        <f t="shared" si="0"/>
        <v>4.876666180781626</v>
      </c>
      <c r="K38" s="58"/>
      <c r="L38" s="59"/>
      <c r="M38" s="78"/>
      <c r="N38" s="61"/>
      <c r="O38" s="61"/>
      <c r="P38" s="61"/>
      <c r="Q38" s="67"/>
      <c r="R38" s="82"/>
    </row>
    <row r="39" spans="1:18" s="80" customFormat="1" ht="15.75">
      <c r="A39" s="28">
        <v>709</v>
      </c>
      <c r="B39" s="25" t="s">
        <v>219</v>
      </c>
      <c r="C39" s="22">
        <v>23695.5</v>
      </c>
      <c r="D39" s="2"/>
      <c r="E39" s="18">
        <v>7110.9</v>
      </c>
      <c r="F39" s="2"/>
      <c r="G39" s="3">
        <f t="shared" si="0"/>
        <v>30.009495473824146</v>
      </c>
      <c r="K39" s="84"/>
      <c r="L39" s="79"/>
      <c r="M39" s="76"/>
      <c r="N39" s="70"/>
      <c r="O39" s="67"/>
      <c r="P39" s="70"/>
      <c r="Q39" s="67"/>
      <c r="R39" s="82"/>
    </row>
    <row r="40" spans="1:18" s="80" customFormat="1" ht="15.75">
      <c r="A40" s="23">
        <v>800</v>
      </c>
      <c r="B40" s="10" t="s">
        <v>1</v>
      </c>
      <c r="C40" s="11">
        <f>SUM(C41:C42)</f>
        <v>63195.7</v>
      </c>
      <c r="D40" s="12"/>
      <c r="E40" s="24">
        <f>SUM(E41:E42)</f>
        <v>21578.3</v>
      </c>
      <c r="F40" s="12"/>
      <c r="G40" s="3">
        <f t="shared" si="0"/>
        <v>34.145202917287094</v>
      </c>
      <c r="K40" s="84"/>
      <c r="L40" s="79"/>
      <c r="M40" s="76"/>
      <c r="N40" s="70"/>
      <c r="O40" s="70"/>
      <c r="P40" s="70"/>
      <c r="Q40" s="67"/>
      <c r="R40" s="82"/>
    </row>
    <row r="41" spans="1:18" s="80" customFormat="1" ht="15.75">
      <c r="A41" s="28">
        <v>801</v>
      </c>
      <c r="B41" s="25" t="s">
        <v>220</v>
      </c>
      <c r="C41" s="22">
        <v>51893.6</v>
      </c>
      <c r="D41" s="2"/>
      <c r="E41" s="22">
        <v>17779</v>
      </c>
      <c r="F41" s="2"/>
      <c r="G41" s="3">
        <f t="shared" si="0"/>
        <v>34.260486842308104</v>
      </c>
      <c r="K41" s="84"/>
      <c r="L41" s="79"/>
      <c r="M41" s="76"/>
      <c r="N41" s="70"/>
      <c r="O41" s="70"/>
      <c r="P41" s="70"/>
      <c r="Q41" s="67"/>
      <c r="R41" s="82"/>
    </row>
    <row r="42" spans="1:18" s="80" customFormat="1" ht="15.75">
      <c r="A42" s="28">
        <v>804</v>
      </c>
      <c r="B42" s="25" t="s">
        <v>237</v>
      </c>
      <c r="C42" s="18">
        <v>11302.1</v>
      </c>
      <c r="D42" s="2"/>
      <c r="E42" s="22">
        <v>3799.3</v>
      </c>
      <c r="F42" s="2"/>
      <c r="G42" s="3">
        <f t="shared" si="0"/>
        <v>33.615876695481376</v>
      </c>
      <c r="K42" s="84"/>
      <c r="L42" s="79"/>
      <c r="M42" s="76"/>
      <c r="N42" s="70"/>
      <c r="O42" s="67"/>
      <c r="P42" s="70"/>
      <c r="Q42" s="67"/>
      <c r="R42" s="82"/>
    </row>
    <row r="43" spans="1:18" s="80" customFormat="1" ht="15.75">
      <c r="A43" s="29">
        <v>900</v>
      </c>
      <c r="B43" s="10" t="s">
        <v>2</v>
      </c>
      <c r="C43" s="24">
        <f>SUM(C44:C44)</f>
        <v>476.4</v>
      </c>
      <c r="D43" s="12"/>
      <c r="E43" s="11">
        <f>SUM(E44:E44)</f>
        <v>0</v>
      </c>
      <c r="F43" s="12"/>
      <c r="G43" s="3">
        <f t="shared" si="0"/>
        <v>0</v>
      </c>
      <c r="K43" s="77"/>
      <c r="L43" s="59"/>
      <c r="M43" s="78"/>
      <c r="N43" s="61"/>
      <c r="O43" s="61"/>
      <c r="P43" s="61"/>
      <c r="Q43" s="67"/>
      <c r="R43" s="82"/>
    </row>
    <row r="44" spans="1:18" s="80" customFormat="1" ht="15.75">
      <c r="A44" s="28">
        <v>909</v>
      </c>
      <c r="B44" s="25" t="s">
        <v>221</v>
      </c>
      <c r="C44" s="22">
        <v>476.4</v>
      </c>
      <c r="D44" s="2"/>
      <c r="E44" s="18">
        <v>0</v>
      </c>
      <c r="F44" s="2"/>
      <c r="G44" s="3">
        <f t="shared" si="0"/>
        <v>0</v>
      </c>
      <c r="K44" s="84"/>
      <c r="L44" s="79"/>
      <c r="M44" s="76"/>
      <c r="N44" s="70"/>
      <c r="O44" s="70"/>
      <c r="P44" s="70"/>
      <c r="Q44" s="67"/>
      <c r="R44" s="82"/>
    </row>
    <row r="45" spans="1:18" s="80" customFormat="1" ht="15.75">
      <c r="A45" s="30">
        <v>1000</v>
      </c>
      <c r="B45" s="10" t="s">
        <v>222</v>
      </c>
      <c r="C45" s="24">
        <f>SUM(C46:C49)</f>
        <v>116121.8</v>
      </c>
      <c r="D45" s="12"/>
      <c r="E45" s="11">
        <f>SUM(E46:E49)</f>
        <v>45402.5</v>
      </c>
      <c r="F45" s="12"/>
      <c r="G45" s="3">
        <f t="shared" si="0"/>
        <v>39.09903222306234</v>
      </c>
      <c r="K45" s="84"/>
      <c r="L45" s="79"/>
      <c r="M45" s="76"/>
      <c r="N45" s="70"/>
      <c r="O45" s="70"/>
      <c r="P45" s="70"/>
      <c r="Q45" s="67"/>
      <c r="R45" s="82"/>
    </row>
    <row r="46" spans="1:18" s="80" customFormat="1" ht="15.75">
      <c r="A46" s="31">
        <v>1001</v>
      </c>
      <c r="B46" s="25" t="s">
        <v>223</v>
      </c>
      <c r="C46" s="22">
        <v>6929.4</v>
      </c>
      <c r="D46" s="2"/>
      <c r="E46" s="18">
        <v>2136</v>
      </c>
      <c r="F46" s="2"/>
      <c r="G46" s="3">
        <f t="shared" si="0"/>
        <v>30.825179669235432</v>
      </c>
      <c r="K46" s="85"/>
      <c r="L46" s="59"/>
      <c r="M46" s="78"/>
      <c r="N46" s="61"/>
      <c r="O46" s="62"/>
      <c r="P46" s="61"/>
      <c r="Q46" s="67"/>
      <c r="R46" s="82"/>
    </row>
    <row r="47" spans="1:18" s="80" customFormat="1" ht="15.75">
      <c r="A47" s="31">
        <v>1002</v>
      </c>
      <c r="B47" s="25" t="s">
        <v>224</v>
      </c>
      <c r="C47" s="22">
        <v>2089.3</v>
      </c>
      <c r="D47" s="2"/>
      <c r="E47" s="18">
        <v>740</v>
      </c>
      <c r="F47" s="2"/>
      <c r="G47" s="3">
        <f t="shared" si="0"/>
        <v>35.4185612406069</v>
      </c>
      <c r="K47" s="84"/>
      <c r="L47" s="79"/>
      <c r="M47" s="76"/>
      <c r="N47" s="70"/>
      <c r="O47" s="70"/>
      <c r="P47" s="70"/>
      <c r="Q47" s="67"/>
      <c r="R47" s="82"/>
    </row>
    <row r="48" spans="1:18" s="6" customFormat="1" ht="15.75">
      <c r="A48" s="31">
        <v>1003</v>
      </c>
      <c r="B48" s="25" t="s">
        <v>234</v>
      </c>
      <c r="C48" s="22">
        <v>94696.5</v>
      </c>
      <c r="D48" s="2"/>
      <c r="E48" s="18">
        <v>39550.5</v>
      </c>
      <c r="F48" s="2"/>
      <c r="G48" s="3">
        <f t="shared" si="0"/>
        <v>41.76553515705438</v>
      </c>
      <c r="K48" s="86"/>
      <c r="L48" s="59"/>
      <c r="M48" s="78"/>
      <c r="N48" s="61"/>
      <c r="O48" s="62"/>
      <c r="P48" s="61"/>
      <c r="Q48" s="67"/>
      <c r="R48" s="87"/>
    </row>
    <row r="49" spans="1:18" s="80" customFormat="1" ht="15.75">
      <c r="A49" s="31">
        <v>1006</v>
      </c>
      <c r="B49" s="25" t="s">
        <v>225</v>
      </c>
      <c r="C49" s="18">
        <v>12406.6</v>
      </c>
      <c r="D49" s="2"/>
      <c r="E49" s="22">
        <v>2976</v>
      </c>
      <c r="F49" s="2"/>
      <c r="G49" s="3">
        <f t="shared" si="0"/>
        <v>23.98723260200216</v>
      </c>
      <c r="K49" s="88"/>
      <c r="L49" s="79"/>
      <c r="M49" s="76"/>
      <c r="N49" s="70"/>
      <c r="O49" s="67"/>
      <c r="P49" s="70"/>
      <c r="Q49" s="67"/>
      <c r="R49" s="82"/>
    </row>
    <row r="50" spans="1:18" s="80" customFormat="1" ht="15.75">
      <c r="A50" s="30">
        <v>1100</v>
      </c>
      <c r="B50" s="10" t="s">
        <v>226</v>
      </c>
      <c r="C50" s="24">
        <f>SUM(C51:C51)</f>
        <v>17174.7</v>
      </c>
      <c r="D50" s="12"/>
      <c r="E50" s="24">
        <f>SUM(E51:E51)</f>
        <v>5042</v>
      </c>
      <c r="F50" s="12"/>
      <c r="G50" s="3">
        <f t="shared" si="0"/>
        <v>29.35713578694242</v>
      </c>
      <c r="K50" s="88"/>
      <c r="L50" s="79"/>
      <c r="M50" s="76"/>
      <c r="N50" s="70"/>
      <c r="O50" s="70"/>
      <c r="P50" s="70"/>
      <c r="Q50" s="67"/>
      <c r="R50" s="82"/>
    </row>
    <row r="51" spans="1:18" s="80" customFormat="1" ht="15.75">
      <c r="A51" s="31">
        <v>1101</v>
      </c>
      <c r="B51" s="25" t="s">
        <v>227</v>
      </c>
      <c r="C51" s="18">
        <v>17174.7</v>
      </c>
      <c r="D51" s="2"/>
      <c r="E51" s="18">
        <v>5042</v>
      </c>
      <c r="F51" s="2"/>
      <c r="G51" s="3">
        <f t="shared" si="0"/>
        <v>29.35713578694242</v>
      </c>
      <c r="K51" s="88"/>
      <c r="L51" s="79"/>
      <c r="M51" s="76"/>
      <c r="N51" s="70"/>
      <c r="O51" s="67"/>
      <c r="P51" s="70"/>
      <c r="Q51" s="67"/>
      <c r="R51" s="82"/>
    </row>
    <row r="52" spans="1:18" s="80" customFormat="1" ht="15.75">
      <c r="A52" s="30">
        <v>1200</v>
      </c>
      <c r="B52" s="10" t="s">
        <v>236</v>
      </c>
      <c r="C52" s="11">
        <f>SUM(C53+C54)</f>
        <v>3473</v>
      </c>
      <c r="D52" s="13"/>
      <c r="E52" s="11">
        <f>SUM(E53+E54)</f>
        <v>815</v>
      </c>
      <c r="F52" s="12"/>
      <c r="G52" s="3">
        <f t="shared" si="0"/>
        <v>23.46674344946732</v>
      </c>
      <c r="K52" s="88"/>
      <c r="L52" s="79"/>
      <c r="M52" s="76"/>
      <c r="N52" s="70"/>
      <c r="O52" s="70"/>
      <c r="P52" s="70"/>
      <c r="Q52" s="67"/>
      <c r="R52" s="82"/>
    </row>
    <row r="53" spans="1:18" s="80" customFormat="1" ht="15.75">
      <c r="A53" s="31">
        <v>1201</v>
      </c>
      <c r="B53" s="25" t="s">
        <v>235</v>
      </c>
      <c r="C53" s="18">
        <v>1951</v>
      </c>
      <c r="D53" s="2"/>
      <c r="E53" s="18">
        <v>570</v>
      </c>
      <c r="F53" s="2"/>
      <c r="G53" s="3">
        <f t="shared" si="0"/>
        <v>29.215786776012305</v>
      </c>
      <c r="K53" s="86"/>
      <c r="L53" s="59"/>
      <c r="M53" s="78"/>
      <c r="N53" s="61"/>
      <c r="O53" s="61"/>
      <c r="P53" s="61"/>
      <c r="Q53" s="67"/>
      <c r="R53" s="82"/>
    </row>
    <row r="54" spans="1:18" s="80" customFormat="1" ht="15.75">
      <c r="A54" s="31">
        <v>1202</v>
      </c>
      <c r="B54" s="25" t="s">
        <v>228</v>
      </c>
      <c r="C54" s="18">
        <v>1522</v>
      </c>
      <c r="D54" s="2"/>
      <c r="E54" s="18">
        <v>245</v>
      </c>
      <c r="F54" s="2"/>
      <c r="G54" s="3">
        <f t="shared" si="0"/>
        <v>16.09724047306176</v>
      </c>
      <c r="K54" s="88"/>
      <c r="L54" s="79"/>
      <c r="M54" s="76"/>
      <c r="N54" s="70"/>
      <c r="O54" s="67"/>
      <c r="P54" s="70"/>
      <c r="Q54" s="67"/>
      <c r="R54" s="82"/>
    </row>
    <row r="55" spans="1:18" s="80" customFormat="1" ht="15.75">
      <c r="A55" s="30">
        <v>1300</v>
      </c>
      <c r="B55" s="10" t="s">
        <v>229</v>
      </c>
      <c r="C55" s="24">
        <f>SUM(C56)</f>
        <v>497.2</v>
      </c>
      <c r="D55" s="12"/>
      <c r="E55" s="11">
        <f>SUM(E56)</f>
        <v>95.8</v>
      </c>
      <c r="F55" s="12"/>
      <c r="G55" s="3">
        <f t="shared" si="0"/>
        <v>19.26790024135157</v>
      </c>
      <c r="K55" s="86"/>
      <c r="L55" s="59"/>
      <c r="M55" s="78"/>
      <c r="N55" s="61"/>
      <c r="O55" s="61"/>
      <c r="P55" s="61"/>
      <c r="Q55" s="67"/>
      <c r="R55" s="82"/>
    </row>
    <row r="56" spans="1:18" s="80" customFormat="1" ht="31.5">
      <c r="A56" s="31">
        <v>1301</v>
      </c>
      <c r="B56" s="25" t="s">
        <v>230</v>
      </c>
      <c r="C56" s="22">
        <v>497.2</v>
      </c>
      <c r="D56" s="2"/>
      <c r="E56" s="18">
        <v>95.8</v>
      </c>
      <c r="F56" s="12"/>
      <c r="G56" s="3">
        <f t="shared" si="0"/>
        <v>19.26790024135157</v>
      </c>
      <c r="K56" s="88"/>
      <c r="L56" s="79"/>
      <c r="M56" s="76"/>
      <c r="N56" s="70"/>
      <c r="O56" s="67"/>
      <c r="P56" s="70"/>
      <c r="Q56" s="67"/>
      <c r="R56" s="82"/>
    </row>
    <row r="57" spans="1:18" ht="15.75">
      <c r="A57" s="22"/>
      <c r="B57" s="89" t="s">
        <v>231</v>
      </c>
      <c r="C57" s="11">
        <f>SUM(C5+C14+C19+C26+C31+C35+C40+C43+C45+C50+C52+C55)</f>
        <v>1251870</v>
      </c>
      <c r="D57" s="11">
        <f>SUM(D5+D14+D19+D26+D31+D35+D40+D43+D45+D50+D52+D55)</f>
        <v>0</v>
      </c>
      <c r="E57" s="11">
        <f>SUM(E5+E14+E19+E26+E31+E35+E40+E43+E45+E50+E52+E55)</f>
        <v>358322.89999999997</v>
      </c>
      <c r="F57" s="24"/>
      <c r="G57" s="3">
        <f t="shared" si="0"/>
        <v>28.623011974086765</v>
      </c>
      <c r="K57" s="88"/>
      <c r="L57" s="79"/>
      <c r="M57" s="69"/>
      <c r="N57" s="70"/>
      <c r="O57" s="67"/>
      <c r="P57" s="70"/>
      <c r="Q57" s="67"/>
      <c r="R57" s="57"/>
    </row>
    <row r="58" spans="1:18" ht="15.75">
      <c r="A58" s="1"/>
      <c r="B58" s="1"/>
      <c r="C58" s="1"/>
      <c r="D58" s="1"/>
      <c r="E58" s="90"/>
      <c r="F58" s="1"/>
      <c r="G58" s="1"/>
      <c r="K58" s="86"/>
      <c r="L58" s="59"/>
      <c r="M58" s="78"/>
      <c r="N58" s="61"/>
      <c r="O58" s="61"/>
      <c r="P58" s="61"/>
      <c r="Q58" s="67"/>
      <c r="R58" s="57"/>
    </row>
    <row r="59" spans="1:18" ht="15.75">
      <c r="A59" s="1"/>
      <c r="B59" s="1"/>
      <c r="C59" s="1"/>
      <c r="D59" s="1"/>
      <c r="E59" s="90"/>
      <c r="F59" s="1"/>
      <c r="G59" s="1"/>
      <c r="K59" s="88"/>
      <c r="L59" s="79"/>
      <c r="M59" s="76"/>
      <c r="N59" s="70"/>
      <c r="O59" s="70"/>
      <c r="P59" s="61"/>
      <c r="Q59" s="67"/>
      <c r="R59" s="57"/>
    </row>
    <row r="60" spans="1:18" ht="15.75">
      <c r="A60" s="128" t="s">
        <v>315</v>
      </c>
      <c r="B60" s="128"/>
      <c r="C60" s="128"/>
      <c r="D60" s="128"/>
      <c r="E60" s="128"/>
      <c r="F60" s="128"/>
      <c r="G60" s="128"/>
      <c r="K60" s="76"/>
      <c r="L60" s="91"/>
      <c r="M60" s="60"/>
      <c r="N60" s="60"/>
      <c r="O60" s="60"/>
      <c r="P60" s="78"/>
      <c r="Q60" s="67"/>
      <c r="R60" s="57"/>
    </row>
    <row r="61" spans="11:18" ht="12.75">
      <c r="K61" s="93"/>
      <c r="L61" s="93"/>
      <c r="M61" s="93"/>
      <c r="N61" s="93"/>
      <c r="O61" s="93"/>
      <c r="P61" s="93"/>
      <c r="Q61" s="93"/>
      <c r="R61" s="57"/>
    </row>
    <row r="62" spans="1:18" ht="15" customHeight="1">
      <c r="A62" s="125" t="s">
        <v>316</v>
      </c>
      <c r="B62" s="125"/>
      <c r="C62" s="125"/>
      <c r="D62" s="125"/>
      <c r="E62" s="125"/>
      <c r="F62" s="125"/>
      <c r="G62" s="125"/>
      <c r="K62" s="93"/>
      <c r="L62" s="93"/>
      <c r="M62" s="93"/>
      <c r="N62" s="93"/>
      <c r="O62" s="93"/>
      <c r="P62" s="93"/>
      <c r="Q62" s="93"/>
      <c r="R62" s="57"/>
    </row>
    <row r="63" spans="1:18" ht="15.75">
      <c r="A63" s="125"/>
      <c r="B63" s="125"/>
      <c r="C63" s="125"/>
      <c r="D63" s="125"/>
      <c r="E63" s="125"/>
      <c r="F63" s="125"/>
      <c r="G63" s="125"/>
      <c r="K63" s="94"/>
      <c r="L63" s="94"/>
      <c r="M63" s="94"/>
      <c r="N63" s="94"/>
      <c r="O63" s="94"/>
      <c r="P63" s="94"/>
      <c r="Q63" s="94"/>
      <c r="R63" s="57"/>
    </row>
    <row r="64" spans="1:18" ht="12.75" customHeight="1">
      <c r="A64" s="125"/>
      <c r="B64" s="125"/>
      <c r="C64" s="125"/>
      <c r="D64" s="125"/>
      <c r="E64" s="125"/>
      <c r="F64" s="125"/>
      <c r="G64" s="125"/>
      <c r="K64" s="57"/>
      <c r="L64" s="57"/>
      <c r="M64" s="57"/>
      <c r="N64" s="57"/>
      <c r="O64" s="57"/>
      <c r="P64" s="57"/>
      <c r="Q64" s="57"/>
      <c r="R64" s="57"/>
    </row>
    <row r="65" spans="1:18" ht="18.75" customHeight="1">
      <c r="A65" s="125"/>
      <c r="B65" s="125"/>
      <c r="C65" s="125"/>
      <c r="D65" s="125"/>
      <c r="E65" s="125"/>
      <c r="F65" s="125"/>
      <c r="G65" s="125"/>
      <c r="K65" s="95"/>
      <c r="L65" s="95"/>
      <c r="M65" s="95"/>
      <c r="N65" s="95"/>
      <c r="O65" s="95"/>
      <c r="P65" s="95"/>
      <c r="Q65" s="95"/>
      <c r="R65" s="57"/>
    </row>
    <row r="66" spans="1:18" ht="12.75" customHeight="1" hidden="1">
      <c r="A66" s="125"/>
      <c r="B66" s="125"/>
      <c r="C66" s="125"/>
      <c r="D66" s="125"/>
      <c r="E66" s="125"/>
      <c r="F66" s="125"/>
      <c r="G66" s="125"/>
      <c r="K66" s="95"/>
      <c r="L66" s="95"/>
      <c r="M66" s="95"/>
      <c r="N66" s="95"/>
      <c r="O66" s="95"/>
      <c r="P66" s="95"/>
      <c r="Q66" s="95"/>
      <c r="R66" s="57"/>
    </row>
    <row r="67" spans="11:18" ht="12.75" customHeight="1">
      <c r="K67" s="95"/>
      <c r="L67" s="95"/>
      <c r="M67" s="95"/>
      <c r="N67" s="95"/>
      <c r="O67" s="95"/>
      <c r="P67" s="95"/>
      <c r="Q67" s="95"/>
      <c r="R67" s="57"/>
    </row>
    <row r="68" spans="11:18" ht="12.75" customHeight="1">
      <c r="K68" s="95"/>
      <c r="L68" s="95"/>
      <c r="M68" s="95"/>
      <c r="N68" s="95"/>
      <c r="O68" s="95"/>
      <c r="P68" s="95"/>
      <c r="Q68" s="95"/>
      <c r="R68" s="57"/>
    </row>
    <row r="69" spans="11:18" ht="12.75" customHeight="1">
      <c r="K69" s="95"/>
      <c r="L69" s="95"/>
      <c r="M69" s="95"/>
      <c r="N69" s="95"/>
      <c r="O69" s="95"/>
      <c r="P69" s="95"/>
      <c r="Q69" s="95"/>
      <c r="R69" s="57"/>
    </row>
    <row r="70" spans="11:18" ht="12.75">
      <c r="K70" s="57"/>
      <c r="L70" s="57"/>
      <c r="M70" s="57"/>
      <c r="N70" s="57"/>
      <c r="O70" s="57"/>
      <c r="P70" s="57"/>
      <c r="Q70" s="57"/>
      <c r="R70" s="57"/>
    </row>
  </sheetData>
  <sheetProtection/>
  <mergeCells count="5">
    <mergeCell ref="A62:G66"/>
    <mergeCell ref="A1:G1"/>
    <mergeCell ref="A2:G2"/>
    <mergeCell ref="E3:G3"/>
    <mergeCell ref="A60:G60"/>
  </mergeCells>
  <printOptions/>
  <pageMargins left="0.7480314960629921" right="0.7480314960629921" top="0.984251968503937" bottom="0.984251968503937" header="0.5118110236220472" footer="0.5118110236220472"/>
  <pageSetup fitToHeight="2"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8" sqref="I1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VedunovaAA</cp:lastModifiedBy>
  <cp:lastPrinted>2014-10-02T05:20:11Z</cp:lastPrinted>
  <dcterms:created xsi:type="dcterms:W3CDTF">1996-10-08T23:32:33Z</dcterms:created>
  <dcterms:modified xsi:type="dcterms:W3CDTF">2015-05-06T10:15:05Z</dcterms:modified>
  <cp:category/>
  <cp:version/>
  <cp:contentType/>
  <cp:contentStatus/>
</cp:coreProperties>
</file>