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60" windowWidth="14940" windowHeight="898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UsheninaEA</author>
  </authors>
  <commentList>
    <comment ref="G120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22355,12
</t>
        </r>
      </text>
    </comment>
    <comment ref="H72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45,034
</t>
        </r>
      </text>
    </comment>
    <comment ref="H44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5,448
</t>
        </r>
      </text>
    </comment>
  </commentList>
</comments>
</file>

<file path=xl/sharedStrings.xml><?xml version="1.0" encoding="utf-8"?>
<sst xmlns="http://schemas.openxmlformats.org/spreadsheetml/2006/main" count="450" uniqueCount="189">
  <si>
    <t>Номера целевых показателей, на достижение которых направлены мероприятия</t>
  </si>
  <si>
    <t>Прочие нужды</t>
  </si>
  <si>
    <t>3.1.3.</t>
  </si>
  <si>
    <t>«Прочие нужды»</t>
  </si>
  <si>
    <t>Наименование мероприятия/Источники расходов на финансирование</t>
  </si>
  <si>
    <t>ПОДПРОГРАММА  3. "РАЗВИТИЕ ДОПОЛНИТЕЛЬНОГО ОБРАЗОВАНИЯ В ОБЛАСТИ ИСКУССТВА"</t>
  </si>
  <si>
    <t>местный бюджет</t>
  </si>
  <si>
    <t>2.1.9., 2.2.3.</t>
  </si>
  <si>
    <t>ВСЕГО ПО МУНИЦИПАЛЬНОЙ ПРОГРАММЕ, В ТОМ ЧИСЛЕ:</t>
  </si>
  <si>
    <t>4.1.1., 4.1.2.</t>
  </si>
  <si>
    <t>Текущая. Внесение изменений;«Развитие культуры и туризма в Невьянском городском округе до 2021 года»</t>
  </si>
  <si>
    <t>Мероприятие 2.4. Обеспечение мероприятий по укреплению и развитию материально-технической базы муниципальных учреждений культурно-досуговой сферы</t>
  </si>
  <si>
    <t>3.1.1.</t>
  </si>
  <si>
    <t>Мероприятие 2.7. Выплата премий в области культуры</t>
  </si>
  <si>
    <t>Мероприятие 2.1. Организация библиотечного обслуживания населения, формирование и хранение библиотечных фондов муниципальных библиотек</t>
  </si>
  <si>
    <t>2.2.1., 2.2.2., 2.2.3., 2.2.4.</t>
  </si>
  <si>
    <t/>
  </si>
  <si>
    <t>Мероприятие 2.11. Участие в конкурсном отборе на предоставление государственной поддержки на конкурсной основе муниципальным учреждениям культуры Свердловской области (гранты)</t>
  </si>
  <si>
    <t>всего</t>
  </si>
  <si>
    <t>областной бюджет</t>
  </si>
  <si>
    <t>1.3.1.</t>
  </si>
  <si>
    <t>1.3.2.</t>
  </si>
  <si>
    <t>Мероприятие 4.1. Методическая работа в сфере культуры и художественного образования</t>
  </si>
  <si>
    <t>2.3.2., 3.2.1.</t>
  </si>
  <si>
    <t>2.1.2., 2.1.5., 2.1.8.</t>
  </si>
  <si>
    <t>федеральный бюджет</t>
  </si>
  <si>
    <t>Мероприятие 2.10. Участие в международных проектах и программах Урало-Сибирской федерации ассоциации центров и клубов ЮНЕСКО</t>
  </si>
  <si>
    <t>Всего по направлению «Прочие нужды», в том числе:</t>
  </si>
  <si>
    <t>2.1.2., 2.1.3., 2.1.4.</t>
  </si>
  <si>
    <t>2.1.9.</t>
  </si>
  <si>
    <t>№ строки</t>
  </si>
  <si>
    <t>Мероприятие 3.2. Обеспечение мероприятий по укреплению и развитию материально-технической базы муниципальных учреждений дополнительного образования в области искусства</t>
  </si>
  <si>
    <t>2.1.1., 2.1.6., 2.2.1.</t>
  </si>
  <si>
    <t xml:space="preserve">Мероприятие 2.9. Вручение памятных подарков и цветов ветеранам, достигшим 90-летнего возраста </t>
  </si>
  <si>
    <t>4.1.1.</t>
  </si>
  <si>
    <t>Мероприятие 4.2. Обеспечение деятельности учреждений культуры</t>
  </si>
  <si>
    <t>ПЛАН МЕРОПРИЯТИЙ</t>
  </si>
  <si>
    <t>Мероприятие 3.3. Организация и обеспечения деятельности муниципальных учреждений дополнительного образования в области искусства</t>
  </si>
  <si>
    <t>Мероприятие 2.3. Обеспечение мероприятий по укреплению и развитию материально-технической базы муниципальных библиотек</t>
  </si>
  <si>
    <t>3.1.1., 3.1.2., 3.1.4.</t>
  </si>
  <si>
    <t>2.1.2., 2.1.4.</t>
  </si>
  <si>
    <t>по выполнению муниципальной программы</t>
  </si>
  <si>
    <t>Мероприятие 2.2. Организация и обеспечение деятельности учреждений культуры и искусства культурно-досуговой сферы</t>
  </si>
  <si>
    <t>Мероприятие 2.13.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</si>
  <si>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2</t>
  </si>
  <si>
    <t>3</t>
  </si>
  <si>
    <t>4</t>
  </si>
  <si>
    <t>5</t>
  </si>
  <si>
    <t>False</t>
  </si>
  <si>
    <t>ВСЕГО ПО ПОДПРОГРАММЕ, В ТОМ ЧИСЛЕ: "РАЗВИТИЕ ДОПОЛНИТЕЛЬНОГО ОБРАЗОВАНИЯ В ОБЛАСТИ ИСКУССТВА"</t>
  </si>
  <si>
    <t>1. «Прочие нужды»</t>
  </si>
  <si>
    <t>Ready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</si>
  <si>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</si>
  <si>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</si>
  <si>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</si>
  <si>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</si>
  <si>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</si>
  <si>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</si>
  <si>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</si>
  <si>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</si>
  <si>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</si>
  <si>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</si>
  <si>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</si>
  <si>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</si>
  <si>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</si>
  <si>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</si>
  <si>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</si>
  <si>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</si>
  <si>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</si>
  <si>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</si>
  <si>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</si>
  <si>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</si>
  <si>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</si>
  <si>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</si>
  <si>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</si>
  <si>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</si>
  <si>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</si>
  <si>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</si>
  <si>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</si>
  <si>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</si>
  <si>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</si>
  <si>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</si>
  <si>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</si>
  <si>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</si>
  <si>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</si>
  <si>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</si>
  <si>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</si>
  <si>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</si>
  <si>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</si>
  <si>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</si>
  <si>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</si>
  <si>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</si>
  <si>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</si>
  <si>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</si>
  <si>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</si>
  <si>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</si>
  <si>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</si>
  <si>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</si>
  <si>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</si>
  <si>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</si>
  <si>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</si>
  <si>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</si>
  <si>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</si>
  <si>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</si>
  <si>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</si>
  <si>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</si>
  <si>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</si>
  <si>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</si>
  <si>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</si>
  <si>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</si>
  <si>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</si>
  <si>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</si>
  <si>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</si>
  <si>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2.1.10</t>
  </si>
  <si>
    <t>2.1.9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</si>
  <si>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</si>
  <si>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</si>
  <si>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</si>
  <si>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</si>
  <si>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</si>
  <si>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</si>
  <si>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</si>
  <si>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</si>
  <si>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</si>
  <si>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</si>
  <si>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</si>
  <si>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</si>
  <si>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</si>
  <si>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</si>
  <si>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</si>
  <si>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</si>
  <si>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</si>
  <si>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</si>
  <si>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</si>
  <si>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</si>
  <si>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</si>
  <si>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</si>
  <si>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</si>
  <si>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</si>
  <si>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</si>
  <si>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</si>
  <si>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</si>
  <si>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</si>
  <si>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</si>
  <si>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</si>
  <si>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Мероприятие 2.14. Увековечивание памяти защитников Отечества и выдающихся земляков</t>
  </si>
  <si>
    <t>Мероприятие 3.6. Разработка научно-исследовательской и проектной документации по сохранению объекта культурного наследия "Купеческий особняк" по адресу г. Невьянск, ул. Профсоюзов,4</t>
  </si>
  <si>
    <t>Мероприятие 3.7. Авторский и технический надзор при проведении работ по сохранению объектов культурного наследия.</t>
  </si>
  <si>
    <t>4.22</t>
  </si>
  <si>
    <t>4.23</t>
  </si>
  <si>
    <t>ВСЕГО ПО ПОДПРОГРАММЕ, В ТОМ ЧИСЛЕ: "РАЗВИТИЕ ТУРИЗМА В НЕВЬЯНСКОМ ГОРОДСКОМ ОКРУГЕ НА 2016-2024 ГОДЫ"</t>
  </si>
  <si>
    <t>Мероприятие 1.1. Организация и проведение событийных туристических мероприятий в Невьянском городском округе</t>
  </si>
  <si>
    <t>Мероприятие 1.2. Реализация мероприятий, направленных на продвижение туристического продукта и повышение туристического потенциала Невьянского городского округа</t>
  </si>
  <si>
    <t>ПОДПРОГРАММА  1. "РАЗВИТИЕ ТУРИЗМА В НЕВЬЯНСКОМ ГОРОДСКОМ ОКРУГЕ НА 2016-2024 ГОДЫ"</t>
  </si>
  <si>
    <t>ВСЕГО ПО ПОДПРОГРАММЕ, В ТОМ ЧИСЛЕ: "РАЗВИТИЕ КУЛЬТУРЫ В НЕВЬЯНСКОМ ГОРОДСКОМ ОКРУГЕ" НА 2016-2024 ГОДЫ</t>
  </si>
  <si>
    <t xml:space="preserve">Мероприятие 2.8. Проведение мероприятий с участием главы Невьянского городского округа </t>
  </si>
  <si>
    <t>Мероприятие 3.5.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дополнительного образования в области искусства.</t>
  </si>
  <si>
    <t>ВСЕГО ПО ПОДПРОГРАММЕ, В ТОМ ЧИСЛЕ: "ОБЕСПЕЧЕНИЕ РЕАЛИЗАЦИИ ПРОГРАММЫ " РАЗВИТИЕ КУЛЬТУРЫ И ТУРИЗМА В НЕВЬЯНСКОМ ГОРОДСКОМ ОКРУГЕ ДО 2024 ГОДА"</t>
  </si>
  <si>
    <t>Мероприятие 2.12. Текущий и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законодательства, разработка проектно-сметной и технической документации.</t>
  </si>
  <si>
    <t>3.45</t>
  </si>
  <si>
    <t>3.46</t>
  </si>
  <si>
    <t xml:space="preserve">Мероприятие 2.6. Общегородские мероприятия в сфере культуры и искусства. </t>
  </si>
  <si>
    <t>Мероприятие 3.1.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поддержке.</t>
  </si>
  <si>
    <t>3.47</t>
  </si>
  <si>
    <t>3.48</t>
  </si>
  <si>
    <t>3.49</t>
  </si>
  <si>
    <t>ПОДПРОГРАММА  2. "РАЗВИТИЕ КУЛЬТУРЫ В НЕВЬЯНСКОМ ГОРОДСКОМ ОКРУГЕ НА 2016-2024 ГОДЫ"</t>
  </si>
  <si>
    <t>ПОДПРОГРАММА  4. "ОБЕСПЕЧЕНИЕ РЕАЛИЗАЦИИ ПРОГРАММЫ " РАЗВИТИЕ КУЛЬТУРЫ И ТУРИЗМА В НЕВЬЯНСКОМ ГОРОДСКОМ ОКРУГЕ ДО 2024 ГОДА"</t>
  </si>
  <si>
    <t>3.50</t>
  </si>
  <si>
    <t>3.51</t>
  </si>
  <si>
    <t>3.52</t>
  </si>
  <si>
    <t>3.53</t>
  </si>
  <si>
    <t>3.54</t>
  </si>
  <si>
    <t>3.55</t>
  </si>
  <si>
    <t>3.56</t>
  </si>
  <si>
    <t>Мероприятие 2.5. Мероприятия по восстановлению памятников воинской славы.</t>
  </si>
  <si>
    <r>
      <t xml:space="preserve">Мероприятие 2.16. </t>
    </r>
    <r>
      <rPr>
        <b/>
        <sz val="10"/>
        <rFont val="Liberation Serif"/>
        <family val="1"/>
      </rPr>
      <t>Мероприятия направленные на сохранение, возрождение и развитие народных художественных промыслов и ремёсел.</t>
    </r>
  </si>
  <si>
    <r>
      <t xml:space="preserve">Мероприятие 2.17. </t>
    </r>
    <r>
      <rPr>
        <b/>
        <sz val="10"/>
        <rFont val="Liberation Serif"/>
        <family val="1"/>
      </rPr>
  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  </r>
  </si>
  <si>
    <r>
      <t xml:space="preserve">Мероприятие 2.18. </t>
    </r>
    <r>
      <rPr>
        <b/>
        <sz val="10"/>
        <rFont val="Liberation Serif"/>
        <family val="1"/>
      </rPr>
      <t>Проведение ремонтных работ в зданиях и помещениях, в которых размещаются муниципальные учреждения культурно-досугового типа в сельской местности</t>
    </r>
  </si>
  <si>
    <r>
      <t xml:space="preserve">Мероприятие 2.19. </t>
    </r>
    <r>
      <rPr>
        <b/>
        <sz val="10"/>
        <rFont val="Liberation Serif"/>
        <family val="1"/>
      </rPr>
      <t>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культуры</t>
    </r>
  </si>
  <si>
    <r>
      <t xml:space="preserve">Мероприятие 2.20. </t>
    </r>
    <r>
      <rPr>
        <b/>
        <sz val="10"/>
        <rFont val="Liberation Serif"/>
        <family val="1"/>
      </rPr>
      <t>Восстановление воинских захоронений.</t>
    </r>
  </si>
  <si>
    <t>Мероприятие 2.15.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области.</t>
  </si>
  <si>
    <t>Мероприятие 3.4. Текущий и капитальный ремонт зданий и помещений,в которых размещаются муниципальные организации дополнительного образования в сфере искусства</t>
  </si>
  <si>
    <t>«Развитие культуры и туризма в Невьянском городском округе до 2024 года»</t>
  </si>
  <si>
    <t>Мероприятие 2.21.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оцифровки, на условиях софинансирования из федерального бюджета</t>
  </si>
  <si>
    <t>3.57</t>
  </si>
  <si>
    <t>3.58</t>
  </si>
  <si>
    <t>3.59</t>
  </si>
  <si>
    <t>Приложение к постановлению администрации    №   -п  Приложение к постановлению администрации дата номер  Невьянского городского округа от 22.10.2014 № 2575-п «Приложение № 2 к муниципальной программе  «Развитие культуры и туризма в Невьянском городском округе до 2024 года»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</si>
</sst>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[$-FC19]d\ mmmm\ yyyy\ &quot;г.&quot;"/>
    <numFmt numFmtId="188" formatCode="0.000"/>
  </numFmts>
  <fonts count="49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2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0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49" fontId="20" fillId="0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33" borderId="0" xfId="0" applyNumberFormat="1" applyFont="1" applyFill="1" applyAlignment="1">
      <alignment vertical="center"/>
    </xf>
    <xf numFmtId="49" fontId="0" fillId="33" borderId="0" xfId="0" applyNumberFormat="1" applyFill="1" applyAlignment="1">
      <alignment vertical="center"/>
    </xf>
    <xf numFmtId="0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 wrapText="1"/>
    </xf>
    <xf numFmtId="0" fontId="2" fillId="0" borderId="11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186" fontId="13" fillId="0" borderId="0" xfId="0" applyNumberFormat="1" applyFont="1" applyFill="1" applyBorder="1" applyAlignment="1">
      <alignment horizontal="right" vertical="top" wrapText="1"/>
    </xf>
    <xf numFmtId="2" fontId="13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ill="1" applyBorder="1" applyAlignment="1">
      <alignment vertical="center"/>
    </xf>
    <xf numFmtId="2" fontId="0" fillId="0" borderId="0" xfId="0" applyNumberFormat="1" applyFill="1" applyAlignment="1">
      <alignment vertical="center"/>
    </xf>
    <xf numFmtId="0" fontId="4" fillId="0" borderId="0" xfId="0" applyNumberFormat="1" applyFont="1" applyFill="1" applyBorder="1" applyAlignment="1">
      <alignment vertical="top" wrapText="1"/>
    </xf>
    <xf numFmtId="0" fontId="16" fillId="0" borderId="0" xfId="0" applyNumberFormat="1" applyFont="1" applyFill="1" applyAlignment="1">
      <alignment vertical="center"/>
    </xf>
    <xf numFmtId="0" fontId="14" fillId="0" borderId="12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5" fillId="0" borderId="12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1" fontId="20" fillId="0" borderId="10" xfId="0" applyNumberFormat="1" applyFont="1" applyFill="1" applyBorder="1" applyAlignment="1">
      <alignment horizontal="center" vertical="top" wrapText="1"/>
    </xf>
    <xf numFmtId="0" fontId="20" fillId="0" borderId="11" xfId="0" applyNumberFormat="1" applyFont="1" applyFill="1" applyBorder="1" applyAlignment="1">
      <alignment horizontal="center" vertical="top" wrapText="1"/>
    </xf>
    <xf numFmtId="0" fontId="20" fillId="0" borderId="10" xfId="0" applyNumberFormat="1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horizontal="left" vertical="top" wrapText="1"/>
    </xf>
    <xf numFmtId="2" fontId="21" fillId="0" borderId="10" xfId="0" applyNumberFormat="1" applyFont="1" applyFill="1" applyBorder="1" applyAlignment="1">
      <alignment horizontal="right" vertical="top" wrapText="1"/>
    </xf>
    <xf numFmtId="0" fontId="22" fillId="0" borderId="10" xfId="0" applyNumberFormat="1" applyFont="1" applyFill="1" applyBorder="1" applyAlignment="1">
      <alignment horizontal="left" vertical="top" wrapText="1"/>
    </xf>
    <xf numFmtId="2" fontId="22" fillId="0" borderId="10" xfId="0" applyNumberFormat="1" applyFont="1" applyFill="1" applyBorder="1" applyAlignment="1">
      <alignment horizontal="right" vertical="top" wrapText="1"/>
    </xf>
    <xf numFmtId="186" fontId="22" fillId="0" borderId="10" xfId="0" applyNumberFormat="1" applyFont="1" applyFill="1" applyBorder="1" applyAlignment="1">
      <alignment horizontal="right" vertical="top" wrapText="1"/>
    </xf>
    <xf numFmtId="0" fontId="21" fillId="0" borderId="13" xfId="0" applyNumberFormat="1" applyFont="1" applyFill="1" applyBorder="1" applyAlignment="1">
      <alignment vertical="center" wrapText="1"/>
    </xf>
    <xf numFmtId="0" fontId="21" fillId="0" borderId="14" xfId="0" applyNumberFormat="1" applyFont="1" applyFill="1" applyBorder="1" applyAlignment="1">
      <alignment vertical="center" wrapText="1"/>
    </xf>
    <xf numFmtId="0" fontId="21" fillId="0" borderId="15" xfId="0" applyNumberFormat="1" applyFont="1" applyFill="1" applyBorder="1" applyAlignment="1">
      <alignment vertical="center" wrapText="1"/>
    </xf>
    <xf numFmtId="0" fontId="23" fillId="0" borderId="11" xfId="0" applyNumberFormat="1" applyFont="1" applyFill="1" applyBorder="1" applyAlignment="1">
      <alignment horizontal="left" vertical="top" wrapText="1"/>
    </xf>
    <xf numFmtId="2" fontId="23" fillId="0" borderId="11" xfId="0" applyNumberFormat="1" applyFont="1" applyFill="1" applyBorder="1" applyAlignment="1">
      <alignment horizontal="right" vertical="top" wrapText="1"/>
    </xf>
    <xf numFmtId="0" fontId="23" fillId="0" borderId="10" xfId="0" applyNumberFormat="1" applyFont="1" applyFill="1" applyBorder="1" applyAlignment="1">
      <alignment horizontal="left" vertical="top" wrapText="1"/>
    </xf>
    <xf numFmtId="186" fontId="23" fillId="0" borderId="11" xfId="0" applyNumberFormat="1" applyFont="1" applyFill="1" applyBorder="1" applyAlignment="1">
      <alignment horizontal="right" vertical="top" wrapText="1"/>
    </xf>
    <xf numFmtId="49" fontId="21" fillId="0" borderId="10" xfId="0" applyNumberFormat="1" applyFont="1" applyFill="1" applyBorder="1" applyAlignment="1">
      <alignment horizontal="left" vertical="top" wrapText="1"/>
    </xf>
    <xf numFmtId="2" fontId="23" fillId="0" borderId="10" xfId="0" applyNumberFormat="1" applyFont="1" applyFill="1" applyBorder="1" applyAlignment="1">
      <alignment horizontal="right" vertical="top" wrapText="1"/>
    </xf>
    <xf numFmtId="2" fontId="20" fillId="0" borderId="10" xfId="0" applyNumberFormat="1" applyFont="1" applyFill="1" applyBorder="1" applyAlignment="1">
      <alignment horizontal="right" vertical="top" wrapText="1"/>
    </xf>
    <xf numFmtId="0" fontId="19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top" wrapText="1"/>
    </xf>
    <xf numFmtId="0" fontId="20" fillId="0" borderId="13" xfId="0" applyNumberFormat="1" applyFont="1" applyFill="1" applyBorder="1" applyAlignment="1">
      <alignment horizontal="center" vertical="top" wrapText="1"/>
    </xf>
    <xf numFmtId="0" fontId="20" fillId="0" borderId="14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O127"/>
  <sheetViews>
    <sheetView tabSelected="1" view="pageLayout" workbookViewId="0" topLeftCell="A113">
      <selection activeCell="R117" sqref="R117"/>
    </sheetView>
  </sheetViews>
  <sheetFormatPr defaultColWidth="9.140625" defaultRowHeight="12.75" customHeight="1"/>
  <cols>
    <col min="1" max="1" width="7.421875" style="2" customWidth="1"/>
    <col min="2" max="2" width="25.8515625" style="2" customWidth="1"/>
    <col min="3" max="3" width="11.28125" style="2" customWidth="1"/>
    <col min="4" max="4" width="11.57421875" style="2" customWidth="1"/>
    <col min="5" max="5" width="11.140625" style="2" customWidth="1"/>
    <col min="6" max="6" width="10.00390625" style="2" customWidth="1"/>
    <col min="7" max="7" width="11.7109375" style="2" customWidth="1"/>
    <col min="8" max="8" width="12.140625" style="2" customWidth="1"/>
    <col min="9" max="9" width="12.28125" style="2" customWidth="1"/>
    <col min="10" max="10" width="10.8515625" style="2" customWidth="1"/>
    <col min="11" max="11" width="11.00390625" style="2" customWidth="1"/>
    <col min="12" max="12" width="10.8515625" style="2" customWidth="1"/>
    <col min="13" max="13" width="18.00390625" style="2" customWidth="1"/>
    <col min="14" max="16" width="9.140625" style="2" hidden="1" customWidth="1"/>
    <col min="17" max="17" width="9.57421875" style="2" bestFit="1" customWidth="1"/>
    <col min="18" max="18" width="35.28125" style="2" customWidth="1"/>
    <col min="19" max="16384" width="9.140625" style="2" customWidth="1"/>
  </cols>
  <sheetData>
    <row r="1" spans="1:2" ht="12.75" customHeight="1" hidden="1">
      <c r="A1" s="2" t="s">
        <v>51</v>
      </c>
      <c r="B1" s="2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«Развитие культуры и туризма в Невьянском городском округе до 2021 года»</v>
      </c>
    </row>
    <row r="2" spans="1:41" s="4" customFormat="1" ht="75.75" customHeight="1">
      <c r="A2" s="7"/>
      <c r="B2" s="7"/>
      <c r="C2" s="8"/>
      <c r="D2" s="7"/>
      <c r="E2" s="8"/>
      <c r="F2" s="9"/>
      <c r="G2" s="9"/>
      <c r="H2" s="21"/>
      <c r="I2" s="21"/>
      <c r="J2" s="55" t="s">
        <v>188</v>
      </c>
      <c r="K2" s="55"/>
      <c r="L2" s="55"/>
      <c r="M2" s="55"/>
      <c r="N2" s="3" t="s">
        <v>10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s="4" customFormat="1" ht="17.25" customHeight="1">
      <c r="A3" s="45" t="s">
        <v>36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3"/>
      <c r="O3" s="3"/>
      <c r="P3" s="3"/>
      <c r="Q3" s="3"/>
      <c r="R3" s="2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s="5" customFormat="1" ht="14.25" customHeight="1">
      <c r="A4" s="45" t="s">
        <v>41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14"/>
      <c r="O4" s="14"/>
      <c r="P4" s="14"/>
      <c r="Q4" s="14"/>
      <c r="R4" s="51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</row>
    <row r="5" spans="1:41" s="4" customFormat="1" ht="29.25" customHeight="1">
      <c r="A5" s="52" t="s">
        <v>183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3"/>
      <c r="O5" s="3"/>
      <c r="P5" s="3"/>
      <c r="Q5" s="3"/>
      <c r="R5" s="51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s="6" customFormat="1" ht="12.75" customHeight="1">
      <c r="A6" s="46" t="s">
        <v>30</v>
      </c>
      <c r="B6" s="47" t="s">
        <v>4</v>
      </c>
      <c r="C6" s="53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54"/>
      <c r="E6" s="54"/>
      <c r="F6" s="54"/>
      <c r="G6" s="54"/>
      <c r="H6" s="54"/>
      <c r="I6" s="54"/>
      <c r="J6" s="54"/>
      <c r="K6" s="54"/>
      <c r="L6" s="54"/>
      <c r="M6" s="47" t="s">
        <v>0</v>
      </c>
      <c r="N6" s="15"/>
      <c r="O6" s="15"/>
      <c r="P6" s="15"/>
      <c r="Q6" s="15"/>
      <c r="R6" s="51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</row>
    <row r="7" spans="1:41" s="6" customFormat="1" ht="56.25" customHeight="1">
      <c r="A7" s="46"/>
      <c r="B7" s="47"/>
      <c r="C7" s="1" t="s">
        <v>18</v>
      </c>
      <c r="D7" s="27">
        <v>2016</v>
      </c>
      <c r="E7" s="27">
        <v>2017</v>
      </c>
      <c r="F7" s="27">
        <v>2018</v>
      </c>
      <c r="G7" s="27">
        <v>2019</v>
      </c>
      <c r="H7" s="27">
        <v>2020</v>
      </c>
      <c r="I7" s="27">
        <v>2021</v>
      </c>
      <c r="J7" s="27">
        <v>2022</v>
      </c>
      <c r="K7" s="27">
        <v>2023</v>
      </c>
      <c r="L7" s="27">
        <v>2024</v>
      </c>
      <c r="M7" s="47"/>
      <c r="N7" s="15"/>
      <c r="O7" s="15"/>
      <c r="P7" s="15"/>
      <c r="Q7" s="15"/>
      <c r="R7" s="51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1:41" s="6" customFormat="1" ht="18.75" customHeight="1">
      <c r="A8" s="10">
        <v>1</v>
      </c>
      <c r="B8" s="28">
        <v>2</v>
      </c>
      <c r="C8" s="28">
        <v>3</v>
      </c>
      <c r="D8" s="28">
        <v>5</v>
      </c>
      <c r="E8" s="28">
        <v>6</v>
      </c>
      <c r="F8" s="28">
        <v>7</v>
      </c>
      <c r="G8" s="28">
        <v>8</v>
      </c>
      <c r="H8" s="28">
        <v>9</v>
      </c>
      <c r="I8" s="28">
        <v>10</v>
      </c>
      <c r="J8" s="28">
        <v>11</v>
      </c>
      <c r="K8" s="28">
        <v>12</v>
      </c>
      <c r="L8" s="28">
        <v>13</v>
      </c>
      <c r="M8" s="29">
        <v>11</v>
      </c>
      <c r="N8" s="15"/>
      <c r="O8" s="15"/>
      <c r="P8" s="3" t="str">
        <f>IF(P9="False","тыс. руб.","руб.")</f>
        <v>тыс. руб.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</row>
    <row r="9" spans="1:41" s="4" customFormat="1" ht="38.25">
      <c r="A9" s="11" t="s">
        <v>52</v>
      </c>
      <c r="B9" s="30" t="s">
        <v>8</v>
      </c>
      <c r="C9" s="31">
        <f aca="true" t="shared" si="0" ref="C9:C16">SUM(D9:L9)</f>
        <v>1278065.5899999999</v>
      </c>
      <c r="D9" s="31">
        <v>102160.9</v>
      </c>
      <c r="E9" s="31">
        <f aca="true" t="shared" si="1" ref="E9:K9">SUM(E10:E12)</f>
        <v>114007.39</v>
      </c>
      <c r="F9" s="31">
        <f t="shared" si="1"/>
        <v>121527.80999999998</v>
      </c>
      <c r="G9" s="31">
        <f t="shared" si="1"/>
        <v>135349.02</v>
      </c>
      <c r="H9" s="31">
        <f t="shared" si="1"/>
        <v>142122.91</v>
      </c>
      <c r="I9" s="31">
        <f>SUM(I10:I12)</f>
        <v>160466.53000000003</v>
      </c>
      <c r="J9" s="31">
        <f>SUM(J10:J12)</f>
        <v>167019.86000000002</v>
      </c>
      <c r="K9" s="31">
        <f t="shared" si="1"/>
        <v>164929.77000000002</v>
      </c>
      <c r="L9" s="31">
        <f>SUM(L10:L12)</f>
        <v>170481.40000000002</v>
      </c>
      <c r="M9" s="30" t="s">
        <v>16</v>
      </c>
      <c r="N9" s="23">
        <v>2015</v>
      </c>
      <c r="O9" s="24">
        <v>2021</v>
      </c>
      <c r="P9" s="24" t="s">
        <v>48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s="4" customFormat="1" ht="12.75">
      <c r="A10" s="12" t="s">
        <v>53</v>
      </c>
      <c r="B10" s="32" t="s">
        <v>25</v>
      </c>
      <c r="C10" s="33">
        <f t="shared" si="0"/>
        <v>80.8</v>
      </c>
      <c r="D10" s="33">
        <v>80.8</v>
      </c>
      <c r="E10" s="34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2" t="s">
        <v>16</v>
      </c>
      <c r="N10" s="25">
        <v>2015</v>
      </c>
      <c r="O10" s="26">
        <v>2021</v>
      </c>
      <c r="P10" s="26" t="s">
        <v>48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s="4" customFormat="1" ht="12.75">
      <c r="A11" s="12" t="s">
        <v>54</v>
      </c>
      <c r="B11" s="32" t="s">
        <v>19</v>
      </c>
      <c r="C11" s="33">
        <f>SUM(D11:L11)</f>
        <v>20277.77</v>
      </c>
      <c r="D11" s="33">
        <v>1976.5</v>
      </c>
      <c r="E11" s="33">
        <f aca="true" t="shared" si="2" ref="E11:G12">SUM(E15)</f>
        <v>2322.1</v>
      </c>
      <c r="F11" s="33">
        <f t="shared" si="2"/>
        <v>5684.7</v>
      </c>
      <c r="G11" s="33">
        <f t="shared" si="2"/>
        <v>3613.1</v>
      </c>
      <c r="H11" s="33">
        <f>H15</f>
        <v>2248.67</v>
      </c>
      <c r="I11" s="33">
        <f>I15</f>
        <v>2164.2</v>
      </c>
      <c r="J11" s="33">
        <f>J15</f>
        <v>2268.5</v>
      </c>
      <c r="K11" s="33">
        <v>0</v>
      </c>
      <c r="L11" s="33">
        <v>0</v>
      </c>
      <c r="M11" s="32" t="s">
        <v>16</v>
      </c>
      <c r="N11" s="25">
        <v>2015</v>
      </c>
      <c r="O11" s="26">
        <v>2021</v>
      </c>
      <c r="P11" s="26" t="s">
        <v>48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s="4" customFormat="1" ht="16.5" customHeight="1">
      <c r="A12" s="12" t="s">
        <v>55</v>
      </c>
      <c r="B12" s="32" t="s">
        <v>6</v>
      </c>
      <c r="C12" s="33">
        <f t="shared" si="0"/>
        <v>1257707.02</v>
      </c>
      <c r="D12" s="33">
        <v>100103.6</v>
      </c>
      <c r="E12" s="33">
        <f t="shared" si="2"/>
        <v>111685.29</v>
      </c>
      <c r="F12" s="33">
        <f t="shared" si="2"/>
        <v>115843.10999999999</v>
      </c>
      <c r="G12" s="33">
        <f t="shared" si="2"/>
        <v>131735.91999999998</v>
      </c>
      <c r="H12" s="33">
        <f>SUM(H16)</f>
        <v>139874.24</v>
      </c>
      <c r="I12" s="33">
        <f>SUM(I16)</f>
        <v>158302.33000000002</v>
      </c>
      <c r="J12" s="33">
        <f>SUM(J16)</f>
        <v>164751.36000000002</v>
      </c>
      <c r="K12" s="33">
        <f>SUM(K16)</f>
        <v>164929.77000000002</v>
      </c>
      <c r="L12" s="33">
        <f>SUM(L16)</f>
        <v>170481.40000000002</v>
      </c>
      <c r="M12" s="32" t="s">
        <v>16</v>
      </c>
      <c r="N12" s="25">
        <v>2015</v>
      </c>
      <c r="O12" s="26">
        <v>2021</v>
      </c>
      <c r="P12" s="26" t="s">
        <v>48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s="4" customFormat="1" ht="12.75">
      <c r="A13" s="11" t="s">
        <v>56</v>
      </c>
      <c r="B13" s="30" t="s">
        <v>1</v>
      </c>
      <c r="C13" s="31">
        <f t="shared" si="0"/>
        <v>1278065.5899999999</v>
      </c>
      <c r="D13" s="31">
        <v>102160.9</v>
      </c>
      <c r="E13" s="31">
        <f aca="true" t="shared" si="3" ref="E13:K13">SUM(E14:E16)</f>
        <v>114007.39</v>
      </c>
      <c r="F13" s="31">
        <f t="shared" si="3"/>
        <v>121527.80999999998</v>
      </c>
      <c r="G13" s="31">
        <f t="shared" si="3"/>
        <v>135349.02</v>
      </c>
      <c r="H13" s="31">
        <f t="shared" si="3"/>
        <v>142122.91</v>
      </c>
      <c r="I13" s="31">
        <f>SUM(I14:I16)</f>
        <v>160466.53000000003</v>
      </c>
      <c r="J13" s="31">
        <f t="shared" si="3"/>
        <v>167019.86000000002</v>
      </c>
      <c r="K13" s="31">
        <f t="shared" si="3"/>
        <v>164929.77000000002</v>
      </c>
      <c r="L13" s="31">
        <f>SUM(L14:L16)</f>
        <v>170481.40000000002</v>
      </c>
      <c r="M13" s="30" t="s">
        <v>16</v>
      </c>
      <c r="N13" s="23">
        <v>2015</v>
      </c>
      <c r="O13" s="24">
        <v>2021</v>
      </c>
      <c r="P13" s="24" t="s">
        <v>48</v>
      </c>
      <c r="Q13" s="16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s="4" customFormat="1" ht="12.75">
      <c r="A14" s="12" t="s">
        <v>57</v>
      </c>
      <c r="B14" s="32" t="s">
        <v>25</v>
      </c>
      <c r="C14" s="33">
        <f t="shared" si="0"/>
        <v>80.8</v>
      </c>
      <c r="D14" s="33">
        <v>80.8</v>
      </c>
      <c r="E14" s="34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2" t="s">
        <v>16</v>
      </c>
      <c r="N14" s="25">
        <v>2015</v>
      </c>
      <c r="O14" s="26">
        <v>2021</v>
      </c>
      <c r="P14" s="26" t="s">
        <v>48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s="4" customFormat="1" ht="12.75">
      <c r="A15" s="12" t="s">
        <v>58</v>
      </c>
      <c r="B15" s="32" t="s">
        <v>19</v>
      </c>
      <c r="C15" s="33">
        <f>SUM(D15:L15)</f>
        <v>20277.77</v>
      </c>
      <c r="D15" s="33">
        <v>1976.5</v>
      </c>
      <c r="E15" s="34">
        <f>E35+E89</f>
        <v>2322.1</v>
      </c>
      <c r="F15" s="33">
        <f>F35+F89</f>
        <v>5684.7</v>
      </c>
      <c r="G15" s="33">
        <f>G35+G89</f>
        <v>3613.1</v>
      </c>
      <c r="H15" s="33">
        <f>H30+H89</f>
        <v>2248.67</v>
      </c>
      <c r="I15" s="33">
        <f>I89+I85</f>
        <v>2164.2</v>
      </c>
      <c r="J15" s="33">
        <f>J89+J85</f>
        <v>2268.5</v>
      </c>
      <c r="K15" s="33">
        <f>K89+K85</f>
        <v>0</v>
      </c>
      <c r="L15" s="33">
        <f>L89+L85</f>
        <v>0</v>
      </c>
      <c r="M15" s="32" t="s">
        <v>16</v>
      </c>
      <c r="N15" s="25">
        <v>2015</v>
      </c>
      <c r="O15" s="26">
        <v>2021</v>
      </c>
      <c r="P15" s="26" t="s">
        <v>48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s="4" customFormat="1" ht="12.75">
      <c r="A16" s="12" t="s">
        <v>59</v>
      </c>
      <c r="B16" s="32" t="s">
        <v>6</v>
      </c>
      <c r="C16" s="33">
        <f t="shared" si="0"/>
        <v>1257707.02</v>
      </c>
      <c r="D16" s="33">
        <f aca="true" t="shared" si="4" ref="D16:L16">D22+D31+D90+D113</f>
        <v>100103.6</v>
      </c>
      <c r="E16" s="33">
        <f t="shared" si="4"/>
        <v>111685.29</v>
      </c>
      <c r="F16" s="33">
        <f t="shared" si="4"/>
        <v>115843.10999999999</v>
      </c>
      <c r="G16" s="33">
        <f t="shared" si="4"/>
        <v>131735.91999999998</v>
      </c>
      <c r="H16" s="33">
        <f t="shared" si="4"/>
        <v>139874.24</v>
      </c>
      <c r="I16" s="33">
        <f t="shared" si="4"/>
        <v>158302.33000000002</v>
      </c>
      <c r="J16" s="33">
        <f>J22+J31+J90+J113</f>
        <v>164751.36000000002</v>
      </c>
      <c r="K16" s="33">
        <f t="shared" si="4"/>
        <v>164929.77000000002</v>
      </c>
      <c r="L16" s="33">
        <f t="shared" si="4"/>
        <v>170481.40000000002</v>
      </c>
      <c r="M16" s="32" t="s">
        <v>16</v>
      </c>
      <c r="N16" s="25">
        <v>2015</v>
      </c>
      <c r="O16" s="26">
        <v>2021</v>
      </c>
      <c r="P16" s="26" t="s">
        <v>48</v>
      </c>
      <c r="Q16" s="3"/>
      <c r="R16" s="20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s="4" customFormat="1" ht="18" customHeight="1">
      <c r="A17" s="11" t="s">
        <v>44</v>
      </c>
      <c r="B17" s="48" t="s">
        <v>153</v>
      </c>
      <c r="C17" s="49"/>
      <c r="D17" s="49"/>
      <c r="E17" s="49"/>
      <c r="F17" s="49"/>
      <c r="G17" s="49"/>
      <c r="H17" s="49"/>
      <c r="I17" s="49"/>
      <c r="J17" s="49"/>
      <c r="K17" s="49"/>
      <c r="L17" s="50"/>
      <c r="M17" s="30" t="s">
        <v>16</v>
      </c>
      <c r="N17" s="23">
        <v>2015</v>
      </c>
      <c r="O17" s="24">
        <v>2021</v>
      </c>
      <c r="P17" s="24" t="s">
        <v>48</v>
      </c>
      <c r="Q17" s="17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s="4" customFormat="1" ht="93" customHeight="1">
      <c r="A18" s="11" t="s">
        <v>60</v>
      </c>
      <c r="B18" s="30" t="s">
        <v>150</v>
      </c>
      <c r="C18" s="31">
        <f>SUM(C19)</f>
        <v>1095.293</v>
      </c>
      <c r="D18" s="31">
        <v>211.76</v>
      </c>
      <c r="E18" s="31">
        <v>110</v>
      </c>
      <c r="F18" s="31">
        <v>110</v>
      </c>
      <c r="G18" s="31">
        <f aca="true" t="shared" si="5" ref="G18:L18">SUM(G19)</f>
        <v>114.73</v>
      </c>
      <c r="H18" s="31">
        <f t="shared" si="5"/>
        <v>160.82999999999998</v>
      </c>
      <c r="I18" s="31">
        <f t="shared" si="5"/>
        <v>30.703</v>
      </c>
      <c r="J18" s="31">
        <f t="shared" si="5"/>
        <v>119.09</v>
      </c>
      <c r="K18" s="31">
        <f t="shared" si="5"/>
        <v>119.09</v>
      </c>
      <c r="L18" s="31">
        <f t="shared" si="5"/>
        <v>119.09</v>
      </c>
      <c r="M18" s="30" t="s">
        <v>16</v>
      </c>
      <c r="N18" s="23">
        <v>2015</v>
      </c>
      <c r="O18" s="24">
        <v>2021</v>
      </c>
      <c r="P18" s="24" t="s">
        <v>48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s="4" customFormat="1" ht="12.75">
      <c r="A19" s="12" t="s">
        <v>61</v>
      </c>
      <c r="B19" s="32" t="s">
        <v>6</v>
      </c>
      <c r="C19" s="33">
        <f>SUM(C22)</f>
        <v>1095.293</v>
      </c>
      <c r="D19" s="33">
        <v>211.76</v>
      </c>
      <c r="E19" s="33">
        <v>110</v>
      </c>
      <c r="F19" s="33">
        <v>110</v>
      </c>
      <c r="G19" s="33">
        <f>G22</f>
        <v>114.73</v>
      </c>
      <c r="H19" s="33">
        <f>SUM(H22)</f>
        <v>160.82999999999998</v>
      </c>
      <c r="I19" s="33">
        <f>SUM(I22)</f>
        <v>30.703</v>
      </c>
      <c r="J19" s="33">
        <f>SUM(J22)</f>
        <v>119.09</v>
      </c>
      <c r="K19" s="33">
        <f>SUM(K22)</f>
        <v>119.09</v>
      </c>
      <c r="L19" s="33">
        <f>SUM(L22)</f>
        <v>119.09</v>
      </c>
      <c r="M19" s="32" t="s">
        <v>16</v>
      </c>
      <c r="N19" s="25">
        <v>2015</v>
      </c>
      <c r="O19" s="26">
        <v>2021</v>
      </c>
      <c r="P19" s="26" t="s">
        <v>48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s="4" customFormat="1" ht="12.75">
      <c r="A20" s="11" t="s">
        <v>62</v>
      </c>
      <c r="B20" s="35" t="s">
        <v>50</v>
      </c>
      <c r="C20" s="36"/>
      <c r="D20" s="36"/>
      <c r="E20" s="36"/>
      <c r="F20" s="36"/>
      <c r="G20" s="36"/>
      <c r="H20" s="36"/>
      <c r="I20" s="36"/>
      <c r="J20" s="36"/>
      <c r="K20" s="36"/>
      <c r="L20" s="37"/>
      <c r="M20" s="30" t="s">
        <v>16</v>
      </c>
      <c r="N20" s="23">
        <v>2015</v>
      </c>
      <c r="O20" s="24">
        <v>2021</v>
      </c>
      <c r="P20" s="24" t="s">
        <v>48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s="4" customFormat="1" ht="25.5">
      <c r="A21" s="11" t="s">
        <v>63</v>
      </c>
      <c r="B21" s="30" t="s">
        <v>27</v>
      </c>
      <c r="C21" s="31">
        <f>SUM(C22)</f>
        <v>1095.293</v>
      </c>
      <c r="D21" s="31">
        <v>211.76</v>
      </c>
      <c r="E21" s="31">
        <v>110</v>
      </c>
      <c r="F21" s="31">
        <v>110</v>
      </c>
      <c r="G21" s="31">
        <f aca="true" t="shared" si="6" ref="G21:L21">SUM(G22)</f>
        <v>114.73</v>
      </c>
      <c r="H21" s="31">
        <f t="shared" si="6"/>
        <v>160.82999999999998</v>
      </c>
      <c r="I21" s="31">
        <f>SUM(I22)</f>
        <v>30.703</v>
      </c>
      <c r="J21" s="31">
        <f t="shared" si="6"/>
        <v>119.09</v>
      </c>
      <c r="K21" s="31">
        <f t="shared" si="6"/>
        <v>119.09</v>
      </c>
      <c r="L21" s="31">
        <f t="shared" si="6"/>
        <v>119.09</v>
      </c>
      <c r="M21" s="30" t="s">
        <v>16</v>
      </c>
      <c r="N21" s="23">
        <v>2015</v>
      </c>
      <c r="O21" s="24">
        <v>2021</v>
      </c>
      <c r="P21" s="24" t="s">
        <v>48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s="4" customFormat="1" ht="12.75">
      <c r="A22" s="12" t="s">
        <v>64</v>
      </c>
      <c r="B22" s="32" t="s">
        <v>6</v>
      </c>
      <c r="C22" s="33">
        <f>SUM(D22:L22)</f>
        <v>1095.293</v>
      </c>
      <c r="D22" s="33">
        <v>211.76</v>
      </c>
      <c r="E22" s="33">
        <v>110</v>
      </c>
      <c r="F22" s="33">
        <v>110</v>
      </c>
      <c r="G22" s="33">
        <f aca="true" t="shared" si="7" ref="G22:L22">G23+G25</f>
        <v>114.73</v>
      </c>
      <c r="H22" s="33">
        <f>H23+H25</f>
        <v>160.82999999999998</v>
      </c>
      <c r="I22" s="33">
        <f t="shared" si="7"/>
        <v>30.703</v>
      </c>
      <c r="J22" s="33">
        <f t="shared" si="7"/>
        <v>119.09</v>
      </c>
      <c r="K22" s="33">
        <f t="shared" si="7"/>
        <v>119.09</v>
      </c>
      <c r="L22" s="33">
        <f t="shared" si="7"/>
        <v>119.09</v>
      </c>
      <c r="M22" s="32" t="s">
        <v>16</v>
      </c>
      <c r="N22" s="25">
        <v>2015</v>
      </c>
      <c r="O22" s="26">
        <v>2021</v>
      </c>
      <c r="P22" s="26" t="s">
        <v>48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s="4" customFormat="1" ht="69" customHeight="1">
      <c r="A23" s="11" t="s">
        <v>65</v>
      </c>
      <c r="B23" s="30" t="s">
        <v>151</v>
      </c>
      <c r="C23" s="31">
        <f>SUM(D23:L23)</f>
        <v>755.483</v>
      </c>
      <c r="D23" s="31">
        <v>100</v>
      </c>
      <c r="E23" s="31">
        <v>100</v>
      </c>
      <c r="F23" s="31">
        <v>100</v>
      </c>
      <c r="G23" s="31">
        <f aca="true" t="shared" si="8" ref="G23:L23">SUM(G24)</f>
        <v>100</v>
      </c>
      <c r="H23" s="31">
        <f>SUM(H24)</f>
        <v>0</v>
      </c>
      <c r="I23" s="31">
        <f t="shared" si="8"/>
        <v>30.703</v>
      </c>
      <c r="J23" s="31">
        <f t="shared" si="8"/>
        <v>108.26</v>
      </c>
      <c r="K23" s="31">
        <f t="shared" si="8"/>
        <v>108.26</v>
      </c>
      <c r="L23" s="31">
        <f t="shared" si="8"/>
        <v>108.26</v>
      </c>
      <c r="M23" s="30" t="s">
        <v>20</v>
      </c>
      <c r="N23" s="23">
        <v>2015</v>
      </c>
      <c r="O23" s="24">
        <v>2021</v>
      </c>
      <c r="P23" s="24" t="s">
        <v>48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s="4" customFormat="1" ht="28.5" customHeight="1">
      <c r="A24" s="13" t="s">
        <v>66</v>
      </c>
      <c r="B24" s="38" t="s">
        <v>6</v>
      </c>
      <c r="C24" s="39">
        <f>SUM(D24:L24)</f>
        <v>755.483</v>
      </c>
      <c r="D24" s="39">
        <v>100</v>
      </c>
      <c r="E24" s="39">
        <v>100</v>
      </c>
      <c r="F24" s="39">
        <v>100</v>
      </c>
      <c r="G24" s="39">
        <v>100</v>
      </c>
      <c r="H24" s="39">
        <v>0</v>
      </c>
      <c r="I24" s="39">
        <v>30.703</v>
      </c>
      <c r="J24" s="39">
        <v>108.26</v>
      </c>
      <c r="K24" s="39">
        <v>108.26</v>
      </c>
      <c r="L24" s="39">
        <v>108.26</v>
      </c>
      <c r="M24" s="40" t="s">
        <v>16</v>
      </c>
      <c r="N24" s="3">
        <v>2015</v>
      </c>
      <c r="O24" s="3">
        <v>2021</v>
      </c>
      <c r="P24" s="3" t="s">
        <v>48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s="4" customFormat="1" ht="114.75" customHeight="1">
      <c r="A25" s="11" t="s">
        <v>67</v>
      </c>
      <c r="B25" s="30" t="s">
        <v>152</v>
      </c>
      <c r="C25" s="31">
        <f>SUM(C26)</f>
        <v>339.8099999999999</v>
      </c>
      <c r="D25" s="31">
        <v>111.76</v>
      </c>
      <c r="E25" s="31">
        <v>10</v>
      </c>
      <c r="F25" s="31">
        <v>10</v>
      </c>
      <c r="G25" s="31">
        <f aca="true" t="shared" si="9" ref="G25:L25">SUM(G26)</f>
        <v>14.73</v>
      </c>
      <c r="H25" s="31">
        <f t="shared" si="9"/>
        <v>160.82999999999998</v>
      </c>
      <c r="I25" s="31">
        <f t="shared" si="9"/>
        <v>0</v>
      </c>
      <c r="J25" s="31">
        <f t="shared" si="9"/>
        <v>10.83</v>
      </c>
      <c r="K25" s="31">
        <f t="shared" si="9"/>
        <v>10.83</v>
      </c>
      <c r="L25" s="31">
        <f t="shared" si="9"/>
        <v>10.83</v>
      </c>
      <c r="M25" s="30" t="s">
        <v>21</v>
      </c>
      <c r="N25" s="23">
        <v>2015</v>
      </c>
      <c r="O25" s="24">
        <v>2021</v>
      </c>
      <c r="P25" s="24" t="s">
        <v>48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s="4" customFormat="1" ht="21" customHeight="1">
      <c r="A26" s="13" t="s">
        <v>68</v>
      </c>
      <c r="B26" s="38" t="s">
        <v>6</v>
      </c>
      <c r="C26" s="39">
        <f>SUM(D26:L26)</f>
        <v>339.8099999999999</v>
      </c>
      <c r="D26" s="39">
        <v>111.76</v>
      </c>
      <c r="E26" s="39">
        <v>10</v>
      </c>
      <c r="F26" s="39">
        <v>10</v>
      </c>
      <c r="G26" s="39">
        <v>14.73</v>
      </c>
      <c r="H26" s="39">
        <f>10.83+100+50</f>
        <v>160.82999999999998</v>
      </c>
      <c r="I26" s="39">
        <v>0</v>
      </c>
      <c r="J26" s="39">
        <v>10.83</v>
      </c>
      <c r="K26" s="39">
        <v>10.83</v>
      </c>
      <c r="L26" s="39">
        <v>10.83</v>
      </c>
      <c r="M26" s="40" t="s">
        <v>16</v>
      </c>
      <c r="N26" s="3">
        <v>2015</v>
      </c>
      <c r="O26" s="3">
        <v>2021</v>
      </c>
      <c r="P26" s="3" t="s">
        <v>48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s="4" customFormat="1" ht="14.25" customHeight="1">
      <c r="A27" s="11" t="s">
        <v>45</v>
      </c>
      <c r="B27" s="48" t="s">
        <v>166</v>
      </c>
      <c r="C27" s="49"/>
      <c r="D27" s="49"/>
      <c r="E27" s="49"/>
      <c r="F27" s="49"/>
      <c r="G27" s="49"/>
      <c r="H27" s="49"/>
      <c r="I27" s="49"/>
      <c r="J27" s="49"/>
      <c r="K27" s="49"/>
      <c r="L27" s="50"/>
      <c r="M27" s="30" t="s">
        <v>16</v>
      </c>
      <c r="N27" s="23">
        <v>2015</v>
      </c>
      <c r="O27" s="24">
        <v>2021</v>
      </c>
      <c r="P27" s="24" t="s">
        <v>48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s="4" customFormat="1" ht="90.75" customHeight="1">
      <c r="A28" s="11" t="s">
        <v>69</v>
      </c>
      <c r="B28" s="30" t="s">
        <v>154</v>
      </c>
      <c r="C28" s="31">
        <f>SUM(D28:L28)</f>
        <v>651660.747</v>
      </c>
      <c r="D28" s="31">
        <v>53429.17</v>
      </c>
      <c r="E28" s="31">
        <f aca="true" t="shared" si="10" ref="E28:L28">SUM(E29:E31)</f>
        <v>61355.06</v>
      </c>
      <c r="F28" s="31">
        <f t="shared" si="10"/>
        <v>69100.01000000001</v>
      </c>
      <c r="G28" s="31">
        <f t="shared" si="10"/>
        <v>70486.32</v>
      </c>
      <c r="H28" s="31">
        <f t="shared" si="10"/>
        <v>71576.95</v>
      </c>
      <c r="I28" s="31">
        <f>SUM(I29:I31)</f>
        <v>77583.25700000001</v>
      </c>
      <c r="J28" s="31">
        <f>SUM(J29:J31)</f>
        <v>81529.94000000002</v>
      </c>
      <c r="K28" s="31">
        <f t="shared" si="10"/>
        <v>80880.52000000002</v>
      </c>
      <c r="L28" s="31">
        <f t="shared" si="10"/>
        <v>85719.52000000002</v>
      </c>
      <c r="M28" s="30" t="s">
        <v>16</v>
      </c>
      <c r="N28" s="23">
        <v>2015</v>
      </c>
      <c r="O28" s="24">
        <v>2021</v>
      </c>
      <c r="P28" s="24" t="s">
        <v>48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s="4" customFormat="1" ht="12.75">
      <c r="A29" s="12" t="s">
        <v>70</v>
      </c>
      <c r="B29" s="32" t="s">
        <v>25</v>
      </c>
      <c r="C29" s="33">
        <f>SUM(D29:L29)</f>
        <v>80.8</v>
      </c>
      <c r="D29" s="33">
        <v>80.8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2" t="s">
        <v>16</v>
      </c>
      <c r="N29" s="25">
        <v>2015</v>
      </c>
      <c r="O29" s="26">
        <v>2021</v>
      </c>
      <c r="P29" s="26" t="s">
        <v>48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s="4" customFormat="1" ht="12.75">
      <c r="A30" s="12" t="s">
        <v>71</v>
      </c>
      <c r="B30" s="32" t="s">
        <v>19</v>
      </c>
      <c r="C30" s="33">
        <f>SUM(D30:L30)</f>
        <v>7485.67</v>
      </c>
      <c r="D30" s="33">
        <v>0</v>
      </c>
      <c r="E30" s="33">
        <f>SUM(E35)</f>
        <v>507</v>
      </c>
      <c r="F30" s="33">
        <f>SUM(F35)</f>
        <v>4484</v>
      </c>
      <c r="G30" s="33">
        <f>G35</f>
        <v>1875.8</v>
      </c>
      <c r="H30" s="33">
        <f>H35</f>
        <v>348.87</v>
      </c>
      <c r="I30" s="33">
        <f>I85</f>
        <v>150</v>
      </c>
      <c r="J30" s="33">
        <f>J85</f>
        <v>120</v>
      </c>
      <c r="K30" s="33">
        <v>0</v>
      </c>
      <c r="L30" s="33">
        <v>0</v>
      </c>
      <c r="M30" s="32" t="s">
        <v>16</v>
      </c>
      <c r="N30" s="25">
        <v>2015</v>
      </c>
      <c r="O30" s="26">
        <v>2021</v>
      </c>
      <c r="P30" s="26" t="s">
        <v>48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s="4" customFormat="1" ht="12.75">
      <c r="A31" s="12" t="s">
        <v>72</v>
      </c>
      <c r="B31" s="32" t="s">
        <v>6</v>
      </c>
      <c r="C31" s="33">
        <f>SUM(D31:L31)</f>
        <v>644094.277</v>
      </c>
      <c r="D31" s="33">
        <f>D36</f>
        <v>53348.37</v>
      </c>
      <c r="E31" s="33">
        <f>E36</f>
        <v>60848.06</v>
      </c>
      <c r="F31" s="33">
        <f>F36</f>
        <v>64616.01</v>
      </c>
      <c r="G31" s="33">
        <f>G36</f>
        <v>68610.52</v>
      </c>
      <c r="H31" s="33">
        <f>H36</f>
        <v>71228.08</v>
      </c>
      <c r="I31" s="33">
        <f>SUM(I36)</f>
        <v>77433.25700000001</v>
      </c>
      <c r="J31" s="33">
        <f>SUM(J36)</f>
        <v>81409.94000000002</v>
      </c>
      <c r="K31" s="33">
        <f>SUM(K36)</f>
        <v>80880.52000000002</v>
      </c>
      <c r="L31" s="33">
        <f>SUM(L36)</f>
        <v>85719.52000000002</v>
      </c>
      <c r="M31" s="32" t="s">
        <v>16</v>
      </c>
      <c r="N31" s="25">
        <v>2015</v>
      </c>
      <c r="O31" s="26">
        <v>2021</v>
      </c>
      <c r="P31" s="26" t="s">
        <v>48</v>
      </c>
      <c r="Q31" s="3"/>
      <c r="R31" s="18"/>
      <c r="S31" s="19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s="4" customFormat="1" ht="12.75">
      <c r="A32" s="11" t="s">
        <v>73</v>
      </c>
      <c r="B32" s="30" t="s">
        <v>3</v>
      </c>
      <c r="C32" s="31" t="s">
        <v>16</v>
      </c>
      <c r="D32" s="31" t="s">
        <v>16</v>
      </c>
      <c r="E32" s="31" t="s">
        <v>16</v>
      </c>
      <c r="F32" s="31" t="s">
        <v>16</v>
      </c>
      <c r="G32" s="31" t="s">
        <v>16</v>
      </c>
      <c r="H32" s="31" t="s">
        <v>16</v>
      </c>
      <c r="I32" s="31" t="s">
        <v>16</v>
      </c>
      <c r="J32" s="31" t="s">
        <v>16</v>
      </c>
      <c r="K32" s="31" t="s">
        <v>16</v>
      </c>
      <c r="L32" s="31" t="s">
        <v>16</v>
      </c>
      <c r="M32" s="30" t="s">
        <v>16</v>
      </c>
      <c r="N32" s="23">
        <v>2015</v>
      </c>
      <c r="O32" s="24">
        <v>2021</v>
      </c>
      <c r="P32" s="24" t="s">
        <v>48</v>
      </c>
      <c r="Q32" s="3"/>
      <c r="R32" s="19"/>
      <c r="S32" s="19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s="4" customFormat="1" ht="25.5">
      <c r="A33" s="11" t="s">
        <v>74</v>
      </c>
      <c r="B33" s="30" t="s">
        <v>27</v>
      </c>
      <c r="C33" s="31">
        <f>SUM(D33:L33)</f>
        <v>651660.747</v>
      </c>
      <c r="D33" s="31">
        <f aca="true" t="shared" si="11" ref="D33:L33">SUM(D34:D36)</f>
        <v>53429.170000000006</v>
      </c>
      <c r="E33" s="31">
        <f t="shared" si="11"/>
        <v>61355.06</v>
      </c>
      <c r="F33" s="31">
        <f t="shared" si="11"/>
        <v>69100.01000000001</v>
      </c>
      <c r="G33" s="31">
        <f t="shared" si="11"/>
        <v>70486.32</v>
      </c>
      <c r="H33" s="31">
        <f t="shared" si="11"/>
        <v>71576.95</v>
      </c>
      <c r="I33" s="31">
        <f t="shared" si="11"/>
        <v>77583.25700000001</v>
      </c>
      <c r="J33" s="31">
        <f t="shared" si="11"/>
        <v>81529.94000000002</v>
      </c>
      <c r="K33" s="31">
        <f t="shared" si="11"/>
        <v>80880.52000000002</v>
      </c>
      <c r="L33" s="31">
        <f t="shared" si="11"/>
        <v>85719.52000000002</v>
      </c>
      <c r="M33" s="30" t="s">
        <v>16</v>
      </c>
      <c r="N33" s="23">
        <v>2015</v>
      </c>
      <c r="O33" s="24">
        <v>2021</v>
      </c>
      <c r="P33" s="24" t="s">
        <v>48</v>
      </c>
      <c r="Q33" s="3"/>
      <c r="R33" s="19"/>
      <c r="S33" s="19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s="4" customFormat="1" ht="12.75">
      <c r="A34" s="12" t="s">
        <v>75</v>
      </c>
      <c r="B34" s="32" t="s">
        <v>25</v>
      </c>
      <c r="C34" s="33">
        <f>SUM(D34:L34)</f>
        <v>80.8</v>
      </c>
      <c r="D34" s="33">
        <v>80.8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2" t="s">
        <v>16</v>
      </c>
      <c r="N34" s="25">
        <v>2015</v>
      </c>
      <c r="O34" s="26">
        <v>2021</v>
      </c>
      <c r="P34" s="26" t="s">
        <v>48</v>
      </c>
      <c r="Q34" s="3"/>
      <c r="R34" s="19"/>
      <c r="S34" s="19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s="4" customFormat="1" ht="12.75">
      <c r="A35" s="12" t="s">
        <v>76</v>
      </c>
      <c r="B35" s="32" t="s">
        <v>19</v>
      </c>
      <c r="C35" s="33">
        <f>SUM(D35:L35)</f>
        <v>7485.67</v>
      </c>
      <c r="D35" s="33">
        <v>0</v>
      </c>
      <c r="E35" s="33">
        <f>E65+E71</f>
        <v>507</v>
      </c>
      <c r="F35" s="33">
        <f>F65+F71+F42+F39</f>
        <v>4484</v>
      </c>
      <c r="G35" s="33">
        <f>G39+G42+G76</f>
        <v>1875.8</v>
      </c>
      <c r="H35" s="33">
        <f>H71+H83</f>
        <v>348.87</v>
      </c>
      <c r="I35" s="33">
        <v>150</v>
      </c>
      <c r="J35" s="33">
        <v>120</v>
      </c>
      <c r="K35" s="33">
        <v>0</v>
      </c>
      <c r="L35" s="33">
        <v>0</v>
      </c>
      <c r="M35" s="32" t="s">
        <v>16</v>
      </c>
      <c r="N35" s="25">
        <v>2015</v>
      </c>
      <c r="O35" s="26">
        <v>2021</v>
      </c>
      <c r="P35" s="26" t="s">
        <v>48</v>
      </c>
      <c r="Q35" s="3"/>
      <c r="R35" s="19"/>
      <c r="S35" s="19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s="4" customFormat="1" ht="12.75">
      <c r="A36" s="12" t="s">
        <v>77</v>
      </c>
      <c r="B36" s="32" t="s">
        <v>6</v>
      </c>
      <c r="C36" s="33">
        <f>SUM(D36:L36)</f>
        <v>644094.277</v>
      </c>
      <c r="D36" s="33">
        <v>53348.37</v>
      </c>
      <c r="E36" s="33">
        <f aca="true" t="shared" si="12" ref="E36:L36">E38+E41+E44+E48+E46+E50+E52+E54+E56+E58+E62+E66+E68+E72</f>
        <v>60848.06</v>
      </c>
      <c r="F36" s="33">
        <f t="shared" si="12"/>
        <v>64616.01</v>
      </c>
      <c r="G36" s="33">
        <f t="shared" si="12"/>
        <v>68610.52</v>
      </c>
      <c r="H36" s="33">
        <f>H38+H41+H44+H48+H46+H50+H52+H54+H56+H58+H62+H66+H68+H72+H60+H80+H82</f>
        <v>71228.08</v>
      </c>
      <c r="I36" s="33">
        <f>I38+I41+I44+I48+I46+I50+I52+I54+I56+I58+I62+I66+I68+I72+I60+I74+I76+I78+I80+I82+I86</f>
        <v>77433.25700000001</v>
      </c>
      <c r="J36" s="33">
        <f>J38+J41+J44+J48+J46+J50+J52+J54+J56+J58+J62+J66+J68+J72+J60+J74+J76+J78+J80+J82+J86</f>
        <v>81409.94000000002</v>
      </c>
      <c r="K36" s="33">
        <f t="shared" si="12"/>
        <v>80880.52000000002</v>
      </c>
      <c r="L36" s="33">
        <f t="shared" si="12"/>
        <v>85719.52000000002</v>
      </c>
      <c r="M36" s="32" t="s">
        <v>16</v>
      </c>
      <c r="N36" s="25">
        <v>2015</v>
      </c>
      <c r="O36" s="26">
        <v>2021</v>
      </c>
      <c r="P36" s="26" t="s">
        <v>48</v>
      </c>
      <c r="Q36" s="3"/>
      <c r="R36" s="18"/>
      <c r="S36" s="19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s="4" customFormat="1" ht="81.75" customHeight="1">
      <c r="A37" s="11" t="s">
        <v>78</v>
      </c>
      <c r="B37" s="30" t="s">
        <v>14</v>
      </c>
      <c r="C37" s="31">
        <f>SUM(C38:C39)</f>
        <v>149874.27</v>
      </c>
      <c r="D37" s="31">
        <v>11567.87</v>
      </c>
      <c r="E37" s="31">
        <f>SUM(E38)</f>
        <v>13118.82</v>
      </c>
      <c r="F37" s="31">
        <f>SUM(F38:F39)</f>
        <v>15297.980000000001</v>
      </c>
      <c r="G37" s="31">
        <f>SUM(G38:G39)</f>
        <v>15853.03</v>
      </c>
      <c r="H37" s="31">
        <f>SUM(H38)</f>
        <v>16893.8</v>
      </c>
      <c r="I37" s="31">
        <f>SUM(I38)</f>
        <v>17180.7</v>
      </c>
      <c r="J37" s="31">
        <f>SUM(J38)</f>
        <v>19312.7</v>
      </c>
      <c r="K37" s="31">
        <f>SUM(K38)</f>
        <v>19707.14</v>
      </c>
      <c r="L37" s="31">
        <f>SUM(L38)</f>
        <v>20942.23</v>
      </c>
      <c r="M37" s="30" t="s">
        <v>32</v>
      </c>
      <c r="N37" s="23">
        <v>2015</v>
      </c>
      <c r="O37" s="24">
        <v>2021</v>
      </c>
      <c r="P37" s="24" t="s">
        <v>48</v>
      </c>
      <c r="Q37" s="3"/>
      <c r="R37" s="19"/>
      <c r="S37" s="19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s="4" customFormat="1" ht="12.75">
      <c r="A38" s="13" t="s">
        <v>79</v>
      </c>
      <c r="B38" s="38" t="s">
        <v>6</v>
      </c>
      <c r="C38" s="39">
        <f>SUM(D38:L38)</f>
        <v>148819.91</v>
      </c>
      <c r="D38" s="39">
        <v>11567.87</v>
      </c>
      <c r="E38" s="39">
        <v>13118.82</v>
      </c>
      <c r="F38" s="39">
        <v>14243.62</v>
      </c>
      <c r="G38" s="39">
        <v>15853.03</v>
      </c>
      <c r="H38" s="39">
        <v>16893.8</v>
      </c>
      <c r="I38" s="39">
        <v>17180.7</v>
      </c>
      <c r="J38" s="39">
        <v>19312.7</v>
      </c>
      <c r="K38" s="39">
        <v>19707.14</v>
      </c>
      <c r="L38" s="39">
        <v>20942.23</v>
      </c>
      <c r="M38" s="40" t="s">
        <v>16</v>
      </c>
      <c r="N38" s="3">
        <v>2015</v>
      </c>
      <c r="O38" s="3">
        <v>2021</v>
      </c>
      <c r="P38" s="3" t="s">
        <v>48</v>
      </c>
      <c r="Q38" s="3"/>
      <c r="R38" s="19"/>
      <c r="S38" s="19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s="4" customFormat="1" ht="12.75">
      <c r="A39" s="13" t="s">
        <v>80</v>
      </c>
      <c r="B39" s="38" t="s">
        <v>19</v>
      </c>
      <c r="C39" s="39">
        <f>SUM(D39:L39)</f>
        <v>1054.36</v>
      </c>
      <c r="D39" s="39"/>
      <c r="E39" s="39"/>
      <c r="F39" s="39">
        <v>1054.36</v>
      </c>
      <c r="G39" s="39"/>
      <c r="H39" s="39"/>
      <c r="I39" s="39"/>
      <c r="J39" s="39"/>
      <c r="K39" s="39"/>
      <c r="L39" s="39"/>
      <c r="M39" s="40"/>
      <c r="N39" s="3"/>
      <c r="O39" s="3"/>
      <c r="P39" s="3"/>
      <c r="Q39" s="3"/>
      <c r="R39" s="19"/>
      <c r="S39" s="19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s="4" customFormat="1" ht="70.5" customHeight="1">
      <c r="A40" s="11" t="s">
        <v>81</v>
      </c>
      <c r="B40" s="30" t="s">
        <v>42</v>
      </c>
      <c r="C40" s="31">
        <f>SUM(C41:C42)</f>
        <v>453779.52</v>
      </c>
      <c r="D40" s="31">
        <v>38138.16</v>
      </c>
      <c r="E40" s="31">
        <f>SUM(E41)</f>
        <v>43403.24</v>
      </c>
      <c r="F40" s="31">
        <f>SUM(F41:F42)</f>
        <v>48032.08</v>
      </c>
      <c r="G40" s="31">
        <f>SUM(G41:G42)</f>
        <v>46699.65</v>
      </c>
      <c r="H40" s="31">
        <f>SUM(H41)</f>
        <v>49998.5</v>
      </c>
      <c r="I40" s="31">
        <f>SUM(I41)</f>
        <v>51394.4</v>
      </c>
      <c r="J40" s="31">
        <f>SUM(J41)</f>
        <v>56687.1</v>
      </c>
      <c r="K40" s="31">
        <f>SUM(K41)</f>
        <v>57911.24</v>
      </c>
      <c r="L40" s="31">
        <f>SUM(L41)</f>
        <v>61515.15</v>
      </c>
      <c r="M40" s="30" t="s">
        <v>24</v>
      </c>
      <c r="N40" s="23">
        <v>2015</v>
      </c>
      <c r="O40" s="24">
        <v>2021</v>
      </c>
      <c r="P40" s="24" t="s">
        <v>48</v>
      </c>
      <c r="Q40" s="3"/>
      <c r="R40" s="19"/>
      <c r="S40" s="19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s="4" customFormat="1" ht="12.75">
      <c r="A41" s="13" t="s">
        <v>82</v>
      </c>
      <c r="B41" s="38" t="s">
        <v>6</v>
      </c>
      <c r="C41" s="39">
        <f>SUM(D41:L41)</f>
        <v>450675.08</v>
      </c>
      <c r="D41" s="39">
        <v>38138.16</v>
      </c>
      <c r="E41" s="39">
        <v>43403.24</v>
      </c>
      <c r="F41" s="39">
        <v>44927.64</v>
      </c>
      <c r="G41" s="39">
        <v>46699.65</v>
      </c>
      <c r="H41" s="39">
        <v>49998.5</v>
      </c>
      <c r="I41" s="39">
        <v>51394.4</v>
      </c>
      <c r="J41" s="39">
        <v>56687.1</v>
      </c>
      <c r="K41" s="39">
        <v>57911.24</v>
      </c>
      <c r="L41" s="39">
        <v>61515.15</v>
      </c>
      <c r="M41" s="40" t="s">
        <v>16</v>
      </c>
      <c r="N41" s="3">
        <v>2015</v>
      </c>
      <c r="O41" s="3">
        <v>2021</v>
      </c>
      <c r="P41" s="3" t="s">
        <v>48</v>
      </c>
      <c r="Q41" s="3"/>
      <c r="R41" s="19"/>
      <c r="S41" s="19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s="4" customFormat="1" ht="12.75">
      <c r="A42" s="13" t="s">
        <v>83</v>
      </c>
      <c r="B42" s="38" t="s">
        <v>19</v>
      </c>
      <c r="C42" s="39">
        <f>SUM(D42:L42)</f>
        <v>3104.44</v>
      </c>
      <c r="D42" s="39"/>
      <c r="E42" s="39"/>
      <c r="F42" s="39">
        <v>3104.44</v>
      </c>
      <c r="G42" s="39"/>
      <c r="H42" s="39"/>
      <c r="I42" s="39"/>
      <c r="J42" s="39"/>
      <c r="K42" s="39"/>
      <c r="L42" s="39"/>
      <c r="M42" s="40"/>
      <c r="N42" s="3"/>
      <c r="O42" s="3"/>
      <c r="P42" s="3"/>
      <c r="Q42" s="3"/>
      <c r="R42" s="19"/>
      <c r="S42" s="19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s="4" customFormat="1" ht="78" customHeight="1">
      <c r="A43" s="11" t="s">
        <v>84</v>
      </c>
      <c r="B43" s="30" t="s">
        <v>38</v>
      </c>
      <c r="C43" s="31">
        <f>SUM(C44)</f>
        <v>454.12</v>
      </c>
      <c r="D43" s="31">
        <v>0</v>
      </c>
      <c r="E43" s="31">
        <v>50</v>
      </c>
      <c r="F43" s="31">
        <v>50</v>
      </c>
      <c r="G43" s="31">
        <f aca="true" t="shared" si="13" ref="G43:L43">SUM(G44)</f>
        <v>132.15</v>
      </c>
      <c r="H43" s="31">
        <f t="shared" si="13"/>
        <v>5.45</v>
      </c>
      <c r="I43" s="31">
        <f t="shared" si="13"/>
        <v>54.13</v>
      </c>
      <c r="J43" s="31">
        <f t="shared" si="13"/>
        <v>54.13</v>
      </c>
      <c r="K43" s="31">
        <f t="shared" si="13"/>
        <v>54.13</v>
      </c>
      <c r="L43" s="31">
        <f t="shared" si="13"/>
        <v>54.13</v>
      </c>
      <c r="M43" s="30" t="s">
        <v>7</v>
      </c>
      <c r="N43" s="23">
        <v>2015</v>
      </c>
      <c r="O43" s="24">
        <v>2021</v>
      </c>
      <c r="P43" s="24" t="s">
        <v>48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 s="4" customFormat="1" ht="12.75">
      <c r="A44" s="13" t="s">
        <v>85</v>
      </c>
      <c r="B44" s="38" t="s">
        <v>6</v>
      </c>
      <c r="C44" s="39">
        <f aca="true" t="shared" si="14" ref="C44:C50">SUM(D44:L44)</f>
        <v>454.12</v>
      </c>
      <c r="D44" s="39">
        <v>0</v>
      </c>
      <c r="E44" s="39">
        <v>50</v>
      </c>
      <c r="F44" s="39">
        <v>50</v>
      </c>
      <c r="G44" s="39">
        <v>132.15</v>
      </c>
      <c r="H44" s="39">
        <v>5.45</v>
      </c>
      <c r="I44" s="39">
        <v>54.13</v>
      </c>
      <c r="J44" s="39">
        <v>54.13</v>
      </c>
      <c r="K44" s="39">
        <v>54.13</v>
      </c>
      <c r="L44" s="39">
        <v>54.13</v>
      </c>
      <c r="M44" s="40" t="s">
        <v>16</v>
      </c>
      <c r="N44" s="3">
        <v>2015</v>
      </c>
      <c r="O44" s="3">
        <v>2021</v>
      </c>
      <c r="P44" s="3" t="s">
        <v>48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s="4" customFormat="1" ht="90.75" customHeight="1">
      <c r="A45" s="11" t="s">
        <v>86</v>
      </c>
      <c r="B45" s="30" t="s">
        <v>11</v>
      </c>
      <c r="C45" s="31">
        <f t="shared" si="14"/>
        <v>583</v>
      </c>
      <c r="D45" s="31">
        <v>0</v>
      </c>
      <c r="E45" s="31">
        <v>0</v>
      </c>
      <c r="F45" s="31">
        <v>0</v>
      </c>
      <c r="G45" s="31">
        <f>SUM(G46)</f>
        <v>583</v>
      </c>
      <c r="H45" s="31">
        <v>0</v>
      </c>
      <c r="I45" s="31">
        <f>SUM(I46)</f>
        <v>0</v>
      </c>
      <c r="J45" s="31">
        <f>SUM(J46)</f>
        <v>0</v>
      </c>
      <c r="K45" s="31">
        <f>SUM(K46)</f>
        <v>0</v>
      </c>
      <c r="L45" s="31">
        <f>SUM(L46)</f>
        <v>0</v>
      </c>
      <c r="M45" s="30" t="s">
        <v>29</v>
      </c>
      <c r="N45" s="23">
        <v>2015</v>
      </c>
      <c r="O45" s="24">
        <v>2021</v>
      </c>
      <c r="P45" s="24" t="s">
        <v>48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:41" s="4" customFormat="1" ht="12.75">
      <c r="A46" s="13" t="s">
        <v>87</v>
      </c>
      <c r="B46" s="38" t="s">
        <v>6</v>
      </c>
      <c r="C46" s="39">
        <f t="shared" si="14"/>
        <v>583</v>
      </c>
      <c r="D46" s="39">
        <v>0</v>
      </c>
      <c r="E46" s="39">
        <v>0</v>
      </c>
      <c r="F46" s="39">
        <v>0</v>
      </c>
      <c r="G46" s="39">
        <v>583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40" t="s">
        <v>16</v>
      </c>
      <c r="N46" s="3">
        <v>2015</v>
      </c>
      <c r="O46" s="3">
        <v>2021</v>
      </c>
      <c r="P46" s="3" t="s">
        <v>48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s="4" customFormat="1" ht="38.25">
      <c r="A47" s="11" t="s">
        <v>88</v>
      </c>
      <c r="B47" s="30" t="s">
        <v>175</v>
      </c>
      <c r="C47" s="31">
        <f t="shared" si="14"/>
        <v>2121.55</v>
      </c>
      <c r="D47" s="31">
        <v>116.48</v>
      </c>
      <c r="E47" s="31">
        <v>143.07</v>
      </c>
      <c r="F47" s="31">
        <v>140</v>
      </c>
      <c r="G47" s="31">
        <f aca="true" t="shared" si="15" ref="G47:L47">SUM(G48)</f>
        <v>630.21</v>
      </c>
      <c r="H47" s="31">
        <f t="shared" si="15"/>
        <v>637.08</v>
      </c>
      <c r="I47" s="31">
        <f t="shared" si="15"/>
        <v>0</v>
      </c>
      <c r="J47" s="31">
        <f t="shared" si="15"/>
        <v>151.57</v>
      </c>
      <c r="K47" s="31">
        <f t="shared" si="15"/>
        <v>151.57</v>
      </c>
      <c r="L47" s="31">
        <f t="shared" si="15"/>
        <v>151.57</v>
      </c>
      <c r="M47" s="30" t="s">
        <v>16</v>
      </c>
      <c r="N47" s="23">
        <v>2015</v>
      </c>
      <c r="O47" s="24">
        <v>2021</v>
      </c>
      <c r="P47" s="24" t="s">
        <v>48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1" s="4" customFormat="1" ht="12.75">
      <c r="A48" s="13" t="s">
        <v>89</v>
      </c>
      <c r="B48" s="38" t="s">
        <v>6</v>
      </c>
      <c r="C48" s="39">
        <f>SUM(D48:L48)</f>
        <v>2121.55</v>
      </c>
      <c r="D48" s="39">
        <v>116.48</v>
      </c>
      <c r="E48" s="39">
        <v>143.07</v>
      </c>
      <c r="F48" s="39">
        <v>140</v>
      </c>
      <c r="G48" s="39">
        <v>630.21</v>
      </c>
      <c r="H48" s="39">
        <v>637.08</v>
      </c>
      <c r="I48" s="39">
        <v>0</v>
      </c>
      <c r="J48" s="39">
        <v>151.57</v>
      </c>
      <c r="K48" s="39">
        <v>151.57</v>
      </c>
      <c r="L48" s="39">
        <v>151.57</v>
      </c>
      <c r="M48" s="40" t="s">
        <v>16</v>
      </c>
      <c r="N48" s="3">
        <v>2015</v>
      </c>
      <c r="O48" s="3">
        <v>2021</v>
      </c>
      <c r="P48" s="3" t="s">
        <v>48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s="4" customFormat="1" ht="55.5" customHeight="1">
      <c r="A49" s="11" t="s">
        <v>90</v>
      </c>
      <c r="B49" s="30" t="s">
        <v>161</v>
      </c>
      <c r="C49" s="31">
        <f t="shared" si="14"/>
        <v>16382.75</v>
      </c>
      <c r="D49" s="31">
        <v>1881.34</v>
      </c>
      <c r="E49" s="31">
        <v>1796.93</v>
      </c>
      <c r="F49" s="31">
        <v>1800</v>
      </c>
      <c r="G49" s="31">
        <f aca="true" t="shared" si="16" ref="G49:L49">SUM(G50)</f>
        <v>1883.22</v>
      </c>
      <c r="H49" s="31">
        <f t="shared" si="16"/>
        <v>1316.3</v>
      </c>
      <c r="I49" s="31">
        <f t="shared" si="16"/>
        <v>1858.74</v>
      </c>
      <c r="J49" s="31">
        <f t="shared" si="16"/>
        <v>1948.74</v>
      </c>
      <c r="K49" s="31">
        <f t="shared" si="16"/>
        <v>1948.74</v>
      </c>
      <c r="L49" s="31">
        <f t="shared" si="16"/>
        <v>1948.74</v>
      </c>
      <c r="M49" s="30" t="s">
        <v>28</v>
      </c>
      <c r="N49" s="23">
        <v>2015</v>
      </c>
      <c r="O49" s="24">
        <v>2021</v>
      </c>
      <c r="P49" s="24" t="s">
        <v>48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41" s="4" customFormat="1" ht="12.75">
      <c r="A50" s="13" t="s">
        <v>91</v>
      </c>
      <c r="B50" s="38" t="s">
        <v>6</v>
      </c>
      <c r="C50" s="39">
        <f t="shared" si="14"/>
        <v>16382.75</v>
      </c>
      <c r="D50" s="39">
        <v>1881.34</v>
      </c>
      <c r="E50" s="39">
        <v>1796.93</v>
      </c>
      <c r="F50" s="39">
        <v>1800</v>
      </c>
      <c r="G50" s="39">
        <v>1883.22</v>
      </c>
      <c r="H50" s="39">
        <v>1316.3</v>
      </c>
      <c r="I50" s="39">
        <v>1858.74</v>
      </c>
      <c r="J50" s="39">
        <v>1948.74</v>
      </c>
      <c r="K50" s="39">
        <v>1948.74</v>
      </c>
      <c r="L50" s="39">
        <v>1948.74</v>
      </c>
      <c r="M50" s="40" t="s">
        <v>16</v>
      </c>
      <c r="N50" s="3">
        <v>2015</v>
      </c>
      <c r="O50" s="3">
        <v>2021</v>
      </c>
      <c r="P50" s="3" t="s">
        <v>48</v>
      </c>
      <c r="Q50" s="19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s="4" customFormat="1" ht="28.5" customHeight="1">
      <c r="A51" s="11" t="s">
        <v>92</v>
      </c>
      <c r="B51" s="30" t="s">
        <v>13</v>
      </c>
      <c r="C51" s="31">
        <f>SUM(C52)</f>
        <v>2040</v>
      </c>
      <c r="D51" s="31">
        <v>231</v>
      </c>
      <c r="E51" s="31">
        <v>231</v>
      </c>
      <c r="F51" s="31">
        <v>231</v>
      </c>
      <c r="G51" s="31">
        <f aca="true" t="shared" si="17" ref="G51:L51">SUM(G52)</f>
        <v>240</v>
      </c>
      <c r="H51" s="31">
        <f t="shared" si="17"/>
        <v>203</v>
      </c>
      <c r="I51" s="31">
        <f t="shared" si="17"/>
        <v>157</v>
      </c>
      <c r="J51" s="31">
        <f t="shared" si="17"/>
        <v>249</v>
      </c>
      <c r="K51" s="31">
        <f t="shared" si="17"/>
        <v>249</v>
      </c>
      <c r="L51" s="31">
        <f t="shared" si="17"/>
        <v>249</v>
      </c>
      <c r="M51" s="30" t="s">
        <v>23</v>
      </c>
      <c r="N51" s="23">
        <v>2015</v>
      </c>
      <c r="O51" s="24">
        <v>2021</v>
      </c>
      <c r="P51" s="24" t="s">
        <v>48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:41" s="4" customFormat="1" ht="12.75">
      <c r="A52" s="13" t="s">
        <v>93</v>
      </c>
      <c r="B52" s="38" t="s">
        <v>6</v>
      </c>
      <c r="C52" s="39">
        <f>SUM(D52:L52)</f>
        <v>2040</v>
      </c>
      <c r="D52" s="39">
        <v>231</v>
      </c>
      <c r="E52" s="39">
        <v>231</v>
      </c>
      <c r="F52" s="39">
        <v>231</v>
      </c>
      <c r="G52" s="39">
        <v>240</v>
      </c>
      <c r="H52" s="39">
        <v>203</v>
      </c>
      <c r="I52" s="39">
        <v>157</v>
      </c>
      <c r="J52" s="39">
        <v>249</v>
      </c>
      <c r="K52" s="39">
        <v>249</v>
      </c>
      <c r="L52" s="39">
        <v>249</v>
      </c>
      <c r="M52" s="40" t="s">
        <v>16</v>
      </c>
      <c r="N52" s="3">
        <v>2015</v>
      </c>
      <c r="O52" s="3">
        <v>2021</v>
      </c>
      <c r="P52" s="3" t="s">
        <v>48</v>
      </c>
      <c r="Q52" s="19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:41" s="4" customFormat="1" ht="51">
      <c r="A53" s="11" t="s">
        <v>94</v>
      </c>
      <c r="B53" s="30" t="s">
        <v>155</v>
      </c>
      <c r="C53" s="31">
        <f>SUM(C54)</f>
        <v>4719.1</v>
      </c>
      <c r="D53" s="31">
        <v>520</v>
      </c>
      <c r="E53" s="31">
        <v>500</v>
      </c>
      <c r="F53" s="31">
        <v>500</v>
      </c>
      <c r="G53" s="31">
        <f aca="true" t="shared" si="18" ref="G53:L53">SUM(G54)</f>
        <v>604.1</v>
      </c>
      <c r="H53" s="31">
        <f t="shared" si="18"/>
        <v>519</v>
      </c>
      <c r="I53" s="31">
        <f t="shared" si="18"/>
        <v>519</v>
      </c>
      <c r="J53" s="31">
        <f t="shared" si="18"/>
        <v>519</v>
      </c>
      <c r="K53" s="31">
        <f t="shared" si="18"/>
        <v>519</v>
      </c>
      <c r="L53" s="31">
        <f t="shared" si="18"/>
        <v>519</v>
      </c>
      <c r="M53" s="30" t="s">
        <v>16</v>
      </c>
      <c r="N53" s="23">
        <v>2015</v>
      </c>
      <c r="O53" s="24">
        <v>2021</v>
      </c>
      <c r="P53" s="24" t="s">
        <v>48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1:41" s="4" customFormat="1" ht="12.75">
      <c r="A54" s="13" t="s">
        <v>95</v>
      </c>
      <c r="B54" s="38" t="s">
        <v>6</v>
      </c>
      <c r="C54" s="39">
        <f>SUM(D54:L54)</f>
        <v>4719.1</v>
      </c>
      <c r="D54" s="39">
        <v>520</v>
      </c>
      <c r="E54" s="39">
        <v>500</v>
      </c>
      <c r="F54" s="39">
        <v>500</v>
      </c>
      <c r="G54" s="39">
        <v>604.1</v>
      </c>
      <c r="H54" s="39">
        <v>519</v>
      </c>
      <c r="I54" s="39">
        <v>519</v>
      </c>
      <c r="J54" s="39">
        <v>519</v>
      </c>
      <c r="K54" s="39">
        <v>519</v>
      </c>
      <c r="L54" s="39">
        <v>519</v>
      </c>
      <c r="M54" s="40" t="s">
        <v>16</v>
      </c>
      <c r="N54" s="3">
        <v>2015</v>
      </c>
      <c r="O54" s="3">
        <v>2021</v>
      </c>
      <c r="P54" s="3" t="s">
        <v>48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41" s="4" customFormat="1" ht="51">
      <c r="A55" s="11" t="s">
        <v>96</v>
      </c>
      <c r="B55" s="30" t="s">
        <v>33</v>
      </c>
      <c r="C55" s="31">
        <f>SUM(D55:L55)</f>
        <v>62.25999999999999</v>
      </c>
      <c r="D55" s="31">
        <v>20</v>
      </c>
      <c r="E55" s="31">
        <v>5</v>
      </c>
      <c r="F55" s="31">
        <v>5</v>
      </c>
      <c r="G55" s="31">
        <f aca="true" t="shared" si="19" ref="G55:L55">SUM(G56)</f>
        <v>5.21</v>
      </c>
      <c r="H55" s="31">
        <f t="shared" si="19"/>
        <v>5.41</v>
      </c>
      <c r="I55" s="31">
        <f t="shared" si="19"/>
        <v>5.41</v>
      </c>
      <c r="J55" s="31">
        <f t="shared" si="19"/>
        <v>5.41</v>
      </c>
      <c r="K55" s="31">
        <f t="shared" si="19"/>
        <v>5.41</v>
      </c>
      <c r="L55" s="31">
        <f t="shared" si="19"/>
        <v>5.41</v>
      </c>
      <c r="M55" s="30" t="s">
        <v>16</v>
      </c>
      <c r="N55" s="23">
        <v>2015</v>
      </c>
      <c r="O55" s="24">
        <v>2021</v>
      </c>
      <c r="P55" s="24" t="s">
        <v>48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1:41" s="4" customFormat="1" ht="12.75">
      <c r="A56" s="13" t="s">
        <v>97</v>
      </c>
      <c r="B56" s="38" t="s">
        <v>6</v>
      </c>
      <c r="C56" s="39">
        <f>SUM(D56:L56)</f>
        <v>62.25999999999999</v>
      </c>
      <c r="D56" s="39">
        <v>20</v>
      </c>
      <c r="E56" s="39">
        <v>5</v>
      </c>
      <c r="F56" s="39">
        <v>5</v>
      </c>
      <c r="G56" s="39">
        <v>5.21</v>
      </c>
      <c r="H56" s="39">
        <v>5.41</v>
      </c>
      <c r="I56" s="39">
        <v>5.41</v>
      </c>
      <c r="J56" s="39">
        <v>5.41</v>
      </c>
      <c r="K56" s="39">
        <v>5.41</v>
      </c>
      <c r="L56" s="39">
        <v>5.41</v>
      </c>
      <c r="M56" s="40" t="s">
        <v>16</v>
      </c>
      <c r="N56" s="3">
        <v>2015</v>
      </c>
      <c r="O56" s="3">
        <v>2021</v>
      </c>
      <c r="P56" s="3" t="s">
        <v>48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1:41" s="4" customFormat="1" ht="79.5" customHeight="1">
      <c r="A57" s="11" t="s">
        <v>98</v>
      </c>
      <c r="B57" s="30" t="s">
        <v>26</v>
      </c>
      <c r="C57" s="31">
        <f>SUM(C58)</f>
        <v>409.49999999999994</v>
      </c>
      <c r="D57" s="31">
        <v>0</v>
      </c>
      <c r="E57" s="31">
        <v>50</v>
      </c>
      <c r="F57" s="31">
        <v>50</v>
      </c>
      <c r="G57" s="31">
        <f aca="true" t="shared" si="20" ref="G57:L57">SUM(G58)</f>
        <v>50</v>
      </c>
      <c r="H57" s="31">
        <f t="shared" si="20"/>
        <v>51.9</v>
      </c>
      <c r="I57" s="31">
        <f t="shared" si="20"/>
        <v>51.9</v>
      </c>
      <c r="J57" s="31">
        <f t="shared" si="20"/>
        <v>51.9</v>
      </c>
      <c r="K57" s="31">
        <f t="shared" si="20"/>
        <v>51.9</v>
      </c>
      <c r="L57" s="31">
        <f t="shared" si="20"/>
        <v>51.9</v>
      </c>
      <c r="M57" s="30" t="s">
        <v>40</v>
      </c>
      <c r="N57" s="23">
        <v>2015</v>
      </c>
      <c r="O57" s="24">
        <v>2021</v>
      </c>
      <c r="P57" s="24" t="s">
        <v>48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1:41" s="4" customFormat="1" ht="12.75">
      <c r="A58" s="13" t="s">
        <v>99</v>
      </c>
      <c r="B58" s="38" t="s">
        <v>6</v>
      </c>
      <c r="C58" s="39">
        <f>SUM(D58:L58)</f>
        <v>409.49999999999994</v>
      </c>
      <c r="D58" s="39">
        <v>0</v>
      </c>
      <c r="E58" s="39">
        <v>50</v>
      </c>
      <c r="F58" s="39">
        <v>50</v>
      </c>
      <c r="G58" s="39">
        <v>50</v>
      </c>
      <c r="H58" s="39">
        <v>51.9</v>
      </c>
      <c r="I58" s="39">
        <v>51.9</v>
      </c>
      <c r="J58" s="39">
        <v>51.9</v>
      </c>
      <c r="K58" s="39">
        <v>51.9</v>
      </c>
      <c r="L58" s="39">
        <v>51.9</v>
      </c>
      <c r="M58" s="40" t="s">
        <v>16</v>
      </c>
      <c r="N58" s="3">
        <v>2015</v>
      </c>
      <c r="O58" s="3">
        <v>2021</v>
      </c>
      <c r="P58" s="3" t="s">
        <v>48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s="4" customFormat="1" ht="120" customHeight="1">
      <c r="A59" s="11" t="s">
        <v>100</v>
      </c>
      <c r="B59" s="30" t="s">
        <v>17</v>
      </c>
      <c r="C59" s="31">
        <f>SUM(C60)</f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0" t="s">
        <v>29</v>
      </c>
      <c r="N59" s="23">
        <v>2015</v>
      </c>
      <c r="O59" s="24">
        <v>2021</v>
      </c>
      <c r="P59" s="24" t="s">
        <v>48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s="4" customFormat="1" ht="12.75">
      <c r="A60" s="13" t="s">
        <v>101</v>
      </c>
      <c r="B60" s="38" t="s">
        <v>19</v>
      </c>
      <c r="C60" s="39">
        <f>SUM(D60:L60)</f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40" t="s">
        <v>16</v>
      </c>
      <c r="N60" s="3">
        <v>2015</v>
      </c>
      <c r="O60" s="3">
        <v>2021</v>
      </c>
      <c r="P60" s="3" t="s">
        <v>48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s="4" customFormat="1" ht="168" customHeight="1">
      <c r="A61" s="11" t="s">
        <v>102</v>
      </c>
      <c r="B61" s="30" t="s">
        <v>158</v>
      </c>
      <c r="C61" s="31">
        <f>SUM(D61:L61)</f>
        <v>13878.85</v>
      </c>
      <c r="D61" s="31">
        <v>500</v>
      </c>
      <c r="E61" s="31">
        <f aca="true" t="shared" si="21" ref="E61:L61">SUM(E62)</f>
        <v>1370</v>
      </c>
      <c r="F61" s="31">
        <f t="shared" si="21"/>
        <v>2488.75</v>
      </c>
      <c r="G61" s="31">
        <f t="shared" si="21"/>
        <v>1773.5</v>
      </c>
      <c r="H61" s="31">
        <f t="shared" si="21"/>
        <v>1044.6</v>
      </c>
      <c r="I61" s="31">
        <f t="shared" si="21"/>
        <v>4554</v>
      </c>
      <c r="J61" s="31">
        <f t="shared" si="21"/>
        <v>2148</v>
      </c>
      <c r="K61" s="31">
        <f t="shared" si="21"/>
        <v>0</v>
      </c>
      <c r="L61" s="31">
        <f t="shared" si="21"/>
        <v>0</v>
      </c>
      <c r="M61" s="30" t="s">
        <v>29</v>
      </c>
      <c r="N61" s="23">
        <v>2015</v>
      </c>
      <c r="O61" s="24">
        <v>2021</v>
      </c>
      <c r="P61" s="24" t="s">
        <v>48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s="4" customFormat="1" ht="12.75">
      <c r="A62" s="13" t="s">
        <v>103</v>
      </c>
      <c r="B62" s="38" t="s">
        <v>6</v>
      </c>
      <c r="C62" s="39">
        <f>SUM(D62:L62)</f>
        <v>13878.85</v>
      </c>
      <c r="D62" s="39">
        <v>500</v>
      </c>
      <c r="E62" s="39">
        <v>1370</v>
      </c>
      <c r="F62" s="39">
        <v>2488.75</v>
      </c>
      <c r="G62" s="39">
        <v>1773.5</v>
      </c>
      <c r="H62" s="39">
        <v>1044.6</v>
      </c>
      <c r="I62" s="39">
        <v>4554</v>
      </c>
      <c r="J62" s="39">
        <v>2148</v>
      </c>
      <c r="K62" s="39">
        <v>0</v>
      </c>
      <c r="L62" s="39">
        <v>0</v>
      </c>
      <c r="M62" s="40" t="s">
        <v>16</v>
      </c>
      <c r="N62" s="3">
        <v>2015</v>
      </c>
      <c r="O62" s="3">
        <v>2021</v>
      </c>
      <c r="P62" s="3" t="s">
        <v>48</v>
      </c>
      <c r="Q62" s="19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s="4" customFormat="1" ht="192" customHeight="1">
      <c r="A63" s="11" t="s">
        <v>104</v>
      </c>
      <c r="B63" s="30" t="s">
        <v>43</v>
      </c>
      <c r="C63" s="31">
        <f>SUM(C64:C66)</f>
        <v>2380.0099999999998</v>
      </c>
      <c r="D63" s="31">
        <v>380.8</v>
      </c>
      <c r="E63" s="31">
        <f aca="true" t="shared" si="22" ref="E63:L63">SUM(E64:E66)</f>
        <v>377</v>
      </c>
      <c r="F63" s="31">
        <f t="shared" si="22"/>
        <v>300</v>
      </c>
      <c r="G63" s="31">
        <f t="shared" si="22"/>
        <v>156.45</v>
      </c>
      <c r="H63" s="31">
        <f t="shared" si="22"/>
        <v>216.2</v>
      </c>
      <c r="I63" s="31">
        <f>SUM(I64:I66)</f>
        <v>222.39</v>
      </c>
      <c r="J63" s="31">
        <f t="shared" si="22"/>
        <v>162.39</v>
      </c>
      <c r="K63" s="31">
        <f t="shared" si="22"/>
        <v>282.39</v>
      </c>
      <c r="L63" s="31">
        <f t="shared" si="22"/>
        <v>282.39</v>
      </c>
      <c r="M63" s="30" t="s">
        <v>15</v>
      </c>
      <c r="N63" s="23">
        <v>2015</v>
      </c>
      <c r="O63" s="24">
        <v>2021</v>
      </c>
      <c r="P63" s="24" t="s">
        <v>48</v>
      </c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s="4" customFormat="1" ht="12.75">
      <c r="A64" s="13" t="s">
        <v>105</v>
      </c>
      <c r="B64" s="38" t="s">
        <v>25</v>
      </c>
      <c r="C64" s="39">
        <f>SUM(D64:L64)</f>
        <v>30.8</v>
      </c>
      <c r="D64" s="39">
        <v>30.8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40" t="s">
        <v>16</v>
      </c>
      <c r="N64" s="3">
        <v>2015</v>
      </c>
      <c r="O64" s="3">
        <v>2021</v>
      </c>
      <c r="P64" s="3" t="s">
        <v>48</v>
      </c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s="4" customFormat="1" ht="12.75">
      <c r="A65" s="13" t="s">
        <v>106</v>
      </c>
      <c r="B65" s="38" t="s">
        <v>19</v>
      </c>
      <c r="C65" s="39">
        <f>SUM(D65:L65)</f>
        <v>377</v>
      </c>
      <c r="D65" s="41">
        <v>0</v>
      </c>
      <c r="E65" s="39">
        <v>227</v>
      </c>
      <c r="F65" s="39">
        <v>150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40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s="4" customFormat="1" ht="12.75">
      <c r="A66" s="13" t="s">
        <v>107</v>
      </c>
      <c r="B66" s="38" t="s">
        <v>6</v>
      </c>
      <c r="C66" s="39">
        <f>SUM(D66:L66)</f>
        <v>1972.2099999999996</v>
      </c>
      <c r="D66" s="39">
        <v>350</v>
      </c>
      <c r="E66" s="39">
        <v>150</v>
      </c>
      <c r="F66" s="39">
        <v>150</v>
      </c>
      <c r="G66" s="39">
        <v>156.45</v>
      </c>
      <c r="H66" s="39">
        <v>216.2</v>
      </c>
      <c r="I66" s="39">
        <v>222.39</v>
      </c>
      <c r="J66" s="39">
        <v>162.39</v>
      </c>
      <c r="K66" s="39">
        <v>282.39</v>
      </c>
      <c r="L66" s="39">
        <v>282.39</v>
      </c>
      <c r="M66" s="40" t="s">
        <v>16</v>
      </c>
      <c r="N66" s="3">
        <v>2015</v>
      </c>
      <c r="O66" s="3">
        <v>2021</v>
      </c>
      <c r="P66" s="3" t="s">
        <v>48</v>
      </c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s="4" customFormat="1" ht="57.75" customHeight="1">
      <c r="A67" s="11" t="s">
        <v>108</v>
      </c>
      <c r="B67" s="30" t="s">
        <v>145</v>
      </c>
      <c r="C67" s="31">
        <v>23.52</v>
      </c>
      <c r="D67" s="31">
        <v>23.52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42" t="s">
        <v>113</v>
      </c>
      <c r="N67" s="23">
        <v>2015</v>
      </c>
      <c r="O67" s="24">
        <v>2021</v>
      </c>
      <c r="P67" s="24" t="s">
        <v>48</v>
      </c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s="4" customFormat="1" ht="12.75">
      <c r="A68" s="13" t="s">
        <v>109</v>
      </c>
      <c r="B68" s="38" t="s">
        <v>6</v>
      </c>
      <c r="C68" s="39">
        <f>SUM(D68:L68)</f>
        <v>23.52</v>
      </c>
      <c r="D68" s="39">
        <v>23.52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40" t="s">
        <v>16</v>
      </c>
      <c r="N68" s="3">
        <v>2015</v>
      </c>
      <c r="O68" s="3">
        <v>2021</v>
      </c>
      <c r="P68" s="3" t="s">
        <v>48</v>
      </c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s="4" customFormat="1" ht="178.5" customHeight="1">
      <c r="A69" s="11" t="s">
        <v>110</v>
      </c>
      <c r="B69" s="30" t="s">
        <v>181</v>
      </c>
      <c r="C69" s="31">
        <f>SUM(C70:C72)</f>
        <v>835.4</v>
      </c>
      <c r="D69" s="31">
        <v>50</v>
      </c>
      <c r="E69" s="31">
        <f>SUM(E70:E72)</f>
        <v>310</v>
      </c>
      <c r="F69" s="31">
        <f>SUM(F70:F72)</f>
        <v>205.2</v>
      </c>
      <c r="G69" s="31">
        <v>0</v>
      </c>
      <c r="H69" s="31">
        <f>SUM(H70:H72)</f>
        <v>270.2</v>
      </c>
      <c r="I69" s="31">
        <f>SUM(I70+I71+I72)</f>
        <v>0</v>
      </c>
      <c r="J69" s="31">
        <v>0</v>
      </c>
      <c r="K69" s="31">
        <v>0</v>
      </c>
      <c r="L69" s="31">
        <v>0</v>
      </c>
      <c r="M69" s="42" t="s">
        <v>114</v>
      </c>
      <c r="N69" s="23">
        <v>2015</v>
      </c>
      <c r="O69" s="24">
        <v>2021</v>
      </c>
      <c r="P69" s="24" t="s">
        <v>48</v>
      </c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s="4" customFormat="1" ht="12.75">
      <c r="A70" s="13" t="s">
        <v>111</v>
      </c>
      <c r="B70" s="38" t="s">
        <v>25</v>
      </c>
      <c r="C70" s="39">
        <f>SUM(D70:L70)</f>
        <v>50</v>
      </c>
      <c r="D70" s="39">
        <v>50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40" t="s">
        <v>16</v>
      </c>
      <c r="N70" s="3">
        <v>2015</v>
      </c>
      <c r="O70" s="3">
        <v>2021</v>
      </c>
      <c r="P70" s="3" t="s">
        <v>48</v>
      </c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s="4" customFormat="1" ht="12.75">
      <c r="A71" s="13" t="s">
        <v>112</v>
      </c>
      <c r="B71" s="38" t="s">
        <v>19</v>
      </c>
      <c r="C71" s="39">
        <f>SUM(D71:L71)</f>
        <v>680.37</v>
      </c>
      <c r="D71" s="39">
        <v>0</v>
      </c>
      <c r="E71" s="39">
        <v>280</v>
      </c>
      <c r="F71" s="39">
        <v>175.2</v>
      </c>
      <c r="G71" s="39">
        <v>0</v>
      </c>
      <c r="H71" s="39">
        <v>225.17</v>
      </c>
      <c r="I71" s="39">
        <v>0</v>
      </c>
      <c r="J71" s="39">
        <v>0</v>
      </c>
      <c r="K71" s="39">
        <v>0</v>
      </c>
      <c r="L71" s="39">
        <v>0</v>
      </c>
      <c r="M71" s="40" t="s">
        <v>16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s="4" customFormat="1" ht="12.75">
      <c r="A72" s="13" t="s">
        <v>159</v>
      </c>
      <c r="B72" s="38" t="s">
        <v>6</v>
      </c>
      <c r="C72" s="39">
        <f>SUM(D72:L72)</f>
        <v>105.03</v>
      </c>
      <c r="D72" s="39">
        <v>0</v>
      </c>
      <c r="E72" s="39">
        <v>30</v>
      </c>
      <c r="F72" s="39">
        <v>30</v>
      </c>
      <c r="G72" s="39">
        <v>0</v>
      </c>
      <c r="H72" s="39">
        <v>45.03</v>
      </c>
      <c r="I72" s="39">
        <v>0</v>
      </c>
      <c r="J72" s="39">
        <v>0</v>
      </c>
      <c r="K72" s="39">
        <v>0</v>
      </c>
      <c r="L72" s="39">
        <v>0</v>
      </c>
      <c r="M72" s="40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s="4" customFormat="1" ht="82.5" customHeight="1">
      <c r="A73" s="11" t="s">
        <v>160</v>
      </c>
      <c r="B73" s="30" t="s">
        <v>176</v>
      </c>
      <c r="C73" s="31">
        <f>SUM(C74)</f>
        <v>0</v>
      </c>
      <c r="D73" s="31">
        <f>SUM(D74)</f>
        <v>0</v>
      </c>
      <c r="E73" s="31">
        <f>SUM(E74)</f>
        <v>0</v>
      </c>
      <c r="F73" s="31">
        <f>SUM(F74)</f>
        <v>0</v>
      </c>
      <c r="G73" s="31">
        <f aca="true" t="shared" si="23" ref="G73:L79">SUM(G74)</f>
        <v>0</v>
      </c>
      <c r="H73" s="31">
        <f t="shared" si="23"/>
        <v>0</v>
      </c>
      <c r="I73" s="31">
        <f t="shared" si="23"/>
        <v>0</v>
      </c>
      <c r="J73" s="31">
        <f t="shared" si="23"/>
        <v>0</v>
      </c>
      <c r="K73" s="31">
        <f t="shared" si="23"/>
        <v>0</v>
      </c>
      <c r="L73" s="31">
        <f t="shared" si="23"/>
        <v>0</v>
      </c>
      <c r="M73" s="30" t="s">
        <v>28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s="4" customFormat="1" ht="12.75">
      <c r="A74" s="13" t="s">
        <v>163</v>
      </c>
      <c r="B74" s="38" t="s">
        <v>6</v>
      </c>
      <c r="C74" s="39">
        <v>0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40" t="s">
        <v>16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s="4" customFormat="1" ht="127.5">
      <c r="A75" s="11" t="s">
        <v>164</v>
      </c>
      <c r="B75" s="30" t="s">
        <v>177</v>
      </c>
      <c r="C75" s="31">
        <f>SUM(C76)</f>
        <v>1875.8</v>
      </c>
      <c r="D75" s="31">
        <f>SUM(D76)</f>
        <v>0</v>
      </c>
      <c r="E75" s="31">
        <f>SUM(E76)</f>
        <v>0</v>
      </c>
      <c r="F75" s="31">
        <f>SUM(F76)</f>
        <v>0</v>
      </c>
      <c r="G75" s="31">
        <f t="shared" si="23"/>
        <v>1875.8</v>
      </c>
      <c r="H75" s="31">
        <f t="shared" si="23"/>
        <v>0</v>
      </c>
      <c r="I75" s="31">
        <f t="shared" si="23"/>
        <v>0</v>
      </c>
      <c r="J75" s="31">
        <f t="shared" si="23"/>
        <v>0</v>
      </c>
      <c r="K75" s="31">
        <f t="shared" si="23"/>
        <v>0</v>
      </c>
      <c r="L75" s="31">
        <f t="shared" si="23"/>
        <v>0</v>
      </c>
      <c r="M75" s="30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s="4" customFormat="1" ht="12.75">
      <c r="A76" s="13" t="s">
        <v>165</v>
      </c>
      <c r="B76" s="38" t="s">
        <v>19</v>
      </c>
      <c r="C76" s="39">
        <f>SUM(D76:L76)</f>
        <v>1875.8</v>
      </c>
      <c r="D76" s="39">
        <v>0</v>
      </c>
      <c r="E76" s="39">
        <v>0</v>
      </c>
      <c r="F76" s="39">
        <v>0</v>
      </c>
      <c r="G76" s="39">
        <v>1875.8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40" t="s">
        <v>16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s="4" customFormat="1" ht="89.25">
      <c r="A77" s="11" t="s">
        <v>168</v>
      </c>
      <c r="B77" s="30" t="s">
        <v>178</v>
      </c>
      <c r="C77" s="31">
        <f>SUM(C78)</f>
        <v>0</v>
      </c>
      <c r="D77" s="31">
        <f>SUM(D78)</f>
        <v>0</v>
      </c>
      <c r="E77" s="31">
        <f>SUM(E78)</f>
        <v>0</v>
      </c>
      <c r="F77" s="31">
        <f>SUM(F78)</f>
        <v>0</v>
      </c>
      <c r="G77" s="31">
        <f t="shared" si="23"/>
        <v>0</v>
      </c>
      <c r="H77" s="31">
        <f t="shared" si="23"/>
        <v>0</v>
      </c>
      <c r="I77" s="31">
        <f t="shared" si="23"/>
        <v>0</v>
      </c>
      <c r="J77" s="31">
        <f t="shared" si="23"/>
        <v>0</v>
      </c>
      <c r="K77" s="31">
        <f t="shared" si="23"/>
        <v>0</v>
      </c>
      <c r="L77" s="31">
        <f t="shared" si="23"/>
        <v>0</v>
      </c>
      <c r="M77" s="30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s="4" customFormat="1" ht="12.75">
      <c r="A78" s="13" t="s">
        <v>169</v>
      </c>
      <c r="B78" s="38" t="s">
        <v>19</v>
      </c>
      <c r="C78" s="39">
        <f>SUM(D78:L78)</f>
        <v>0</v>
      </c>
      <c r="D78" s="39">
        <v>0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40" t="s">
        <v>16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s="4" customFormat="1" ht="127.5">
      <c r="A79" s="11" t="s">
        <v>170</v>
      </c>
      <c r="B79" s="30" t="s">
        <v>179</v>
      </c>
      <c r="C79" s="31">
        <f>SUM(C80)</f>
        <v>1570.537</v>
      </c>
      <c r="D79" s="31">
        <f>SUM(D80)</f>
        <v>0</v>
      </c>
      <c r="E79" s="31">
        <f>SUM(E80)</f>
        <v>0</v>
      </c>
      <c r="F79" s="31">
        <f>SUM(F80)</f>
        <v>0</v>
      </c>
      <c r="G79" s="31">
        <f t="shared" si="23"/>
        <v>0</v>
      </c>
      <c r="H79" s="31">
        <f t="shared" si="23"/>
        <v>284.95</v>
      </c>
      <c r="I79" s="31">
        <f t="shared" si="23"/>
        <v>1285.587</v>
      </c>
      <c r="J79" s="31">
        <f t="shared" si="23"/>
        <v>0</v>
      </c>
      <c r="K79" s="31">
        <f t="shared" si="23"/>
        <v>0</v>
      </c>
      <c r="L79" s="31">
        <f t="shared" si="23"/>
        <v>0</v>
      </c>
      <c r="M79" s="30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s="4" customFormat="1" ht="12.75">
      <c r="A80" s="13" t="s">
        <v>171</v>
      </c>
      <c r="B80" s="38" t="s">
        <v>6</v>
      </c>
      <c r="C80" s="39">
        <f>SUM(D80:L80)</f>
        <v>1570.537</v>
      </c>
      <c r="D80" s="39">
        <v>0</v>
      </c>
      <c r="E80" s="39">
        <v>0</v>
      </c>
      <c r="F80" s="39">
        <v>0</v>
      </c>
      <c r="G80" s="39">
        <v>0</v>
      </c>
      <c r="H80" s="39">
        <v>284.95</v>
      </c>
      <c r="I80" s="39">
        <v>1285.587</v>
      </c>
      <c r="J80" s="39">
        <v>0</v>
      </c>
      <c r="K80" s="39">
        <v>0</v>
      </c>
      <c r="L80" s="39">
        <v>0</v>
      </c>
      <c r="M80" s="40" t="s">
        <v>16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s="4" customFormat="1" ht="52.5" customHeight="1">
      <c r="A81" s="11" t="s">
        <v>172</v>
      </c>
      <c r="B81" s="30" t="s">
        <v>180</v>
      </c>
      <c r="C81" s="31">
        <f>SUM(E81:K81)</f>
        <v>130.56</v>
      </c>
      <c r="D81" s="31">
        <f aca="true" t="shared" si="24" ref="D81:L81">SUM(D83)</f>
        <v>0</v>
      </c>
      <c r="E81" s="31">
        <f t="shared" si="24"/>
        <v>0</v>
      </c>
      <c r="F81" s="31">
        <f t="shared" si="24"/>
        <v>0</v>
      </c>
      <c r="G81" s="31">
        <f t="shared" si="24"/>
        <v>0</v>
      </c>
      <c r="H81" s="31">
        <f>SUM(H82:H83)</f>
        <v>130.56</v>
      </c>
      <c r="I81" s="31">
        <f t="shared" si="24"/>
        <v>0</v>
      </c>
      <c r="J81" s="31">
        <f t="shared" si="24"/>
        <v>0</v>
      </c>
      <c r="K81" s="31">
        <f t="shared" si="24"/>
        <v>0</v>
      </c>
      <c r="L81" s="31">
        <f t="shared" si="24"/>
        <v>0</v>
      </c>
      <c r="M81" s="30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41" s="4" customFormat="1" ht="12.75" customHeight="1">
      <c r="A82" s="13" t="s">
        <v>173</v>
      </c>
      <c r="B82" s="38" t="s">
        <v>6</v>
      </c>
      <c r="C82" s="39">
        <f>SUM(D82:L82)</f>
        <v>6.86</v>
      </c>
      <c r="D82" s="39">
        <v>0</v>
      </c>
      <c r="E82" s="39">
        <v>0</v>
      </c>
      <c r="F82" s="39">
        <v>0</v>
      </c>
      <c r="G82" s="39">
        <v>0</v>
      </c>
      <c r="H82" s="39">
        <v>6.86</v>
      </c>
      <c r="I82" s="39">
        <v>0</v>
      </c>
      <c r="J82" s="39">
        <v>0</v>
      </c>
      <c r="K82" s="39">
        <v>0</v>
      </c>
      <c r="L82" s="39">
        <v>0</v>
      </c>
      <c r="M82" s="40" t="s">
        <v>16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1:41" s="4" customFormat="1" ht="12.75">
      <c r="A83" s="13" t="s">
        <v>174</v>
      </c>
      <c r="B83" s="38" t="s">
        <v>19</v>
      </c>
      <c r="C83" s="39">
        <f>SUM(D83:L83)</f>
        <v>123.7</v>
      </c>
      <c r="D83" s="39">
        <v>0</v>
      </c>
      <c r="E83" s="39">
        <v>0</v>
      </c>
      <c r="F83" s="39">
        <v>0</v>
      </c>
      <c r="G83" s="39">
        <v>0</v>
      </c>
      <c r="H83" s="39">
        <v>123.7</v>
      </c>
      <c r="I83" s="39">
        <v>0</v>
      </c>
      <c r="J83" s="39">
        <v>0</v>
      </c>
      <c r="K83" s="39">
        <v>0</v>
      </c>
      <c r="L83" s="39">
        <v>0</v>
      </c>
      <c r="M83" s="40" t="s">
        <v>16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1:41" s="4" customFormat="1" ht="242.25">
      <c r="A84" s="13" t="s">
        <v>185</v>
      </c>
      <c r="B84" s="30" t="s">
        <v>184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f>I86+I85</f>
        <v>300</v>
      </c>
      <c r="J84" s="44">
        <f>J86+J85</f>
        <v>240</v>
      </c>
      <c r="K84" s="44">
        <v>0</v>
      </c>
      <c r="L84" s="44">
        <v>0</v>
      </c>
      <c r="M84" s="40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1:41" s="4" customFormat="1" ht="12.75">
      <c r="A85" s="13" t="s">
        <v>186</v>
      </c>
      <c r="B85" s="40" t="s">
        <v>19</v>
      </c>
      <c r="C85" s="43">
        <v>0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150</v>
      </c>
      <c r="J85" s="43">
        <v>120</v>
      </c>
      <c r="K85" s="43">
        <v>0</v>
      </c>
      <c r="L85" s="43">
        <v>0</v>
      </c>
      <c r="M85" s="40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1:41" s="4" customFormat="1" ht="12.75">
      <c r="A86" s="13" t="s">
        <v>187</v>
      </c>
      <c r="B86" s="40" t="s">
        <v>6</v>
      </c>
      <c r="C86" s="43">
        <v>0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150</v>
      </c>
      <c r="J86" s="43">
        <v>120</v>
      </c>
      <c r="K86" s="43">
        <v>0</v>
      </c>
      <c r="L86" s="43">
        <v>0</v>
      </c>
      <c r="M86" s="40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1:41" s="4" customFormat="1" ht="20.25" customHeight="1">
      <c r="A87" s="11" t="s">
        <v>46</v>
      </c>
      <c r="B87" s="48" t="s">
        <v>5</v>
      </c>
      <c r="C87" s="49"/>
      <c r="D87" s="49"/>
      <c r="E87" s="49"/>
      <c r="F87" s="49"/>
      <c r="G87" s="49"/>
      <c r="H87" s="49"/>
      <c r="I87" s="49"/>
      <c r="J87" s="49"/>
      <c r="K87" s="49"/>
      <c r="L87" s="50"/>
      <c r="M87" s="30" t="s">
        <v>16</v>
      </c>
      <c r="N87" s="23">
        <v>2015</v>
      </c>
      <c r="O87" s="24">
        <v>2021</v>
      </c>
      <c r="P87" s="24" t="s">
        <v>48</v>
      </c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1:41" s="4" customFormat="1" ht="78.75" customHeight="1">
      <c r="A88" s="11" t="s">
        <v>115</v>
      </c>
      <c r="B88" s="30" t="s">
        <v>49</v>
      </c>
      <c r="C88" s="31">
        <f>SUM(D88:L88)</f>
        <v>430346.2899999999</v>
      </c>
      <c r="D88" s="31">
        <v>35870.41</v>
      </c>
      <c r="E88" s="31">
        <f aca="true" t="shared" si="25" ref="E88:L88">SUM(E89:E90)</f>
        <v>39409.18</v>
      </c>
      <c r="F88" s="31">
        <f t="shared" si="25"/>
        <v>38336.649999999994</v>
      </c>
      <c r="G88" s="31">
        <f t="shared" si="25"/>
        <v>42392.86</v>
      </c>
      <c r="H88" s="31">
        <f t="shared" si="25"/>
        <v>46069.75</v>
      </c>
      <c r="I88" s="31">
        <f t="shared" si="25"/>
        <v>57500.56</v>
      </c>
      <c r="J88" s="31">
        <f>SUM(J89:J90)</f>
        <v>58306.37</v>
      </c>
      <c r="K88" s="31">
        <f t="shared" si="25"/>
        <v>56401.42</v>
      </c>
      <c r="L88" s="31">
        <f t="shared" si="25"/>
        <v>56059.09</v>
      </c>
      <c r="M88" s="30" t="s">
        <v>16</v>
      </c>
      <c r="N88" s="23">
        <v>2015</v>
      </c>
      <c r="O88" s="24">
        <v>2021</v>
      </c>
      <c r="P88" s="24" t="s">
        <v>48</v>
      </c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1:41" s="4" customFormat="1" ht="12.75">
      <c r="A89" s="12" t="s">
        <v>116</v>
      </c>
      <c r="B89" s="32" t="s">
        <v>19</v>
      </c>
      <c r="C89" s="33">
        <f>SUM(D89:L89)</f>
        <v>12792.1</v>
      </c>
      <c r="D89" s="33">
        <v>1976.5</v>
      </c>
      <c r="E89" s="33">
        <v>1815.1</v>
      </c>
      <c r="F89" s="33">
        <f>SUM(F93)</f>
        <v>1200.7</v>
      </c>
      <c r="G89" s="33">
        <f>G93</f>
        <v>1737.3</v>
      </c>
      <c r="H89" s="33">
        <f>+H93</f>
        <v>1899.8</v>
      </c>
      <c r="I89" s="33">
        <f>I93</f>
        <v>2014.2</v>
      </c>
      <c r="J89" s="33">
        <f>J93</f>
        <v>2148.5</v>
      </c>
      <c r="K89" s="33">
        <v>0</v>
      </c>
      <c r="L89" s="33">
        <v>0</v>
      </c>
      <c r="M89" s="32" t="s">
        <v>16</v>
      </c>
      <c r="N89" s="25">
        <v>2015</v>
      </c>
      <c r="O89" s="26">
        <v>2021</v>
      </c>
      <c r="P89" s="26" t="s">
        <v>48</v>
      </c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1:41" s="4" customFormat="1" ht="12.75">
      <c r="A90" s="12" t="s">
        <v>117</v>
      </c>
      <c r="B90" s="32" t="s">
        <v>6</v>
      </c>
      <c r="C90" s="33">
        <f>SUM(D90:L90)</f>
        <v>417554.18999999994</v>
      </c>
      <c r="D90" s="33">
        <v>33893.91</v>
      </c>
      <c r="E90" s="33">
        <f>SUM(E94)</f>
        <v>37594.08</v>
      </c>
      <c r="F90" s="33">
        <f>SUM(F94)</f>
        <v>37135.95</v>
      </c>
      <c r="G90" s="33">
        <f aca="true" t="shared" si="26" ref="G90:L90">SUM(G94)</f>
        <v>40655.56</v>
      </c>
      <c r="H90" s="33">
        <f t="shared" si="26"/>
        <v>44169.95</v>
      </c>
      <c r="I90" s="33">
        <f t="shared" si="26"/>
        <v>55486.36</v>
      </c>
      <c r="J90" s="33">
        <f t="shared" si="26"/>
        <v>56157.87</v>
      </c>
      <c r="K90" s="33">
        <f t="shared" si="26"/>
        <v>56401.42</v>
      </c>
      <c r="L90" s="33">
        <f t="shared" si="26"/>
        <v>56059.09</v>
      </c>
      <c r="M90" s="32" t="s">
        <v>16</v>
      </c>
      <c r="N90" s="25">
        <v>2015</v>
      </c>
      <c r="O90" s="26">
        <v>2021</v>
      </c>
      <c r="P90" s="26" t="s">
        <v>48</v>
      </c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1:41" s="4" customFormat="1" ht="12.75">
      <c r="A91" s="11" t="s">
        <v>118</v>
      </c>
      <c r="B91" s="30" t="s">
        <v>3</v>
      </c>
      <c r="C91" s="31" t="s">
        <v>16</v>
      </c>
      <c r="D91" s="31" t="s">
        <v>16</v>
      </c>
      <c r="E91" s="31" t="s">
        <v>16</v>
      </c>
      <c r="F91" s="31" t="s">
        <v>16</v>
      </c>
      <c r="G91" s="31" t="s">
        <v>16</v>
      </c>
      <c r="H91" s="31" t="s">
        <v>16</v>
      </c>
      <c r="I91" s="31" t="s">
        <v>16</v>
      </c>
      <c r="J91" s="31" t="s">
        <v>16</v>
      </c>
      <c r="K91" s="31" t="s">
        <v>16</v>
      </c>
      <c r="L91" s="31" t="s">
        <v>16</v>
      </c>
      <c r="M91" s="30" t="s">
        <v>16</v>
      </c>
      <c r="N91" s="23">
        <v>2015</v>
      </c>
      <c r="O91" s="24">
        <v>2021</v>
      </c>
      <c r="P91" s="24" t="s">
        <v>48</v>
      </c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1:41" s="4" customFormat="1" ht="25.5">
      <c r="A92" s="11" t="s">
        <v>119</v>
      </c>
      <c r="B92" s="30" t="s">
        <v>27</v>
      </c>
      <c r="C92" s="31">
        <f>SUM(D92:L92)</f>
        <v>430346.2899999999</v>
      </c>
      <c r="D92" s="31">
        <v>35870.41</v>
      </c>
      <c r="E92" s="31">
        <f aca="true" t="shared" si="27" ref="E92:L92">SUM(E93:E94)</f>
        <v>39409.18</v>
      </c>
      <c r="F92" s="31">
        <f t="shared" si="27"/>
        <v>38336.649999999994</v>
      </c>
      <c r="G92" s="31">
        <f t="shared" si="27"/>
        <v>42392.86</v>
      </c>
      <c r="H92" s="31">
        <f>SUM(H93:H94)</f>
        <v>46069.75</v>
      </c>
      <c r="I92" s="31">
        <f t="shared" si="27"/>
        <v>57500.56</v>
      </c>
      <c r="J92" s="31">
        <f>SUM(J93:J94)</f>
        <v>58306.37</v>
      </c>
      <c r="K92" s="31">
        <f t="shared" si="27"/>
        <v>56401.42</v>
      </c>
      <c r="L92" s="31">
        <f t="shared" si="27"/>
        <v>56059.09</v>
      </c>
      <c r="M92" s="30" t="s">
        <v>16</v>
      </c>
      <c r="N92" s="23">
        <v>2015</v>
      </c>
      <c r="O92" s="24">
        <v>2021</v>
      </c>
      <c r="P92" s="24" t="s">
        <v>48</v>
      </c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1:41" s="4" customFormat="1" ht="12.75">
      <c r="A93" s="12" t="s">
        <v>120</v>
      </c>
      <c r="B93" s="32" t="s">
        <v>19</v>
      </c>
      <c r="C93" s="33">
        <f>SUM(D93:L93)</f>
        <v>12792.1</v>
      </c>
      <c r="D93" s="33">
        <v>1976.5</v>
      </c>
      <c r="E93" s="33">
        <v>1815.1</v>
      </c>
      <c r="F93" s="33">
        <f>F96+F101</f>
        <v>1200.7</v>
      </c>
      <c r="G93" s="33">
        <f>G96+G101</f>
        <v>1737.3</v>
      </c>
      <c r="H93" s="33">
        <f>+H95</f>
        <v>1899.8</v>
      </c>
      <c r="I93" s="33">
        <f>I96</f>
        <v>2014.2</v>
      </c>
      <c r="J93" s="33">
        <f>J96</f>
        <v>2148.5</v>
      </c>
      <c r="K93" s="33">
        <v>0</v>
      </c>
      <c r="L93" s="33">
        <v>0</v>
      </c>
      <c r="M93" s="32" t="s">
        <v>16</v>
      </c>
      <c r="N93" s="25">
        <v>2015</v>
      </c>
      <c r="O93" s="26">
        <v>2021</v>
      </c>
      <c r="P93" s="26" t="s">
        <v>48</v>
      </c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1:41" s="4" customFormat="1" ht="12.75">
      <c r="A94" s="12" t="s">
        <v>121</v>
      </c>
      <c r="B94" s="32" t="s">
        <v>6</v>
      </c>
      <c r="C94" s="33">
        <f>SUM(D94:L94)</f>
        <v>417554.18999999994</v>
      </c>
      <c r="D94" s="33">
        <v>33893.91</v>
      </c>
      <c r="E94" s="33">
        <f>E100+E104</f>
        <v>37594.08</v>
      </c>
      <c r="F94" s="33">
        <f aca="true" t="shared" si="28" ref="F94:L94">F98+F100+F104+F108+F110</f>
        <v>37135.95</v>
      </c>
      <c r="G94" s="33">
        <f t="shared" si="28"/>
        <v>40655.56</v>
      </c>
      <c r="H94" s="33">
        <f>H98+H100+H104+H108+H110+H106</f>
        <v>44169.95</v>
      </c>
      <c r="I94" s="33">
        <f t="shared" si="28"/>
        <v>55486.36</v>
      </c>
      <c r="J94" s="33">
        <f>J98+J100+J104+J108+J110</f>
        <v>56157.87</v>
      </c>
      <c r="K94" s="33">
        <f t="shared" si="28"/>
        <v>56401.42</v>
      </c>
      <c r="L94" s="33">
        <f t="shared" si="28"/>
        <v>56059.09</v>
      </c>
      <c r="M94" s="32" t="s">
        <v>16</v>
      </c>
      <c r="N94" s="25">
        <v>2015</v>
      </c>
      <c r="O94" s="26">
        <v>2021</v>
      </c>
      <c r="P94" s="26" t="s">
        <v>48</v>
      </c>
      <c r="Q94" s="20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1:41" s="4" customFormat="1" ht="222.75" customHeight="1">
      <c r="A95" s="11" t="s">
        <v>122</v>
      </c>
      <c r="B95" s="30" t="s">
        <v>162</v>
      </c>
      <c r="C95" s="31">
        <f>SUM(D95:L95)</f>
        <v>12792.1</v>
      </c>
      <c r="D95" s="31">
        <v>1976.5</v>
      </c>
      <c r="E95" s="31">
        <v>1815.1</v>
      </c>
      <c r="F95" s="31">
        <f>SUM(F96)</f>
        <v>1200.7</v>
      </c>
      <c r="G95" s="31">
        <f>SUM(G96)</f>
        <v>1737.3</v>
      </c>
      <c r="H95" s="31">
        <f>+H96</f>
        <v>1899.8</v>
      </c>
      <c r="I95" s="31">
        <f>I96</f>
        <v>2014.2</v>
      </c>
      <c r="J95" s="31">
        <f>J96</f>
        <v>2148.5</v>
      </c>
      <c r="K95" s="31">
        <v>0</v>
      </c>
      <c r="L95" s="31">
        <v>0</v>
      </c>
      <c r="M95" s="30" t="s">
        <v>12</v>
      </c>
      <c r="N95" s="23">
        <v>2015</v>
      </c>
      <c r="O95" s="24">
        <v>2021</v>
      </c>
      <c r="P95" s="24" t="s">
        <v>48</v>
      </c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1:41" s="4" customFormat="1" ht="12.75">
      <c r="A96" s="13" t="s">
        <v>123</v>
      </c>
      <c r="B96" s="38" t="s">
        <v>19</v>
      </c>
      <c r="C96" s="39">
        <f>SUM(D96:L96)</f>
        <v>12792.1</v>
      </c>
      <c r="D96" s="39">
        <v>1976.5</v>
      </c>
      <c r="E96" s="39">
        <v>1815.1</v>
      </c>
      <c r="F96" s="39">
        <v>1200.7</v>
      </c>
      <c r="G96" s="39">
        <v>1737.3</v>
      </c>
      <c r="H96" s="39">
        <v>1899.8</v>
      </c>
      <c r="I96" s="39">
        <v>2014.2</v>
      </c>
      <c r="J96" s="39">
        <v>2148.5</v>
      </c>
      <c r="K96" s="39">
        <v>0</v>
      </c>
      <c r="L96" s="39">
        <v>0</v>
      </c>
      <c r="M96" s="40" t="s">
        <v>16</v>
      </c>
      <c r="N96" s="3">
        <v>2015</v>
      </c>
      <c r="O96" s="3">
        <v>2021</v>
      </c>
      <c r="P96" s="3" t="s">
        <v>48</v>
      </c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1:41" s="4" customFormat="1" ht="109.5" customHeight="1">
      <c r="A97" s="11" t="s">
        <v>124</v>
      </c>
      <c r="B97" s="30" t="s">
        <v>31</v>
      </c>
      <c r="C97" s="31">
        <f>SUM(C98)</f>
        <v>1064.72</v>
      </c>
      <c r="D97" s="31">
        <v>0</v>
      </c>
      <c r="E97" s="31">
        <v>0</v>
      </c>
      <c r="F97" s="31">
        <v>0</v>
      </c>
      <c r="G97" s="31">
        <f>SUM(G98)</f>
        <v>154</v>
      </c>
      <c r="H97" s="31">
        <v>0</v>
      </c>
      <c r="I97" s="31">
        <f>SUM(I98)</f>
        <v>0</v>
      </c>
      <c r="J97" s="31">
        <f>SUM(J98)</f>
        <v>0</v>
      </c>
      <c r="K97" s="31">
        <f>SUM(K98:L98)</f>
        <v>910.72</v>
      </c>
      <c r="L97" s="31">
        <f>SUM(L98)</f>
        <v>0</v>
      </c>
      <c r="M97" s="30" t="s">
        <v>2</v>
      </c>
      <c r="N97" s="23">
        <v>2015</v>
      </c>
      <c r="O97" s="24">
        <v>2021</v>
      </c>
      <c r="P97" s="24" t="s">
        <v>48</v>
      </c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1:41" s="4" customFormat="1" ht="12.75">
      <c r="A98" s="13" t="s">
        <v>125</v>
      </c>
      <c r="B98" s="38" t="s">
        <v>6</v>
      </c>
      <c r="C98" s="39">
        <f aca="true" t="shared" si="29" ref="C98:C110">SUM(D98:L98)</f>
        <v>1064.72</v>
      </c>
      <c r="D98" s="39">
        <v>0</v>
      </c>
      <c r="E98" s="39">
        <v>0</v>
      </c>
      <c r="F98" s="39">
        <v>0</v>
      </c>
      <c r="G98" s="39">
        <v>154</v>
      </c>
      <c r="H98" s="39">
        <v>0</v>
      </c>
      <c r="I98" s="39">
        <v>0</v>
      </c>
      <c r="J98" s="39">
        <v>0</v>
      </c>
      <c r="K98" s="39">
        <v>910.72</v>
      </c>
      <c r="L98" s="39">
        <v>0</v>
      </c>
      <c r="M98" s="40" t="s">
        <v>16</v>
      </c>
      <c r="N98" s="3">
        <v>2015</v>
      </c>
      <c r="O98" s="3">
        <v>2021</v>
      </c>
      <c r="P98" s="3" t="s">
        <v>48</v>
      </c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1:41" s="4" customFormat="1" ht="95.25" customHeight="1">
      <c r="A99" s="11" t="s">
        <v>126</v>
      </c>
      <c r="B99" s="30" t="s">
        <v>37</v>
      </c>
      <c r="C99" s="31">
        <f t="shared" si="29"/>
        <v>411224.58999999997</v>
      </c>
      <c r="D99" s="31">
        <v>32793.91</v>
      </c>
      <c r="E99" s="31">
        <f>SUM(E100)</f>
        <v>37294.08</v>
      </c>
      <c r="F99" s="31">
        <f>SUM(F100:F101)</f>
        <v>36685.95</v>
      </c>
      <c r="G99" s="31">
        <f aca="true" t="shared" si="30" ref="G99:L99">SUM(G100)</f>
        <v>40201.03</v>
      </c>
      <c r="H99" s="31">
        <f t="shared" si="30"/>
        <v>43131.6</v>
      </c>
      <c r="I99" s="31">
        <f t="shared" si="30"/>
        <v>54448.36</v>
      </c>
      <c r="J99" s="31">
        <f t="shared" si="30"/>
        <v>55119.87</v>
      </c>
      <c r="K99" s="31">
        <f t="shared" si="30"/>
        <v>55490.7</v>
      </c>
      <c r="L99" s="31">
        <f t="shared" si="30"/>
        <v>56059.09</v>
      </c>
      <c r="M99" s="30" t="s">
        <v>39</v>
      </c>
      <c r="N99" s="23">
        <v>2015</v>
      </c>
      <c r="O99" s="24">
        <v>2021</v>
      </c>
      <c r="P99" s="24" t="s">
        <v>48</v>
      </c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1:41" s="4" customFormat="1" ht="12.75">
      <c r="A100" s="13" t="s">
        <v>127</v>
      </c>
      <c r="B100" s="38" t="s">
        <v>6</v>
      </c>
      <c r="C100" s="39">
        <f t="shared" si="29"/>
        <v>411224.58999999997</v>
      </c>
      <c r="D100" s="39">
        <v>32793.91</v>
      </c>
      <c r="E100" s="39">
        <v>37294.08</v>
      </c>
      <c r="F100" s="39">
        <v>36685.95</v>
      </c>
      <c r="G100" s="39">
        <v>40201.03</v>
      </c>
      <c r="H100" s="39">
        <v>43131.6</v>
      </c>
      <c r="I100" s="39">
        <v>54448.36</v>
      </c>
      <c r="J100" s="39">
        <v>55119.87</v>
      </c>
      <c r="K100" s="39">
        <v>55490.7</v>
      </c>
      <c r="L100" s="39">
        <v>56059.09</v>
      </c>
      <c r="M100" s="40" t="s">
        <v>16</v>
      </c>
      <c r="N100" s="3">
        <v>2015</v>
      </c>
      <c r="O100" s="3">
        <v>2021</v>
      </c>
      <c r="P100" s="3" t="s">
        <v>48</v>
      </c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1:41" s="4" customFormat="1" ht="12.75">
      <c r="A101" s="13" t="s">
        <v>128</v>
      </c>
      <c r="B101" s="38" t="s">
        <v>19</v>
      </c>
      <c r="C101" s="39">
        <f t="shared" si="29"/>
        <v>0</v>
      </c>
      <c r="D101" s="39"/>
      <c r="E101" s="39"/>
      <c r="F101" s="39">
        <v>0</v>
      </c>
      <c r="G101" s="39"/>
      <c r="H101" s="39"/>
      <c r="I101" s="39"/>
      <c r="J101" s="39"/>
      <c r="K101" s="39"/>
      <c r="L101" s="39"/>
      <c r="M101" s="40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1:41" s="4" customFormat="1" ht="144.75" customHeight="1">
      <c r="A102" s="11" t="s">
        <v>129</v>
      </c>
      <c r="B102" s="30" t="s">
        <v>182</v>
      </c>
      <c r="C102" s="31">
        <f t="shared" si="29"/>
        <v>4156.53</v>
      </c>
      <c r="D102" s="31">
        <v>1100</v>
      </c>
      <c r="E102" s="31">
        <v>300</v>
      </c>
      <c r="F102" s="31">
        <f aca="true" t="shared" si="31" ref="F102:L102">SUM(F103:F104)</f>
        <v>380</v>
      </c>
      <c r="G102" s="31">
        <f t="shared" si="31"/>
        <v>300.53</v>
      </c>
      <c r="H102" s="31">
        <f t="shared" si="31"/>
        <v>0</v>
      </c>
      <c r="I102" s="31">
        <f t="shared" si="31"/>
        <v>1038</v>
      </c>
      <c r="J102" s="31">
        <f>SUM(J103:J104)</f>
        <v>1038</v>
      </c>
      <c r="K102" s="31">
        <f t="shared" si="31"/>
        <v>0</v>
      </c>
      <c r="L102" s="31">
        <f t="shared" si="31"/>
        <v>0</v>
      </c>
      <c r="M102" s="30" t="s">
        <v>2</v>
      </c>
      <c r="N102" s="23">
        <v>2015</v>
      </c>
      <c r="O102" s="24">
        <v>2021</v>
      </c>
      <c r="P102" s="24" t="s">
        <v>48</v>
      </c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1:41" s="4" customFormat="1" ht="12.75">
      <c r="A103" s="13" t="s">
        <v>130</v>
      </c>
      <c r="B103" s="38" t="s">
        <v>19</v>
      </c>
      <c r="C103" s="39">
        <f t="shared" si="29"/>
        <v>0</v>
      </c>
      <c r="D103" s="39">
        <v>0</v>
      </c>
      <c r="E103" s="39">
        <v>0</v>
      </c>
      <c r="F103" s="39">
        <v>0</v>
      </c>
      <c r="G103" s="39">
        <v>0</v>
      </c>
      <c r="H103" s="39">
        <v>0</v>
      </c>
      <c r="I103" s="39">
        <v>0</v>
      </c>
      <c r="J103" s="39">
        <v>0</v>
      </c>
      <c r="K103" s="39">
        <v>0</v>
      </c>
      <c r="L103" s="39">
        <v>0</v>
      </c>
      <c r="M103" s="40" t="s">
        <v>16</v>
      </c>
      <c r="N103" s="3">
        <v>2015</v>
      </c>
      <c r="O103" s="3">
        <v>2021</v>
      </c>
      <c r="P103" s="3" t="s">
        <v>48</v>
      </c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1:41" s="4" customFormat="1" ht="12.75">
      <c r="A104" s="13" t="s">
        <v>131</v>
      </c>
      <c r="B104" s="38" t="s">
        <v>6</v>
      </c>
      <c r="C104" s="39">
        <f t="shared" si="29"/>
        <v>4156.53</v>
      </c>
      <c r="D104" s="39">
        <v>1100</v>
      </c>
      <c r="E104" s="39">
        <v>300</v>
      </c>
      <c r="F104" s="39">
        <v>380</v>
      </c>
      <c r="G104" s="39">
        <v>300.53</v>
      </c>
      <c r="H104" s="39">
        <v>0</v>
      </c>
      <c r="I104" s="39">
        <v>1038</v>
      </c>
      <c r="J104" s="39">
        <v>1038</v>
      </c>
      <c r="K104" s="39">
        <v>0</v>
      </c>
      <c r="L104" s="39">
        <v>0</v>
      </c>
      <c r="M104" s="40" t="s">
        <v>16</v>
      </c>
      <c r="N104" s="3">
        <v>2015</v>
      </c>
      <c r="O104" s="3">
        <v>2021</v>
      </c>
      <c r="P104" s="3" t="s">
        <v>48</v>
      </c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1:41" s="4" customFormat="1" ht="180.75" customHeight="1">
      <c r="A105" s="11" t="s">
        <v>132</v>
      </c>
      <c r="B105" s="30" t="s">
        <v>156</v>
      </c>
      <c r="C105" s="31">
        <f>SUM(D105:L105)</f>
        <v>1038.35</v>
      </c>
      <c r="D105" s="31">
        <v>0</v>
      </c>
      <c r="E105" s="31">
        <v>0</v>
      </c>
      <c r="F105" s="31">
        <v>0</v>
      </c>
      <c r="G105" s="31">
        <v>0</v>
      </c>
      <c r="H105" s="31">
        <f>SUM(H106)</f>
        <v>1038.35</v>
      </c>
      <c r="I105" s="31">
        <v>0</v>
      </c>
      <c r="J105" s="31">
        <v>0</v>
      </c>
      <c r="K105" s="31">
        <v>0</v>
      </c>
      <c r="L105" s="31">
        <v>0</v>
      </c>
      <c r="M105" s="30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1:41" s="4" customFormat="1" ht="12.75">
      <c r="A106" s="13" t="s">
        <v>133</v>
      </c>
      <c r="B106" s="38" t="s">
        <v>6</v>
      </c>
      <c r="C106" s="39">
        <f>SUM(D106:L106)</f>
        <v>1038.35</v>
      </c>
      <c r="D106" s="39">
        <v>0</v>
      </c>
      <c r="E106" s="39">
        <v>0</v>
      </c>
      <c r="F106" s="39">
        <v>0</v>
      </c>
      <c r="G106" s="39">
        <v>0</v>
      </c>
      <c r="H106" s="39">
        <v>1038.35</v>
      </c>
      <c r="I106" s="39">
        <v>0</v>
      </c>
      <c r="J106" s="39">
        <v>0</v>
      </c>
      <c r="K106" s="39">
        <v>0</v>
      </c>
      <c r="L106" s="39">
        <v>0</v>
      </c>
      <c r="M106" s="40" t="s">
        <v>16</v>
      </c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1:41" s="4" customFormat="1" ht="111" customHeight="1">
      <c r="A107" s="11" t="s">
        <v>134</v>
      </c>
      <c r="B107" s="30" t="s">
        <v>146</v>
      </c>
      <c r="C107" s="31">
        <f t="shared" si="29"/>
        <v>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0" t="s">
        <v>2</v>
      </c>
      <c r="N107" s="23">
        <v>2015</v>
      </c>
      <c r="O107" s="24">
        <v>2021</v>
      </c>
      <c r="P107" s="24" t="s">
        <v>48</v>
      </c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1:41" s="4" customFormat="1" ht="12.75">
      <c r="A108" s="13" t="s">
        <v>135</v>
      </c>
      <c r="B108" s="38" t="s">
        <v>6</v>
      </c>
      <c r="C108" s="39">
        <f t="shared" si="29"/>
        <v>0</v>
      </c>
      <c r="D108" s="39">
        <v>0</v>
      </c>
      <c r="E108" s="39">
        <v>0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40" t="s">
        <v>16</v>
      </c>
      <c r="N108" s="3">
        <v>2015</v>
      </c>
      <c r="O108" s="3">
        <v>2021</v>
      </c>
      <c r="P108" s="3" t="s">
        <v>48</v>
      </c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1:41" s="4" customFormat="1" ht="69.75" customHeight="1">
      <c r="A109" s="11" t="s">
        <v>148</v>
      </c>
      <c r="B109" s="30" t="s">
        <v>147</v>
      </c>
      <c r="C109" s="31">
        <f t="shared" si="29"/>
        <v>70</v>
      </c>
      <c r="D109" s="31">
        <v>0</v>
      </c>
      <c r="E109" s="31">
        <v>0</v>
      </c>
      <c r="F109" s="31">
        <f>SUM(F110)</f>
        <v>70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0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1:41" s="4" customFormat="1" ht="12.75">
      <c r="A110" s="13" t="s">
        <v>149</v>
      </c>
      <c r="B110" s="38" t="s">
        <v>6</v>
      </c>
      <c r="C110" s="39">
        <f t="shared" si="29"/>
        <v>70</v>
      </c>
      <c r="D110" s="39">
        <v>0</v>
      </c>
      <c r="E110" s="39">
        <v>0</v>
      </c>
      <c r="F110" s="39">
        <v>70</v>
      </c>
      <c r="G110" s="39">
        <v>0</v>
      </c>
      <c r="H110" s="39">
        <v>0</v>
      </c>
      <c r="I110" s="39">
        <v>0</v>
      </c>
      <c r="J110" s="39">
        <v>0</v>
      </c>
      <c r="K110" s="39">
        <v>0</v>
      </c>
      <c r="L110" s="39">
        <v>0</v>
      </c>
      <c r="M110" s="40" t="s">
        <v>16</v>
      </c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1:41" s="4" customFormat="1" ht="31.5" customHeight="1">
      <c r="A111" s="11" t="s">
        <v>47</v>
      </c>
      <c r="B111" s="48" t="s">
        <v>167</v>
      </c>
      <c r="C111" s="49"/>
      <c r="D111" s="49"/>
      <c r="E111" s="49"/>
      <c r="F111" s="49"/>
      <c r="G111" s="49"/>
      <c r="H111" s="49"/>
      <c r="I111" s="49"/>
      <c r="J111" s="49"/>
      <c r="K111" s="49"/>
      <c r="L111" s="50"/>
      <c r="M111" s="30" t="s">
        <v>16</v>
      </c>
      <c r="N111" s="23">
        <v>2015</v>
      </c>
      <c r="O111" s="24">
        <v>2021</v>
      </c>
      <c r="P111" s="24" t="s">
        <v>48</v>
      </c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1:41" s="4" customFormat="1" ht="117" customHeight="1">
      <c r="A112" s="11" t="s">
        <v>136</v>
      </c>
      <c r="B112" s="30" t="s">
        <v>157</v>
      </c>
      <c r="C112" s="31">
        <f>SUM(D112:L112)</f>
        <v>194963.26</v>
      </c>
      <c r="D112" s="31">
        <v>12649.56</v>
      </c>
      <c r="E112" s="31">
        <f>SUM(E113)</f>
        <v>13133.15</v>
      </c>
      <c r="F112" s="31">
        <f>SUM(F113:F113)</f>
        <v>13981.15</v>
      </c>
      <c r="G112" s="31">
        <f aca="true" t="shared" si="32" ref="G112:L112">SUM(G113)</f>
        <v>22355.11</v>
      </c>
      <c r="H112" s="31">
        <f t="shared" si="32"/>
        <v>24315.38</v>
      </c>
      <c r="I112" s="31">
        <f t="shared" si="32"/>
        <v>25352.01</v>
      </c>
      <c r="J112" s="31">
        <f t="shared" si="32"/>
        <v>27064.46</v>
      </c>
      <c r="K112" s="31">
        <f t="shared" si="32"/>
        <v>27528.74</v>
      </c>
      <c r="L112" s="31">
        <f t="shared" si="32"/>
        <v>28583.7</v>
      </c>
      <c r="M112" s="30" t="s">
        <v>16</v>
      </c>
      <c r="N112" s="23">
        <v>2015</v>
      </c>
      <c r="O112" s="24">
        <v>2021</v>
      </c>
      <c r="P112" s="24" t="s">
        <v>48</v>
      </c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1:41" s="4" customFormat="1" ht="12.75">
      <c r="A113" s="12" t="s">
        <v>137</v>
      </c>
      <c r="B113" s="32" t="s">
        <v>6</v>
      </c>
      <c r="C113" s="33">
        <f>SUM(D113:L113)</f>
        <v>194963.26</v>
      </c>
      <c r="D113" s="33">
        <v>12649.56</v>
      </c>
      <c r="E113" s="33">
        <f aca="true" t="shared" si="33" ref="E113:L113">SUM(E116)</f>
        <v>13133.15</v>
      </c>
      <c r="F113" s="33">
        <f t="shared" si="33"/>
        <v>13981.15</v>
      </c>
      <c r="G113" s="33">
        <f t="shared" si="33"/>
        <v>22355.11</v>
      </c>
      <c r="H113" s="33">
        <f t="shared" si="33"/>
        <v>24315.38</v>
      </c>
      <c r="I113" s="33">
        <f t="shared" si="33"/>
        <v>25352.01</v>
      </c>
      <c r="J113" s="33">
        <f t="shared" si="33"/>
        <v>27064.46</v>
      </c>
      <c r="K113" s="33">
        <f t="shared" si="33"/>
        <v>27528.74</v>
      </c>
      <c r="L113" s="33">
        <f t="shared" si="33"/>
        <v>28583.7</v>
      </c>
      <c r="M113" s="32" t="s">
        <v>16</v>
      </c>
      <c r="N113" s="25">
        <v>2015</v>
      </c>
      <c r="O113" s="26">
        <v>2021</v>
      </c>
      <c r="P113" s="26" t="s">
        <v>48</v>
      </c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1:41" s="4" customFormat="1" ht="12.75">
      <c r="A114" s="11" t="s">
        <v>138</v>
      </c>
      <c r="B114" s="30" t="s">
        <v>3</v>
      </c>
      <c r="C114" s="31" t="s">
        <v>16</v>
      </c>
      <c r="D114" s="31" t="s">
        <v>16</v>
      </c>
      <c r="E114" s="31" t="s">
        <v>16</v>
      </c>
      <c r="F114" s="31" t="s">
        <v>16</v>
      </c>
      <c r="G114" s="31" t="s">
        <v>16</v>
      </c>
      <c r="H114" s="31" t="s">
        <v>16</v>
      </c>
      <c r="I114" s="31" t="s">
        <v>16</v>
      </c>
      <c r="J114" s="31" t="s">
        <v>16</v>
      </c>
      <c r="K114" s="31" t="s">
        <v>16</v>
      </c>
      <c r="L114" s="31" t="s">
        <v>16</v>
      </c>
      <c r="M114" s="30" t="s">
        <v>16</v>
      </c>
      <c r="N114" s="23">
        <v>2015</v>
      </c>
      <c r="O114" s="24">
        <v>2021</v>
      </c>
      <c r="P114" s="24" t="s">
        <v>48</v>
      </c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1:41" s="4" customFormat="1" ht="40.5" customHeight="1">
      <c r="A115" s="11" t="s">
        <v>139</v>
      </c>
      <c r="B115" s="30" t="s">
        <v>27</v>
      </c>
      <c r="C115" s="31">
        <f>SUM(D115:L115)</f>
        <v>194963.26</v>
      </c>
      <c r="D115" s="31">
        <v>12649.56</v>
      </c>
      <c r="E115" s="31">
        <f>SUM(E116)</f>
        <v>13133.15</v>
      </c>
      <c r="F115" s="31">
        <f>SUM(F116:F116)</f>
        <v>13981.15</v>
      </c>
      <c r="G115" s="31">
        <f aca="true" t="shared" si="34" ref="G115:L115">SUM(G116)</f>
        <v>22355.11</v>
      </c>
      <c r="H115" s="31">
        <f t="shared" si="34"/>
        <v>24315.38</v>
      </c>
      <c r="I115" s="31">
        <f t="shared" si="34"/>
        <v>25352.01</v>
      </c>
      <c r="J115" s="31">
        <f t="shared" si="34"/>
        <v>27064.46</v>
      </c>
      <c r="K115" s="31">
        <f t="shared" si="34"/>
        <v>27528.74</v>
      </c>
      <c r="L115" s="31">
        <f t="shared" si="34"/>
        <v>28583.7</v>
      </c>
      <c r="M115" s="30" t="s">
        <v>16</v>
      </c>
      <c r="N115" s="23">
        <v>2015</v>
      </c>
      <c r="O115" s="24">
        <v>2021</v>
      </c>
      <c r="P115" s="24" t="s">
        <v>48</v>
      </c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1:41" s="4" customFormat="1" ht="12.75">
      <c r="A116" s="12" t="s">
        <v>140</v>
      </c>
      <c r="B116" s="32" t="s">
        <v>6</v>
      </c>
      <c r="C116" s="33">
        <f>SUM(D116:L116)</f>
        <v>194963.26</v>
      </c>
      <c r="D116" s="33">
        <v>12649.56</v>
      </c>
      <c r="E116" s="33">
        <f>E118+E120</f>
        <v>13133.15</v>
      </c>
      <c r="F116" s="33">
        <f>SUM(F120)</f>
        <v>13981.15</v>
      </c>
      <c r="G116" s="33">
        <f>SUM(G120)</f>
        <v>22355.11</v>
      </c>
      <c r="H116" s="33">
        <f>SUM(H120)</f>
        <v>24315.38</v>
      </c>
      <c r="I116" s="33">
        <f>I118+I120</f>
        <v>25352.01</v>
      </c>
      <c r="J116" s="33">
        <f>J118+J120</f>
        <v>27064.46</v>
      </c>
      <c r="K116" s="33">
        <f>K118+K120</f>
        <v>27528.74</v>
      </c>
      <c r="L116" s="33">
        <f>L118+L120</f>
        <v>28583.7</v>
      </c>
      <c r="M116" s="32" t="s">
        <v>16</v>
      </c>
      <c r="N116" s="25">
        <v>2015</v>
      </c>
      <c r="O116" s="26">
        <v>2021</v>
      </c>
      <c r="P116" s="26" t="s">
        <v>48</v>
      </c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1:41" s="4" customFormat="1" ht="51">
      <c r="A117" s="11" t="s">
        <v>141</v>
      </c>
      <c r="B117" s="30" t="s">
        <v>22</v>
      </c>
      <c r="C117" s="31">
        <f>SUM(C118)</f>
        <v>0</v>
      </c>
      <c r="D117" s="31">
        <v>0</v>
      </c>
      <c r="E117" s="31">
        <v>0</v>
      </c>
      <c r="F117" s="31">
        <v>0</v>
      </c>
      <c r="G117" s="31">
        <v>0</v>
      </c>
      <c r="H117" s="31">
        <v>0</v>
      </c>
      <c r="I117" s="31">
        <f>SUM(I118)</f>
        <v>0</v>
      </c>
      <c r="J117" s="31">
        <f>SUM(J118)</f>
        <v>0</v>
      </c>
      <c r="K117" s="31">
        <f>SUM(K118)</f>
        <v>0</v>
      </c>
      <c r="L117" s="31">
        <f>SUM(L118)</f>
        <v>0</v>
      </c>
      <c r="M117" s="30" t="s">
        <v>9</v>
      </c>
      <c r="N117" s="23">
        <v>2015</v>
      </c>
      <c r="O117" s="24">
        <v>2021</v>
      </c>
      <c r="P117" s="24" t="s">
        <v>48</v>
      </c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1:41" s="4" customFormat="1" ht="12.75">
      <c r="A118" s="13" t="s">
        <v>142</v>
      </c>
      <c r="B118" s="38" t="s">
        <v>6</v>
      </c>
      <c r="C118" s="39">
        <f>SUM(D118:L118)</f>
        <v>0</v>
      </c>
      <c r="D118" s="39">
        <v>0</v>
      </c>
      <c r="E118" s="39">
        <v>0</v>
      </c>
      <c r="F118" s="39">
        <v>0</v>
      </c>
      <c r="G118" s="39">
        <v>0</v>
      </c>
      <c r="H118" s="39">
        <v>0</v>
      </c>
      <c r="I118" s="39">
        <v>0</v>
      </c>
      <c r="J118" s="39">
        <v>0</v>
      </c>
      <c r="K118" s="39">
        <v>0</v>
      </c>
      <c r="L118" s="39">
        <v>0</v>
      </c>
      <c r="M118" s="40" t="s">
        <v>16</v>
      </c>
      <c r="N118" s="3">
        <v>2015</v>
      </c>
      <c r="O118" s="3">
        <v>2021</v>
      </c>
      <c r="P118" s="3" t="s">
        <v>48</v>
      </c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1:41" s="4" customFormat="1" ht="44.25" customHeight="1">
      <c r="A119" s="11" t="s">
        <v>143</v>
      </c>
      <c r="B119" s="30" t="s">
        <v>35</v>
      </c>
      <c r="C119" s="31">
        <f>SUM(D119:L119)</f>
        <v>194963.26</v>
      </c>
      <c r="D119" s="31">
        <v>12649.56</v>
      </c>
      <c r="E119" s="31">
        <f>SUM(E120)</f>
        <v>13133.15</v>
      </c>
      <c r="F119" s="31">
        <f>SUM(F120:F120)</f>
        <v>13981.15</v>
      </c>
      <c r="G119" s="31">
        <f aca="true" t="shared" si="35" ref="G119:L119">SUM(G120)</f>
        <v>22355.11</v>
      </c>
      <c r="H119" s="31">
        <f t="shared" si="35"/>
        <v>24315.38</v>
      </c>
      <c r="I119" s="31">
        <f t="shared" si="35"/>
        <v>25352.01</v>
      </c>
      <c r="J119" s="31">
        <f t="shared" si="35"/>
        <v>27064.46</v>
      </c>
      <c r="K119" s="31">
        <f t="shared" si="35"/>
        <v>27528.74</v>
      </c>
      <c r="L119" s="31">
        <f t="shared" si="35"/>
        <v>28583.7</v>
      </c>
      <c r="M119" s="30" t="s">
        <v>34</v>
      </c>
      <c r="N119" s="23">
        <v>2015</v>
      </c>
      <c r="O119" s="24">
        <v>2021</v>
      </c>
      <c r="P119" s="24" t="s">
        <v>48</v>
      </c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1:41" s="4" customFormat="1" ht="12.75">
      <c r="A120" s="13" t="s">
        <v>144</v>
      </c>
      <c r="B120" s="38" t="s">
        <v>6</v>
      </c>
      <c r="C120" s="39">
        <f>SUM(D120:L120)</f>
        <v>194963.26</v>
      </c>
      <c r="D120" s="39">
        <v>12649.56</v>
      </c>
      <c r="E120" s="39">
        <v>13133.15</v>
      </c>
      <c r="F120" s="39">
        <v>13981.15</v>
      </c>
      <c r="G120" s="39">
        <v>22355.11</v>
      </c>
      <c r="H120" s="39">
        <v>24315.38</v>
      </c>
      <c r="I120" s="39">
        <v>25352.01</v>
      </c>
      <c r="J120" s="39">
        <v>27064.46</v>
      </c>
      <c r="K120" s="39">
        <v>27528.74</v>
      </c>
      <c r="L120" s="39">
        <v>28583.7</v>
      </c>
      <c r="M120" s="40" t="s">
        <v>16</v>
      </c>
      <c r="N120" s="3">
        <v>2015</v>
      </c>
      <c r="O120" s="3">
        <v>2021</v>
      </c>
      <c r="P120" s="3" t="s">
        <v>48</v>
      </c>
      <c r="Q120" s="19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2:41" ht="12.7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2:12" ht="12.7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2:12" ht="12.7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2:12" ht="12.7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2:12" ht="12.7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2:12" ht="12.7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2:12" ht="12.7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</sheetData>
  <sheetProtection/>
  <mergeCells count="13">
    <mergeCell ref="R4:R7"/>
    <mergeCell ref="B111:L111"/>
    <mergeCell ref="B27:L27"/>
    <mergeCell ref="B17:L17"/>
    <mergeCell ref="A5:M5"/>
    <mergeCell ref="A4:M4"/>
    <mergeCell ref="C6:L6"/>
    <mergeCell ref="A3:M3"/>
    <mergeCell ref="A6:A7"/>
    <mergeCell ref="B6:B7"/>
    <mergeCell ref="M6:M7"/>
    <mergeCell ref="B87:L87"/>
    <mergeCell ref="J2:M2"/>
  </mergeCells>
  <printOptions/>
  <pageMargins left="0.7086614173228347" right="0.7086614173228347" top="0.7874015748031497" bottom="0.7480314960629921" header="0.31496062992125984" footer="0.31496062992125984"/>
  <pageSetup firstPageNumber="14" useFirstPageNumber="1" fitToHeight="0" fitToWidth="1" horizontalDpi="300" verticalDpi="300" orientation="landscape" paperSize="9" scale="64" r:id="rId3"/>
  <headerFooter scaleWithDoc="0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UsheninaEA</dc:creator>
  <cp:keywords/>
  <dc:description/>
  <cp:lastModifiedBy>User0504</cp:lastModifiedBy>
  <cp:lastPrinted>2022-01-31T06:13:15Z</cp:lastPrinted>
  <dcterms:created xsi:type="dcterms:W3CDTF">2017-04-19T06:32:02Z</dcterms:created>
  <dcterms:modified xsi:type="dcterms:W3CDTF">2022-01-31T06:14:42Z</dcterms:modified>
  <cp:category/>
  <cp:version/>
  <cp:contentType/>
  <cp:contentStatus/>
</cp:coreProperties>
</file>