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010" activeTab="1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24519"/>
</workbook>
</file>

<file path=xl/calcChain.xml><?xml version="1.0" encoding="utf-8"?>
<calcChain xmlns="http://schemas.openxmlformats.org/spreadsheetml/2006/main">
  <c r="C6" i="4"/>
  <c r="C5" s="1"/>
  <c r="D6"/>
  <c r="E6" s="1"/>
  <c r="E7"/>
  <c r="E8"/>
  <c r="E9"/>
  <c r="E10"/>
  <c r="C13"/>
  <c r="C12" s="1"/>
  <c r="D13"/>
  <c r="D12" s="1"/>
  <c r="E14"/>
  <c r="E13" s="1"/>
  <c r="E12" s="1"/>
  <c r="E15"/>
  <c r="E16"/>
  <c r="E17"/>
  <c r="E18"/>
  <c r="C20"/>
  <c r="D20"/>
  <c r="E20" s="1"/>
  <c r="E21"/>
  <c r="E23"/>
  <c r="C26"/>
  <c r="F26" s="1"/>
  <c r="D26"/>
  <c r="E26"/>
  <c r="E27"/>
  <c r="C28"/>
  <c r="D28"/>
  <c r="E29"/>
  <c r="C30"/>
  <c r="D30"/>
  <c r="E30" s="1"/>
  <c r="E31"/>
  <c r="C33"/>
  <c r="C32" s="1"/>
  <c r="D33"/>
  <c r="E34"/>
  <c r="C35"/>
  <c r="D35"/>
  <c r="E35" s="1"/>
  <c r="E36"/>
  <c r="E37"/>
  <c r="C38"/>
  <c r="D38"/>
  <c r="E38" s="1"/>
  <c r="E39"/>
  <c r="C42"/>
  <c r="D42"/>
  <c r="E43"/>
  <c r="C44"/>
  <c r="D44"/>
  <c r="E44"/>
  <c r="E45"/>
  <c r="C46"/>
  <c r="D46"/>
  <c r="C48"/>
  <c r="D48"/>
  <c r="E49"/>
  <c r="E51"/>
  <c r="C52"/>
  <c r="D52"/>
  <c r="E53"/>
  <c r="E54"/>
  <c r="C55"/>
  <c r="D55"/>
  <c r="E55" s="1"/>
  <c r="E56"/>
  <c r="E57"/>
  <c r="D59"/>
  <c r="E60"/>
  <c r="E61"/>
  <c r="E62"/>
  <c r="C63"/>
  <c r="C59" s="1"/>
  <c r="C64"/>
  <c r="C65"/>
  <c r="D65"/>
  <c r="E67"/>
  <c r="E68"/>
  <c r="E69"/>
  <c r="C73"/>
  <c r="D73"/>
  <c r="E74"/>
  <c r="C75"/>
  <c r="C72" s="1"/>
  <c r="C71" s="1"/>
  <c r="D75"/>
  <c r="F75" s="1"/>
  <c r="E82"/>
  <c r="C85"/>
  <c r="C84" s="1"/>
  <c r="D85"/>
  <c r="C87"/>
  <c r="D87"/>
  <c r="E89"/>
  <c r="C91"/>
  <c r="D91"/>
  <c r="D84" s="1"/>
  <c r="E84" s="1"/>
  <c r="E91"/>
  <c r="E92"/>
  <c r="C96"/>
  <c r="D96"/>
  <c r="E97"/>
  <c r="E98"/>
  <c r="C99"/>
  <c r="C95" s="1"/>
  <c r="D99"/>
  <c r="F99" s="1"/>
  <c r="E100"/>
  <c r="E101"/>
  <c r="C102"/>
  <c r="D102"/>
  <c r="E102" s="1"/>
  <c r="E103"/>
  <c r="E104"/>
  <c r="E105"/>
  <c r="E106"/>
  <c r="E107"/>
  <c r="E109"/>
  <c r="E110"/>
  <c r="E112"/>
  <c r="C114"/>
  <c r="D114"/>
  <c r="E116"/>
  <c r="E117"/>
  <c r="C118"/>
  <c r="D118"/>
  <c r="E118" s="1"/>
  <c r="E120"/>
  <c r="E121"/>
  <c r="C122"/>
  <c r="D122"/>
  <c r="E122" s="1"/>
  <c r="E123"/>
  <c r="C124"/>
  <c r="E124" s="1"/>
  <c r="C126"/>
  <c r="D126"/>
  <c r="E126"/>
  <c r="E127"/>
  <c r="E130"/>
  <c r="C133"/>
  <c r="D133"/>
  <c r="E135"/>
  <c r="E136"/>
  <c r="E137"/>
  <c r="E138"/>
  <c r="C139"/>
  <c r="E139" s="1"/>
  <c r="D139"/>
  <c r="D129" s="1"/>
  <c r="E140"/>
  <c r="E141"/>
  <c r="C143"/>
  <c r="D143"/>
  <c r="C144"/>
  <c r="D144"/>
  <c r="C152"/>
  <c r="D152"/>
  <c r="E152" s="1"/>
  <c r="E153"/>
  <c r="E154"/>
  <c r="C156"/>
  <c r="F156" s="1"/>
  <c r="D156"/>
  <c r="E157"/>
  <c r="E158"/>
  <c r="E159"/>
  <c r="E160"/>
  <c r="E161"/>
  <c r="E162"/>
  <c r="E163"/>
  <c r="E164"/>
  <c r="E165"/>
  <c r="C166"/>
  <c r="D166"/>
  <c r="E167"/>
  <c r="E168"/>
  <c r="E169"/>
  <c r="E170"/>
  <c r="E171"/>
  <c r="E172"/>
  <c r="E173"/>
  <c r="E174"/>
  <c r="E176"/>
  <c r="C177"/>
  <c r="E177" s="1"/>
  <c r="D177"/>
  <c r="F177" s="1"/>
  <c r="E178"/>
  <c r="E179"/>
  <c r="E180"/>
  <c r="E181"/>
  <c r="E182"/>
  <c r="E183"/>
  <c r="E184"/>
  <c r="E185"/>
  <c r="E186"/>
  <c r="E187"/>
  <c r="E188"/>
  <c r="E189"/>
  <c r="C190"/>
  <c r="D190"/>
  <c r="E191"/>
  <c r="E192"/>
  <c r="E194"/>
  <c r="E195"/>
  <c r="C196"/>
  <c r="C193" s="1"/>
  <c r="D196"/>
  <c r="E197"/>
  <c r="E198"/>
  <c r="E199"/>
  <c r="E200"/>
  <c r="E201"/>
  <c r="E202"/>
  <c r="C203"/>
  <c r="D203"/>
  <c r="F203" s="1"/>
  <c r="C206"/>
  <c r="C205" s="1"/>
  <c r="D206"/>
  <c r="D205" s="1"/>
  <c r="C209"/>
  <c r="F209" s="1"/>
  <c r="D209"/>
  <c r="C212"/>
  <c r="D212"/>
  <c r="F212" s="1"/>
  <c r="F215"/>
  <c r="F214"/>
  <c r="F213"/>
  <c r="F211"/>
  <c r="F210"/>
  <c r="F208"/>
  <c r="F207"/>
  <c r="F204"/>
  <c r="F202"/>
  <c r="F201"/>
  <c r="F200"/>
  <c r="F199"/>
  <c r="F198"/>
  <c r="F197"/>
  <c r="F195"/>
  <c r="F194"/>
  <c r="F192"/>
  <c r="F191"/>
  <c r="F189"/>
  <c r="F188"/>
  <c r="F187"/>
  <c r="F186"/>
  <c r="F185"/>
  <c r="F184"/>
  <c r="F183"/>
  <c r="F182"/>
  <c r="F181"/>
  <c r="F180"/>
  <c r="F179"/>
  <c r="F178"/>
  <c r="F176"/>
  <c r="F174"/>
  <c r="F173"/>
  <c r="F172"/>
  <c r="F171"/>
  <c r="F170"/>
  <c r="F169"/>
  <c r="F168"/>
  <c r="F167"/>
  <c r="F165"/>
  <c r="F164"/>
  <c r="F163"/>
  <c r="F162"/>
  <c r="F161"/>
  <c r="F160"/>
  <c r="F159"/>
  <c r="F158"/>
  <c r="F157"/>
  <c r="F154"/>
  <c r="F153"/>
  <c r="F149"/>
  <c r="F148"/>
  <c r="F147"/>
  <c r="F146"/>
  <c r="F145"/>
  <c r="F143"/>
  <c r="F142"/>
  <c r="F141"/>
  <c r="F140"/>
  <c r="F138"/>
  <c r="F137"/>
  <c r="F136"/>
  <c r="F135"/>
  <c r="F134"/>
  <c r="F133"/>
  <c r="F132"/>
  <c r="F131"/>
  <c r="F130"/>
  <c r="F128"/>
  <c r="F127"/>
  <c r="F125"/>
  <c r="F123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8"/>
  <c r="F97"/>
  <c r="F93"/>
  <c r="F92"/>
  <c r="F91"/>
  <c r="F90"/>
  <c r="F89"/>
  <c r="F88"/>
  <c r="F86"/>
  <c r="F85"/>
  <c r="F83"/>
  <c r="F82"/>
  <c r="F81"/>
  <c r="F80"/>
  <c r="F79"/>
  <c r="F78"/>
  <c r="F77"/>
  <c r="F76"/>
  <c r="F74"/>
  <c r="F73"/>
  <c r="F70"/>
  <c r="F69"/>
  <c r="F68"/>
  <c r="F67"/>
  <c r="F66"/>
  <c r="F62"/>
  <c r="F61"/>
  <c r="F60"/>
  <c r="F58"/>
  <c r="F57"/>
  <c r="F56"/>
  <c r="F54"/>
  <c r="F53"/>
  <c r="F52"/>
  <c r="F51"/>
  <c r="F50"/>
  <c r="F49"/>
  <c r="F47"/>
  <c r="F46"/>
  <c r="F45"/>
  <c r="F44"/>
  <c r="F43"/>
  <c r="F40"/>
  <c r="F39"/>
  <c r="F38"/>
  <c r="F37"/>
  <c r="F36"/>
  <c r="F34"/>
  <c r="F31"/>
  <c r="F30"/>
  <c r="F29"/>
  <c r="F28"/>
  <c r="F27"/>
  <c r="F25"/>
  <c r="F24"/>
  <c r="F23"/>
  <c r="F22"/>
  <c r="F21"/>
  <c r="F18"/>
  <c r="F17"/>
  <c r="F16"/>
  <c r="F15"/>
  <c r="F14"/>
  <c r="F11"/>
  <c r="F10"/>
  <c r="F9"/>
  <c r="F8"/>
  <c r="F7"/>
  <c r="E166" l="1"/>
  <c r="E87"/>
  <c r="E28"/>
  <c r="E190"/>
  <c r="E156"/>
  <c r="E114"/>
  <c r="E59"/>
  <c r="F20"/>
  <c r="E73"/>
  <c r="E48"/>
  <c r="C41"/>
  <c r="E42"/>
  <c r="E75"/>
  <c r="E52"/>
  <c r="E33"/>
  <c r="F13"/>
  <c r="F12" s="1"/>
  <c r="E196"/>
  <c r="E133"/>
  <c r="E96"/>
  <c r="F42"/>
  <c r="E65"/>
  <c r="D95"/>
  <c r="D94" s="1"/>
  <c r="C19"/>
  <c r="C155"/>
  <c r="F155" s="1"/>
  <c r="F205"/>
  <c r="C151"/>
  <c r="C150" s="1"/>
  <c r="F122"/>
  <c r="D155"/>
  <c r="F35"/>
  <c r="F152"/>
  <c r="F206"/>
  <c r="C175"/>
  <c r="F175" s="1"/>
  <c r="D193"/>
  <c r="E193" s="1"/>
  <c r="D175"/>
  <c r="D151" s="1"/>
  <c r="D32"/>
  <c r="E32" s="1"/>
  <c r="C129"/>
  <c r="E129" s="1"/>
  <c r="E63"/>
  <c r="D19"/>
  <c r="E19" s="1"/>
  <c r="E99"/>
  <c r="D72"/>
  <c r="D64"/>
  <c r="E64" s="1"/>
  <c r="D41"/>
  <c r="E41" s="1"/>
  <c r="D5"/>
  <c r="F84"/>
  <c r="F6"/>
  <c r="F33"/>
  <c r="F65"/>
  <c r="F87"/>
  <c r="F166"/>
  <c r="F55"/>
  <c r="F96"/>
  <c r="F139"/>
  <c r="F196"/>
  <c r="F144"/>
  <c r="F48"/>
  <c r="F126"/>
  <c r="F190"/>
  <c r="F59"/>
  <c r="F63"/>
  <c r="F95" l="1"/>
  <c r="E95"/>
  <c r="F64"/>
  <c r="F41"/>
  <c r="E155"/>
  <c r="E72"/>
  <c r="D71"/>
  <c r="E71" s="1"/>
  <c r="E5"/>
  <c r="F19"/>
  <c r="F72"/>
  <c r="C94"/>
  <c r="C4" s="1"/>
  <c r="C216" s="1"/>
  <c r="F5"/>
  <c r="F129"/>
  <c r="E175"/>
  <c r="E94"/>
  <c r="E151"/>
  <c r="D150"/>
  <c r="E150" s="1"/>
  <c r="F124"/>
  <c r="F193"/>
  <c r="F32"/>
  <c r="F71" l="1"/>
  <c r="D4"/>
  <c r="F4" s="1"/>
  <c r="F94"/>
  <c r="F151"/>
  <c r="E4" l="1"/>
  <c r="D216"/>
  <c r="E216" s="1"/>
  <c r="F150"/>
  <c r="F216" l="1"/>
  <c r="F15" i="14" l="1"/>
  <c r="E17" i="15"/>
  <c r="C56" i="14" l="1"/>
  <c r="E47"/>
  <c r="F56"/>
  <c r="E56"/>
  <c r="H58"/>
  <c r="H51"/>
  <c r="F53"/>
  <c r="E53"/>
  <c r="C53"/>
  <c r="H55"/>
  <c r="D12" i="15" l="1"/>
  <c r="E6" i="14" l="1"/>
  <c r="E15" i="15" l="1"/>
  <c r="H10" i="14"/>
  <c r="E20" l="1"/>
  <c r="C20"/>
  <c r="D10" i="15" l="1"/>
  <c r="D9" l="1"/>
  <c r="H39" i="14"/>
  <c r="F32"/>
  <c r="F60"/>
  <c r="D15" i="15" l="1"/>
  <c r="H61" i="14" l="1"/>
  <c r="H59"/>
  <c r="H57"/>
  <c r="H54"/>
  <c r="H52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1"/>
  <c r="H9"/>
  <c r="H7"/>
  <c r="E60"/>
  <c r="H60" s="1"/>
  <c r="E45"/>
  <c r="E42"/>
  <c r="E36"/>
  <c r="E32"/>
  <c r="E27"/>
  <c r="E15"/>
  <c r="F17" i="15"/>
  <c r="F18"/>
  <c r="E19"/>
  <c r="E21"/>
  <c r="E14"/>
  <c r="E12"/>
  <c r="E10"/>
  <c r="D21"/>
  <c r="D19"/>
  <c r="D17"/>
  <c r="D14" s="1"/>
  <c r="D8" s="1"/>
  <c r="C60" i="14"/>
  <c r="F47"/>
  <c r="C47"/>
  <c r="F45"/>
  <c r="C45"/>
  <c r="F42"/>
  <c r="C42"/>
  <c r="F36"/>
  <c r="C36"/>
  <c r="D32"/>
  <c r="D62" s="1"/>
  <c r="C32"/>
  <c r="F27"/>
  <c r="C27"/>
  <c r="F20"/>
  <c r="C15"/>
  <c r="F6"/>
  <c r="C6"/>
  <c r="E62" l="1"/>
  <c r="C62"/>
  <c r="E9" i="15"/>
  <c r="E8" s="1"/>
  <c r="E7" s="1"/>
  <c r="H56" i="14"/>
  <c r="H45"/>
  <c r="H32"/>
  <c r="H53"/>
  <c r="H42"/>
  <c r="H47"/>
  <c r="H36"/>
  <c r="H27"/>
  <c r="H20"/>
  <c r="H15"/>
  <c r="H6"/>
  <c r="D7" i="15"/>
  <c r="F62" i="14"/>
  <c r="H62" l="1"/>
  <c r="F14" i="15"/>
</calcChain>
</file>

<file path=xl/sharedStrings.xml><?xml version="1.0" encoding="utf-8"?>
<sst xmlns="http://schemas.openxmlformats.org/spreadsheetml/2006/main" count="588" uniqueCount="521">
  <si>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</si>
  <si>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</si>
  <si>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</si>
  <si>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</si>
  <si>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</si>
  <si>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</si>
  <si>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</si>
  <si>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</si>
  <si>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</si>
  <si>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</si>
  <si>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</si>
  <si>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</si>
  <si>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</si>
  <si>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</si>
  <si>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</si>
  <si>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</si>
  <si>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</si>
  <si>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</si>
  <si>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</si>
  <si>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</si>
  <si>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</si>
  <si>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</si>
  <si>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</si>
  <si>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</si>
  <si>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</si>
  <si>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</si>
  <si>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</si>
  <si>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</si>
  <si>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</si>
  <si>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</si>
  <si>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</si>
  <si>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</si>
  <si>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</si>
  <si>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</si>
  <si>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</si>
  <si>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</si>
  <si>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</si>
  <si>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</si>
  <si>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</si>
  <si>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</si>
  <si>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</si>
  <si>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</si>
  <si>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</si>
  <si>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</si>
  <si>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</si>
  <si>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</si>
  <si>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</si>
  <si>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</si>
  <si>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000  1  17  00000  00  0000  140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</si>
  <si>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</si>
  <si>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</si>
  <si>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</si>
  <si>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</si>
  <si>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</si>
  <si>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</si>
  <si>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</si>
  <si>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</si>
  <si>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</si>
  <si>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</si>
  <si>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</si>
  <si>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</si>
  <si>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</si>
  <si>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</si>
  <si>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</si>
  <si>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</si>
  <si>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</si>
  <si>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</si>
  <si>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</si>
  <si>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</si>
  <si>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</si>
  <si>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</si>
  <si>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</si>
  <si>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</si>
  <si>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</si>
  <si>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</si>
  <si>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</si>
  <si>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</si>
  <si>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</si>
  <si>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</si>
  <si>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</si>
  <si>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</si>
  <si>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</si>
  <si>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</si>
  <si>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</si>
  <si>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</si>
  <si>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</si>
  <si>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</si>
  <si>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</si>
  <si>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</si>
  <si>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</si>
  <si>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</si>
  <si>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</si>
  <si>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</si>
  <si>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</si>
  <si>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</si>
  <si>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</si>
  <si>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</si>
  <si>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</si>
  <si>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</si>
  <si>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</si>
  <si>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</si>
  <si>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</si>
  <si>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</si>
  <si>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</si>
  <si>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</si>
  <si>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</si>
  <si>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</si>
  <si>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</si>
  <si>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</si>
  <si>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</si>
  <si>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</si>
  <si>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</si>
  <si>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</si>
  <si>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</si>
  <si>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</si>
  <si>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</si>
  <si>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</si>
  <si>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</si>
  <si>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</si>
  <si>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</si>
  <si>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</si>
  <si>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</si>
  <si>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</si>
  <si>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</si>
  <si>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</si>
  <si>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</si>
  <si>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</si>
  <si>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</si>
  <si>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</si>
  <si>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</si>
  <si>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</si>
  <si>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</si>
  <si>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</si>
  <si>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</si>
  <si>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</si>
  <si>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</si>
  <si>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</si>
  <si>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</si>
  <si>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</si>
  <si>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</si>
  <si>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</si>
  <si>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</si>
  <si>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</si>
  <si>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</si>
  <si>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</si>
  <si>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</si>
  <si>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</si>
  <si>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</si>
  <si>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</si>
  <si>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</si>
  <si>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</si>
  <si>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</si>
  <si>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</si>
  <si>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</si>
  <si>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</si>
  <si>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</si>
  <si>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</si>
  <si>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</si>
  <si>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</si>
  <si>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</si>
  <si>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</si>
  <si>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</si>
  <si>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</si>
  <si>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</si>
  <si>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</si>
  <si>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</si>
  <si>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</si>
  <si>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</si>
  <si>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</si>
  <si>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</si>
  <si>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</si>
  <si>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</si>
  <si>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</si>
  <si>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</si>
  <si>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</si>
  <si>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</si>
  <si>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</si>
  <si>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</si>
  <si>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</si>
  <si>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</si>
  <si>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</si>
  <si>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</si>
  <si>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</si>
  <si>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</si>
  <si>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</si>
  <si>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</si>
  <si>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</si>
  <si>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</si>
  <si>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</si>
  <si>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</si>
  <si>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</si>
  <si>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902  1  17  01040  04  0000  180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</si>
  <si>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</si>
  <si>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</si>
  <si>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</si>
  <si>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</si>
  <si>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</si>
  <si>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</si>
  <si>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</si>
  <si>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</si>
  <si>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</si>
  <si>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</si>
  <si>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</si>
  <si>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</si>
  <si>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</si>
  <si>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</si>
  <si>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</si>
  <si>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</si>
  <si>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</si>
  <si>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</si>
  <si>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</si>
  <si>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</si>
  <si>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</si>
  <si>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</si>
  <si>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</si>
  <si>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</si>
  <si>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</si>
  <si>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</si>
  <si>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</si>
  <si>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</si>
  <si>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</si>
  <si>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</si>
  <si>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</si>
  <si>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</si>
  <si>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</si>
  <si>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</si>
  <si>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</si>
  <si>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</si>
  <si>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</si>
  <si>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</si>
  <si>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</si>
  <si>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</si>
  <si>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</si>
  <si>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</si>
  <si>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</si>
  <si>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</si>
  <si>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</si>
  <si>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</si>
  <si>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</si>
  <si>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</si>
  <si>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</si>
  <si>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</si>
  <si>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</si>
  <si>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</si>
  <si>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</si>
  <si>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901 1  16  07090  04  0000  140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</si>
  <si>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</si>
  <si>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</si>
  <si>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</si>
  <si>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</si>
  <si>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</si>
  <si>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</si>
  <si>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</si>
  <si>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</si>
  <si>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</si>
  <si>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</si>
  <si>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</si>
  <si>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</si>
  <si>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</si>
  <si>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</si>
  <si>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</si>
  <si>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</si>
  <si>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</si>
  <si>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</si>
  <si>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</si>
  <si>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</si>
  <si>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902  1  11  09080  04  0001  120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</si>
  <si>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</si>
  <si>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</si>
  <si>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</si>
  <si>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</si>
  <si>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</si>
  <si>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</si>
  <si>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</si>
  <si>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</si>
  <si>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</si>
  <si>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</si>
  <si>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</si>
  <si>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</si>
  <si>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</si>
  <si>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</si>
  <si>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901  1 16   01084  01  0000 140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</si>
  <si>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</si>
  <si>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</si>
  <si>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</si>
  <si>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</si>
  <si>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</si>
  <si>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</si>
  <si>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</si>
  <si>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</si>
  <si>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</si>
  <si>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 xml:space="preserve"> 000  1 16 11050 01 0000 140</t>
  </si>
  <si>
    <t xml:space="preserve"> 017  1 16 11050 01 0000 140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</si>
  <si>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</si>
  <si>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</si>
  <si>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</si>
  <si>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</si>
  <si>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</si>
  <si>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</si>
  <si>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</si>
  <si>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</si>
  <si>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</si>
  <si>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</si>
  <si>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</si>
  <si>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</si>
  <si>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</si>
  <si>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</si>
  <si>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</si>
  <si>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</si>
  <si>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</si>
  <si>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</si>
  <si>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</si>
  <si>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</si>
  <si>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</si>
  <si>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</si>
  <si>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</si>
  <si>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</si>
  <si>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</si>
  <si>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</si>
  <si>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</si>
  <si>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</si>
  <si>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</si>
  <si>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</si>
  <si>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</si>
  <si>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</si>
  <si>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</si>
  <si>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</si>
  <si>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</si>
  <si>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</si>
  <si>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</si>
  <si>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</si>
  <si>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</si>
  <si>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</si>
  <si>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</si>
  <si>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</si>
  <si>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</si>
  <si>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</si>
  <si>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</si>
  <si>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</si>
  <si>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</si>
  <si>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</si>
  <si>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</si>
  <si>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</si>
  <si>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</si>
  <si>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</si>
  <si>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</si>
  <si>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</si>
  <si>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</si>
  <si>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</si>
  <si>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</si>
  <si>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</si>
  <si>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</si>
  <si>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</si>
  <si>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</si>
  <si>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</si>
  <si>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</si>
  <si>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</si>
  <si>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</si>
  <si>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</si>
  <si>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</si>
  <si>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</si>
  <si>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</si>
  <si>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</si>
  <si>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</si>
  <si>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037  116 10123 01 0000 140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</si>
  <si>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</si>
  <si>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</si>
  <si>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</si>
  <si>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</si>
  <si>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</si>
  <si>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</si>
  <si>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</si>
  <si>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</si>
  <si>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908  2 02  25519  04  0000  150</t>
  </si>
  <si>
    <t xml:space="preserve">Субсидии бюджетам городских округов на поддержку отрасли культуры
</t>
  </si>
  <si>
    <t>901  2 02  25555  04  0000  150</t>
  </si>
  <si>
    <t xml:space="preserve">Субсидии бюджетам городских округов на реализацию программ формирования современной городской среды
</t>
  </si>
  <si>
    <t>Прочие субсидии бюджетам городских округов</t>
  </si>
  <si>
    <t>901  2  02  29999  04  0000  150</t>
  </si>
  <si>
    <t>Субсидии на организацию военно-патриотического воспитания и допризывной подготовки молодых граждан</t>
  </si>
  <si>
    <t>Субсидии на создание и обеспечение деятельности молодежных "коворкинг-центров"</t>
  </si>
  <si>
    <t>Субсидии на реализацию  мероприятий по поэтапному внедрению Всероссийского физкультурно-спортивного комплекса "Готов к труду и обороне" (ГТО)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</si>
  <si>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</si>
  <si>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</si>
  <si>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создание в муниципальных общеобразовательных организациях условий для организации горячего питания обучающихся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</si>
  <si>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</si>
  <si>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</si>
  <si>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 </t>
  </si>
  <si>
    <t xml:space="preserve"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 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</si>
  <si>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</si>
  <si>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 xml:space="preserve"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</si>
  <si>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 xml:space="preserve"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 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</si>
  <si>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</si>
  <si>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Субвенции местным бюджетам на осуществление государственного полномочия Свердловской области по предоставлению гражданам, проживающим на территории Свердловской области, меры социальной поддержки по частичному освобождению от платы за коммунальные услуги </t>
  </si>
  <si>
    <t xml:space="preserve"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</si>
  <si>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</si>
  <si>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оплату жилищно-коммунальных услуг отдельным категориям граждан
</t>
  </si>
  <si>
    <t>901  2  02  35462  04  0000  150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</si>
  <si>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</si>
  <si>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</si>
  <si>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</si>
  <si>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901  2  02  45424  04  0000  150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</si>
  <si>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</si>
  <si>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Прочие межбюджетные трансферты, передаваемые бюджетам городских округов</t>
  </si>
  <si>
    <t>908  2  02  49999  04  0000  150</t>
  </si>
  <si>
    <t xml:space="preserve"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</si>
  <si>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</si>
  <si>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</si>
  <si>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</si>
  <si>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</si>
  <si>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</si>
  <si>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Объем средств по решению о бюджете на 2022 год  в тысячах рублей</t>
  </si>
  <si>
    <t>Объем средств по решению о бюджете на 2022 год, тыс. руб.</t>
  </si>
  <si>
    <t xml:space="preserve">Дотации бюджетам городских округов на поддержку мер по обеспечению сбалансированности бюджетов
</t>
  </si>
  <si>
    <t>Другие вопросы в обасти средств массовой информации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</si>
  <si>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</si>
  <si>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</si>
  <si>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</si>
  <si>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</si>
  <si>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</si>
  <si>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</si>
  <si>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</si>
  <si>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</si>
  <si>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</si>
  <si>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 реализацию проектов капитального строительства муниципального значения по развитию газификации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</si>
  <si>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</si>
  <si>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</si>
  <si>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901  2 02  25576  04  0000  150</t>
  </si>
  <si>
    <t xml:space="preserve">Субсидии бюджетам городских округов на обеспечение комплексного развития сельских территорий
</t>
  </si>
  <si>
    <t>906  2 02  25750  04  0000  150</t>
  </si>
  <si>
    <t xml:space="preserve">Субсидии бюджетам городских округов на реализацию мероприятий по модернизации школьных систем образования
</t>
  </si>
  <si>
    <t>Субсидии  на предоставление региональных социальных выплат молодым семьям на улучшение жилищных условий</t>
  </si>
  <si>
    <t>901  2  02  49999  04  0000  150</t>
  </si>
  <si>
    <t xml:space="preserve">Межбюджетные трансферты на на оказание финансовой и материальной помощи гражданам, пострадавшим в результате чрезвычайной ситуации муниципального характера </t>
  </si>
  <si>
    <t xml:space="preserve">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
</t>
  </si>
  <si>
    <t>906  2  18  04010   04 0000 150</t>
  </si>
  <si>
    <t>906  2 18  04020  04  0000 150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</si>
  <si>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</si>
  <si>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017 1 11 05430 04 0000 120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</si>
  <si>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округов,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</si>
  <si>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902  1  14  06024  04  0000  430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</si>
  <si>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</si>
  <si>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Межбюджетные трансферты для детального инструментального обследования, выполнения инженерных изысканий с последующей разработкой архитектурно-строительных решений и прохождения государственной экспертизы проектной документации по объекту: жилой дом, расположенный по адресу: Невьянский район, пос. Цементный, ул. Ленина, д. 70 </t>
  </si>
  <si>
    <t xml:space="preserve">Межбюджетные трансферты  на организацию электро-, тепло-, газо- и водоснабжения, водоотведения, снабжения населения топливом 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</si>
  <si>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</si>
  <si>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</si>
  <si>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</si>
  <si>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</si>
  <si>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Сумма бюджетных назначений на 2022 год                (в тыс.руб.)</t>
  </si>
  <si>
    <t>Рост, снижение                  (+, -) в тыс. руб.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</si>
  <si>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</si>
  <si>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</si>
  <si>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Акцизы на пиво, напитки, изготавливаемые на основе пива, производимые на территории Российской Федерации
</t>
  </si>
  <si>
    <t>182  1  05  01  022  01 0000  110</t>
  </si>
  <si>
    <t>000  1  11  05010  00  0000  120</t>
  </si>
  <si>
    <t>902  1  11  05074  04  0007  120</t>
  </si>
  <si>
    <t xml:space="preserve">000  1 11 05300 00 0000 120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</si>
  <si>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</si>
  <si>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000 1 11 05400 00 0000 120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</si>
  <si>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</si>
  <si>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908  1  13  02994  04  0006  130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</si>
  <si>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</si>
  <si>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</si>
  <si>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</si>
  <si>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</si>
  <si>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</si>
  <si>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</si>
  <si>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</si>
  <si>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</si>
  <si>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919 1 16 10100 04 0000 140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</si>
  <si>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</si>
  <si>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000  2 02  20077  04  0000  150</t>
  </si>
  <si>
    <t xml:space="preserve">Субсидии  на строительство и реконструкцию объектов спортивной инфраструктуры муниципальной собственности для занятий физической культурой и спортом </t>
  </si>
  <si>
    <t xml:space="preserve">Субсидии  на  улучшение жилищных условий граждан, проживающих на сельских территориях  </t>
  </si>
  <si>
    <t>000  2  02  30024  04  0000  150</t>
  </si>
  <si>
    <t>000  2  18  04010  04  0000  150</t>
  </si>
  <si>
    <t>000  2  18  04020  04  0000  150</t>
  </si>
  <si>
    <t>Исполнение бюджета Невьянского городского округа на сайт  по состоянию на 01.06.2022 г.</t>
  </si>
  <si>
    <t>Сумма фактического поступления на 01.06.2022 г.              (в тыс.руб.)</t>
  </si>
  <si>
    <t xml:space="preserve"> по состоянию на 01.06.2022 года</t>
  </si>
  <si>
    <t>Исполнено    на 01.06.2022г., в тыс. руб.</t>
  </si>
  <si>
    <t>на 01.06.2022 г.</t>
  </si>
  <si>
    <t>Исполнение на 01.06.2022 г., в тысячах рублей</t>
  </si>
  <si>
    <t>на  01.06.2022 г.</t>
  </si>
  <si>
    <t>на 01.06.2021 г.</t>
  </si>
  <si>
    <t>182  1  05  01  050  01  0000  110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</si>
  <si>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</si>
  <si>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048 1 12 01010 01 2100 120</t>
  </si>
  <si>
    <t>Плата за выбросы загрязняющих веществ в атмосферный воздух стационарными объектами (пени по соответствующему платежу)</t>
  </si>
  <si>
    <t>906  1  13  02994  04  0001  130</t>
  </si>
  <si>
    <t>908  1 13  02994  04  0001  130</t>
  </si>
  <si>
    <t>919  1  13  02994  04  0001  130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</si>
  <si>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</si>
  <si>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</si>
  <si>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</si>
  <si>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</si>
  <si>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</si>
  <si>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</si>
  <si>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</si>
  <si>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</si>
  <si>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</si>
  <si>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(прочие доходы от реализации иного имущества,)</t>
  </si>
  <si>
    <t>913  1 16   01154  01  0000 140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</si>
  <si>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
</t>
  </si>
  <si>
    <t>017 1 16 01193 01 0000 140</t>
  </si>
  <si>
    <t>913 1  16  07090  04  0000  140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</si>
  <si>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</si>
  <si>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913 1 16 10100 04 0000 140</t>
  </si>
  <si>
    <t>027  116 10123 01 0000 140</t>
  </si>
  <si>
    <t>919  1  17  01040  04  0000  180</t>
  </si>
  <si>
    <t>000  1  17  05000  00  0000  180</t>
  </si>
  <si>
    <t>Прочие неналоговые доходы</t>
  </si>
  <si>
    <t>901  1  17  05040  04  0000  180</t>
  </si>
  <si>
    <t>Прочие неналоговые доходы бюджетов городских округов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</si>
  <si>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</si>
  <si>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</si>
  <si>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</si>
  <si>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>908  2  19  60010  04  0000  150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</si>
  <si>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 6 443,37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</si>
  <si>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 xml:space="preserve">                                                                                                                                                                          </t>
  </si>
  <si>
    <t xml:space="preserve"> Спорт высших достижений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</si>
</sst>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7.5"/>
      <name val="Liberation Serif"/>
      <family val="1"/>
      <charset val="204"/>
    </font>
    <font>
      <i/>
      <sz val="10"/>
      <name val="Liberation Serif"/>
      <family val="1"/>
      <charset val="204"/>
    </font>
    <font>
      <i/>
      <sz val="11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0" fillId="2" borderId="14"/>
    <xf numFmtId="4" fontId="31" fillId="0" borderId="15">
      <alignment horizontal="right" vertical="top" shrinkToFit="1"/>
    </xf>
    <xf numFmtId="0" fontId="33" fillId="0" borderId="0" applyNumberFormat="0" applyFill="0" applyBorder="0" applyAlignment="0" applyProtection="0"/>
    <xf numFmtId="49" fontId="31" fillId="0" borderId="17">
      <alignment horizontal="center"/>
    </xf>
  </cellStyleXfs>
  <cellXfs count="267"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justify"/>
    </xf>
    <xf numFmtId="164" fontId="7" fillId="0" borderId="1" xfId="0" applyNumberFormat="1" applyFont="1" applyBorder="1"/>
    <xf numFmtId="165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165" fontId="10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justify" wrapText="1"/>
    </xf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justify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1" xfId="0" applyFont="1" applyFill="1" applyBorder="1" applyAlignment="1">
      <alignment vertical="justify" wrapText="1"/>
    </xf>
    <xf numFmtId="0" fontId="10" fillId="0" borderId="0" xfId="0" applyFont="1" applyBorder="1" applyAlignment="1">
      <alignment vertical="justify"/>
    </xf>
    <xf numFmtId="0" fontId="12" fillId="0" borderId="0" xfId="0" applyFont="1"/>
    <xf numFmtId="0" fontId="10" fillId="0" borderId="0" xfId="0" applyFont="1" applyFill="1" applyBorder="1" applyAlignment="1">
      <alignment vertical="justify" wrapText="1"/>
    </xf>
    <xf numFmtId="0" fontId="12" fillId="0" borderId="0" xfId="0" applyFont="1" applyBorder="1"/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/>
    <xf numFmtId="0" fontId="14" fillId="0" borderId="1" xfId="0" applyFont="1" applyFill="1" applyBorder="1" applyAlignment="1">
      <alignment vertical="justify"/>
    </xf>
    <xf numFmtId="0" fontId="7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5" fillId="0" borderId="0" xfId="1" applyNumberFormat="1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0" fillId="0" borderId="1" xfId="0" applyBorder="1"/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left" vertical="top" wrapText="1" indent="2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 indent="2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167" fontId="23" fillId="0" borderId="2" xfId="0" applyNumberFormat="1" applyFont="1" applyBorder="1" applyAlignment="1">
      <alignment horizontal="center" vertical="top"/>
    </xf>
    <xf numFmtId="167" fontId="23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7" fillId="0" borderId="1" xfId="0" applyNumberFormat="1" applyFont="1" applyFill="1" applyBorder="1"/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27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vertical="top"/>
    </xf>
    <xf numFmtId="4" fontId="23" fillId="0" borderId="2" xfId="0" applyNumberFormat="1" applyFont="1" applyBorder="1" applyAlignment="1">
      <alignment horizontal="right" vertical="top"/>
    </xf>
    <xf numFmtId="4" fontId="23" fillId="0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/>
    <xf numFmtId="0" fontId="25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2" fillId="0" borderId="0" xfId="0" applyNumberFormat="1" applyFont="1"/>
    <xf numFmtId="4" fontId="27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13" fillId="0" borderId="0" xfId="0" applyNumberFormat="1" applyFont="1"/>
    <xf numFmtId="164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top"/>
    </xf>
    <xf numFmtId="4" fontId="10" fillId="0" borderId="21" xfId="0" applyNumberFormat="1" applyFont="1" applyFill="1" applyBorder="1"/>
    <xf numFmtId="4" fontId="0" fillId="0" borderId="0" xfId="0" applyNumberFormat="1" applyBorder="1"/>
    <xf numFmtId="0" fontId="34" fillId="0" borderId="4" xfId="3" applyFont="1" applyFill="1" applyBorder="1" applyAlignment="1">
      <alignment horizontal="left" vertical="center"/>
    </xf>
    <xf numFmtId="0" fontId="34" fillId="0" borderId="5" xfId="3" applyFont="1" applyFill="1" applyBorder="1" applyAlignment="1">
      <alignment vertical="top" wrapText="1"/>
    </xf>
    <xf numFmtId="4" fontId="39" fillId="0" borderId="5" xfId="3" applyNumberFormat="1" applyFont="1" applyFill="1" applyBorder="1" applyAlignment="1">
      <alignment horizontal="center" vertical="center"/>
    </xf>
    <xf numFmtId="4" fontId="39" fillId="0" borderId="10" xfId="3" applyNumberFormat="1" applyFont="1" applyFill="1" applyBorder="1" applyAlignment="1">
      <alignment horizontal="center" vertical="center"/>
    </xf>
    <xf numFmtId="0" fontId="32" fillId="0" borderId="6" xfId="3" applyFont="1" applyFill="1" applyBorder="1" applyAlignment="1">
      <alignment horizontal="left" vertical="center"/>
    </xf>
    <xf numFmtId="0" fontId="32" fillId="0" borderId="7" xfId="3" applyFont="1" applyFill="1" applyBorder="1" applyAlignment="1">
      <alignment horizontal="justify" vertical="top" wrapText="1"/>
    </xf>
    <xf numFmtId="4" fontId="42" fillId="0" borderId="7" xfId="0" applyNumberFormat="1" applyFont="1" applyFill="1" applyBorder="1" applyAlignment="1">
      <alignment horizontal="center" vertical="center" shrinkToFit="1"/>
    </xf>
    <xf numFmtId="4" fontId="42" fillId="0" borderId="7" xfId="0" applyNumberFormat="1" applyFont="1" applyFill="1" applyBorder="1" applyAlignment="1">
      <alignment horizontal="center" vertical="center"/>
    </xf>
    <xf numFmtId="4" fontId="42" fillId="0" borderId="7" xfId="3" applyNumberFormat="1" applyFont="1" applyFill="1" applyBorder="1" applyAlignment="1">
      <alignment horizontal="center" vertical="center"/>
    </xf>
    <xf numFmtId="4" fontId="42" fillId="0" borderId="11" xfId="3" applyNumberFormat="1" applyFont="1" applyFill="1" applyBorder="1" applyAlignment="1">
      <alignment horizontal="center" vertical="center"/>
    </xf>
    <xf numFmtId="0" fontId="32" fillId="0" borderId="8" xfId="3" applyFont="1" applyFill="1" applyBorder="1" applyAlignment="1">
      <alignment horizontal="left" vertical="center"/>
    </xf>
    <xf numFmtId="0" fontId="32" fillId="0" borderId="1" xfId="3" applyFont="1" applyFill="1" applyBorder="1" applyAlignment="1">
      <alignment horizontal="justify" vertical="top" wrapText="1"/>
    </xf>
    <xf numFmtId="4" fontId="42" fillId="0" borderId="1" xfId="0" applyNumberFormat="1" applyFont="1" applyFill="1" applyBorder="1" applyAlignment="1">
      <alignment horizontal="center" vertical="center" shrinkToFit="1"/>
    </xf>
    <xf numFmtId="4" fontId="42" fillId="0" borderId="1" xfId="0" applyNumberFormat="1" applyFont="1" applyFill="1" applyBorder="1" applyAlignment="1">
      <alignment horizontal="center" vertical="center"/>
    </xf>
    <xf numFmtId="4" fontId="42" fillId="0" borderId="1" xfId="3" applyNumberFormat="1" applyFont="1" applyFill="1" applyBorder="1" applyAlignment="1">
      <alignment horizontal="center" vertical="center"/>
    </xf>
    <xf numFmtId="4" fontId="42" fillId="0" borderId="12" xfId="3" applyNumberFormat="1" applyFont="1" applyFill="1" applyBorder="1" applyAlignment="1">
      <alignment horizontal="center" vertical="center"/>
    </xf>
    <xf numFmtId="0" fontId="32" fillId="0" borderId="9" xfId="3" applyFont="1" applyFill="1" applyBorder="1" applyAlignment="1">
      <alignment horizontal="left" vertical="center"/>
    </xf>
    <xf numFmtId="0" fontId="32" fillId="0" borderId="2" xfId="3" applyFont="1" applyFill="1" applyBorder="1" applyAlignment="1">
      <alignment horizontal="justify" vertical="top" wrapText="1"/>
    </xf>
    <xf numFmtId="4" fontId="42" fillId="0" borderId="2" xfId="0" applyNumberFormat="1" applyFont="1" applyFill="1" applyBorder="1" applyAlignment="1">
      <alignment horizontal="center" vertical="center" shrinkToFit="1"/>
    </xf>
    <xf numFmtId="4" fontId="42" fillId="0" borderId="2" xfId="0" applyNumberFormat="1" applyFont="1" applyFill="1" applyBorder="1" applyAlignment="1">
      <alignment horizontal="center" vertical="center"/>
    </xf>
    <xf numFmtId="4" fontId="42" fillId="0" borderId="2" xfId="3" applyNumberFormat="1" applyFont="1" applyFill="1" applyBorder="1" applyAlignment="1">
      <alignment horizontal="center" vertical="center"/>
    </xf>
    <xf numFmtId="4" fontId="42" fillId="0" borderId="13" xfId="3" applyNumberFormat="1" applyFont="1" applyFill="1" applyBorder="1" applyAlignment="1">
      <alignment horizontal="center" vertical="center"/>
    </xf>
    <xf numFmtId="0" fontId="34" fillId="0" borderId="5" xfId="3" applyFont="1" applyFill="1" applyBorder="1" applyAlignment="1">
      <alignment horizontal="justify" vertical="top" wrapText="1"/>
    </xf>
    <xf numFmtId="4" fontId="39" fillId="0" borderId="5" xfId="3" applyNumberFormat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left" vertical="center"/>
    </xf>
    <xf numFmtId="0" fontId="32" fillId="0" borderId="8" xfId="1" applyFont="1" applyFill="1" applyBorder="1" applyAlignment="1">
      <alignment horizontal="left" vertical="center"/>
    </xf>
    <xf numFmtId="0" fontId="32" fillId="0" borderId="1" xfId="1" applyNumberFormat="1" applyFont="1" applyFill="1" applyBorder="1" applyAlignment="1">
      <alignment horizontal="justify" vertical="top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justify" vertical="top" wrapText="1"/>
    </xf>
    <xf numFmtId="0" fontId="32" fillId="0" borderId="9" xfId="1" applyFont="1" applyFill="1" applyBorder="1" applyAlignment="1">
      <alignment horizontal="left" vertical="center"/>
    </xf>
    <xf numFmtId="0" fontId="32" fillId="0" borderId="2" xfId="1" applyFont="1" applyFill="1" applyBorder="1" applyAlignment="1">
      <alignment horizontal="justify" vertical="top" wrapText="1"/>
    </xf>
    <xf numFmtId="0" fontId="34" fillId="0" borderId="4" xfId="3" applyFont="1" applyFill="1" applyBorder="1" applyAlignment="1">
      <alignment horizontal="center" vertical="center"/>
    </xf>
    <xf numFmtId="0" fontId="34" fillId="0" borderId="5" xfId="3" applyFont="1" applyFill="1" applyBorder="1" applyAlignment="1">
      <alignment horizontal="center" vertical="center" wrapText="1"/>
    </xf>
    <xf numFmtId="0" fontId="32" fillId="0" borderId="8" xfId="8" applyNumberFormat="1" applyFont="1" applyFill="1" applyBorder="1" applyAlignment="1" applyProtection="1">
      <alignment horizontal="left" vertical="center" shrinkToFit="1"/>
    </xf>
    <xf numFmtId="0" fontId="32" fillId="0" borderId="18" xfId="3" applyFont="1" applyFill="1" applyBorder="1" applyAlignment="1">
      <alignment horizontal="left" vertical="center"/>
    </xf>
    <xf numFmtId="0" fontId="32" fillId="0" borderId="16" xfId="3" applyFont="1" applyFill="1" applyBorder="1" applyAlignment="1">
      <alignment horizontal="justify" vertical="top" wrapText="1"/>
    </xf>
    <xf numFmtId="4" fontId="42" fillId="0" borderId="16" xfId="0" applyNumberFormat="1" applyFont="1" applyFill="1" applyBorder="1" applyAlignment="1">
      <alignment horizontal="center" vertical="center" shrinkToFit="1"/>
    </xf>
    <xf numFmtId="4" fontId="42" fillId="0" borderId="16" xfId="0" applyNumberFormat="1" applyFont="1" applyFill="1" applyBorder="1" applyAlignment="1">
      <alignment horizontal="center" vertical="center"/>
    </xf>
    <xf numFmtId="4" fontId="42" fillId="0" borderId="16" xfId="3" applyNumberFormat="1" applyFont="1" applyFill="1" applyBorder="1" applyAlignment="1">
      <alignment horizontal="center" vertical="center"/>
    </xf>
    <xf numFmtId="4" fontId="42" fillId="0" borderId="19" xfId="3" applyNumberFormat="1" applyFont="1" applyFill="1" applyBorder="1" applyAlignment="1">
      <alignment horizontal="center" vertical="center"/>
    </xf>
    <xf numFmtId="4" fontId="39" fillId="0" borderId="5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top" wrapText="1"/>
    </xf>
    <xf numFmtId="0" fontId="34" fillId="0" borderId="4" xfId="3" applyFont="1" applyFill="1" applyBorder="1" applyAlignment="1">
      <alignment horizontal="left" vertical="center" wrapText="1"/>
    </xf>
    <xf numFmtId="0" fontId="32" fillId="0" borderId="6" xfId="3" applyFont="1" applyFill="1" applyBorder="1" applyAlignment="1">
      <alignment horizontal="left" vertical="center" wrapText="1"/>
    </xf>
    <xf numFmtId="0" fontId="32" fillId="0" borderId="9" xfId="3" applyFont="1" applyFill="1" applyBorder="1" applyAlignment="1">
      <alignment horizontal="left" vertical="center" wrapText="1"/>
    </xf>
    <xf numFmtId="0" fontId="32" fillId="0" borderId="8" xfId="3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left" vertical="top" wrapText="1"/>
    </xf>
    <xf numFmtId="0" fontId="32" fillId="0" borderId="2" xfId="0" applyNumberFormat="1" applyFont="1" applyFill="1" applyBorder="1" applyAlignment="1">
      <alignment horizontal="left" vertical="top" wrapText="1"/>
    </xf>
    <xf numFmtId="49" fontId="32" fillId="0" borderId="1" xfId="0" applyNumberFormat="1" applyFont="1" applyFill="1" applyBorder="1" applyAlignment="1">
      <alignment vertical="top" wrapText="1"/>
    </xf>
    <xf numFmtId="49" fontId="32" fillId="0" borderId="8" xfId="8" applyNumberFormat="1" applyFont="1" applyFill="1" applyBorder="1" applyAlignment="1" applyProtection="1">
      <alignment horizontal="left" vertical="center" shrinkToFit="1"/>
    </xf>
    <xf numFmtId="0" fontId="32" fillId="0" borderId="1" xfId="8" applyFont="1" applyFill="1" applyBorder="1" applyAlignment="1">
      <alignment horizontal="left" vertical="top" wrapText="1" shrinkToFit="1"/>
    </xf>
    <xf numFmtId="4" fontId="39" fillId="0" borderId="1" xfId="3" applyNumberFormat="1" applyFont="1" applyFill="1" applyBorder="1" applyAlignment="1">
      <alignment horizontal="center" vertical="center"/>
    </xf>
    <xf numFmtId="4" fontId="39" fillId="0" borderId="12" xfId="3" applyNumberFormat="1" applyFont="1" applyFill="1" applyBorder="1" applyAlignment="1">
      <alignment horizontal="center" vertical="center"/>
    </xf>
    <xf numFmtId="0" fontId="32" fillId="0" borderId="1" xfId="10" applyFont="1" applyFill="1" applyBorder="1" applyAlignment="1">
      <alignment horizontal="left" wrapText="1"/>
    </xf>
    <xf numFmtId="49" fontId="32" fillId="0" borderId="9" xfId="8" applyNumberFormat="1" applyFont="1" applyFill="1" applyBorder="1" applyAlignment="1" applyProtection="1">
      <alignment horizontal="left" vertical="center" shrinkToFit="1"/>
    </xf>
    <xf numFmtId="4" fontId="42" fillId="0" borderId="1" xfId="0" applyNumberFormat="1" applyFont="1" applyFill="1" applyBorder="1" applyAlignment="1">
      <alignment horizontal="center" vertical="center" wrapText="1"/>
    </xf>
    <xf numFmtId="0" fontId="32" fillId="0" borderId="1" xfId="11" applyNumberFormat="1" applyFont="1" applyFill="1" applyBorder="1" applyAlignment="1" applyProtection="1">
      <alignment horizontal="left" vertical="top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4" fillId="0" borderId="5" xfId="3" applyFont="1" applyFill="1" applyBorder="1" applyAlignment="1">
      <alignment horizontal="left" vertical="center" wrapText="1"/>
    </xf>
    <xf numFmtId="0" fontId="34" fillId="0" borderId="5" xfId="3" applyFont="1" applyFill="1" applyBorder="1" applyAlignment="1">
      <alignment horizontal="justify" vertical="top"/>
    </xf>
    <xf numFmtId="0" fontId="32" fillId="0" borderId="1" xfId="3" applyFont="1" applyFill="1" applyBorder="1" applyAlignment="1">
      <alignment horizontal="justify" vertical="top"/>
    </xf>
    <xf numFmtId="0" fontId="42" fillId="0" borderId="1" xfId="3" applyFont="1" applyFill="1" applyBorder="1" applyAlignment="1">
      <alignment horizontal="justify" vertical="top" wrapText="1"/>
    </xf>
    <xf numFmtId="0" fontId="32" fillId="0" borderId="1" xfId="0" applyFont="1" applyFill="1" applyBorder="1" applyAlignment="1">
      <alignment horizontal="justify" vertical="center"/>
    </xf>
    <xf numFmtId="0" fontId="36" fillId="0" borderId="8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justify" vertical="center"/>
    </xf>
    <xf numFmtId="0" fontId="32" fillId="0" borderId="1" xfId="0" applyFont="1" applyFill="1" applyBorder="1" applyAlignment="1">
      <alignment wrapText="1"/>
    </xf>
    <xf numFmtId="0" fontId="32" fillId="0" borderId="2" xfId="0" applyFont="1" applyFill="1" applyBorder="1" applyAlignment="1">
      <alignment wrapText="1"/>
    </xf>
    <xf numFmtId="0" fontId="32" fillId="0" borderId="7" xfId="3" applyFont="1" applyFill="1" applyBorder="1" applyAlignment="1">
      <alignment horizontal="justify" vertical="top"/>
    </xf>
    <xf numFmtId="1" fontId="32" fillId="0" borderId="9" xfId="3" applyNumberFormat="1" applyFont="1" applyFill="1" applyBorder="1" applyAlignment="1">
      <alignment horizontal="left" vertical="center"/>
    </xf>
    <xf numFmtId="0" fontId="34" fillId="0" borderId="5" xfId="3" applyFont="1" applyFill="1" applyBorder="1" applyAlignment="1">
      <alignment horizontal="left" vertical="center"/>
    </xf>
    <xf numFmtId="0" fontId="41" fillId="0" borderId="4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horizontal="center" vertical="center" wrapText="1"/>
    </xf>
    <xf numFmtId="168" fontId="41" fillId="0" borderId="5" xfId="1" applyNumberFormat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1" fillId="0" borderId="10" xfId="1" applyFont="1" applyFill="1" applyBorder="1" applyAlignment="1">
      <alignment horizontal="center" vertical="center" wrapText="1"/>
    </xf>
    <xf numFmtId="0" fontId="39" fillId="0" borderId="18" xfId="1" applyFont="1" applyFill="1" applyBorder="1" applyAlignment="1">
      <alignment horizontal="center" vertical="center"/>
    </xf>
    <xf numFmtId="0" fontId="39" fillId="0" borderId="16" xfId="1" applyFont="1" applyFill="1" applyBorder="1" applyAlignment="1">
      <alignment horizontal="center" vertical="top"/>
    </xf>
    <xf numFmtId="0" fontId="39" fillId="0" borderId="16" xfId="1" applyFont="1" applyFill="1" applyBorder="1" applyAlignment="1">
      <alignment horizontal="center" vertical="center" wrapText="1"/>
    </xf>
    <xf numFmtId="0" fontId="39" fillId="0" borderId="16" xfId="1" applyNumberFormat="1" applyFont="1" applyFill="1" applyBorder="1" applyAlignment="1">
      <alignment horizontal="center" vertical="center"/>
    </xf>
    <xf numFmtId="0" fontId="39" fillId="0" borderId="16" xfId="1" applyFont="1" applyFill="1" applyBorder="1" applyAlignment="1">
      <alignment horizontal="center" vertical="center"/>
    </xf>
    <xf numFmtId="0" fontId="39" fillId="0" borderId="19" xfId="1" applyFont="1" applyFill="1" applyBorder="1" applyAlignment="1">
      <alignment horizontal="center" vertical="center"/>
    </xf>
    <xf numFmtId="4" fontId="42" fillId="0" borderId="16" xfId="3" applyNumberFormat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left" vertical="center"/>
    </xf>
    <xf numFmtId="0" fontId="32" fillId="0" borderId="7" xfId="1" applyFont="1" applyFill="1" applyBorder="1" applyAlignment="1">
      <alignment horizontal="justify" vertical="top"/>
    </xf>
    <xf numFmtId="0" fontId="34" fillId="0" borderId="8" xfId="3" applyFont="1" applyFill="1" applyBorder="1" applyAlignment="1">
      <alignment horizontal="left" vertical="center"/>
    </xf>
    <xf numFmtId="0" fontId="34" fillId="0" borderId="1" xfId="3" applyFont="1" applyFill="1" applyBorder="1" applyAlignment="1">
      <alignment horizontal="justify" vertical="top" wrapText="1"/>
    </xf>
    <xf numFmtId="4" fontId="39" fillId="0" borderId="1" xfId="3" applyNumberFormat="1" applyFont="1" applyFill="1" applyBorder="1" applyAlignment="1">
      <alignment horizontal="center" vertical="center" wrapText="1"/>
    </xf>
    <xf numFmtId="0" fontId="34" fillId="0" borderId="1" xfId="3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left" vertical="top" wrapText="1"/>
    </xf>
    <xf numFmtId="2" fontId="32" fillId="0" borderId="8" xfId="3" applyNumberFormat="1" applyFont="1" applyFill="1" applyBorder="1" applyAlignment="1">
      <alignment horizontal="left" vertical="center"/>
    </xf>
    <xf numFmtId="0" fontId="43" fillId="0" borderId="1" xfId="11" applyNumberFormat="1" applyFont="1" applyFill="1" applyBorder="1" applyAlignment="1" applyProtection="1">
      <alignment vertical="top" wrapText="1"/>
    </xf>
    <xf numFmtId="49" fontId="32" fillId="0" borderId="8" xfId="8" applyNumberFormat="1" applyFont="1" applyFill="1" applyBorder="1" applyAlignment="1" applyProtection="1">
      <alignment horizontal="left" vertical="center"/>
    </xf>
    <xf numFmtId="0" fontId="43" fillId="0" borderId="2" xfId="11" applyNumberFormat="1" applyFont="1" applyFill="1" applyBorder="1" applyAlignment="1" applyProtection="1">
      <alignment vertical="top" wrapText="1"/>
    </xf>
    <xf numFmtId="0" fontId="32" fillId="0" borderId="1" xfId="3" applyNumberFormat="1" applyFont="1" applyFill="1" applyBorder="1" applyAlignment="1">
      <alignment horizontal="justify" vertical="top" wrapText="1"/>
    </xf>
    <xf numFmtId="4" fontId="42" fillId="0" borderId="1" xfId="3" applyNumberFormat="1" applyFont="1" applyFill="1" applyBorder="1" applyAlignment="1">
      <alignment horizontal="center" vertical="center" wrapText="1"/>
    </xf>
    <xf numFmtId="0" fontId="45" fillId="0" borderId="6" xfId="3" applyFont="1" applyFill="1" applyBorder="1" applyAlignment="1">
      <alignment horizontal="left" vertical="center" wrapText="1"/>
    </xf>
    <xf numFmtId="0" fontId="45" fillId="0" borderId="7" xfId="3" applyFont="1" applyFill="1" applyBorder="1" applyAlignment="1">
      <alignment horizontal="justify" vertical="top" wrapText="1"/>
    </xf>
    <xf numFmtId="4" fontId="46" fillId="0" borderId="7" xfId="3" applyNumberFormat="1" applyFont="1" applyFill="1" applyBorder="1" applyAlignment="1">
      <alignment horizontal="center" vertical="center"/>
    </xf>
    <xf numFmtId="0" fontId="32" fillId="0" borderId="1" xfId="8" applyFont="1" applyFill="1" applyBorder="1" applyAlignment="1">
      <alignment horizontal="left" vertical="center" wrapText="1" shrinkToFit="1"/>
    </xf>
    <xf numFmtId="0" fontId="32" fillId="0" borderId="1" xfId="8" applyNumberFormat="1" applyFont="1" applyFill="1" applyBorder="1" applyAlignment="1">
      <alignment horizontal="left" vertical="center" wrapText="1" shrinkToFit="1"/>
    </xf>
    <xf numFmtId="49" fontId="45" fillId="0" borderId="8" xfId="8" applyNumberFormat="1" applyFont="1" applyFill="1" applyBorder="1" applyAlignment="1" applyProtection="1">
      <alignment horizontal="left" vertical="center" wrapText="1" shrinkToFit="1"/>
    </xf>
    <xf numFmtId="0" fontId="45" fillId="0" borderId="1" xfId="8" applyFont="1" applyFill="1" applyBorder="1" applyAlignment="1">
      <alignment horizontal="left" vertical="top" wrapText="1" shrinkToFit="1"/>
    </xf>
    <xf numFmtId="4" fontId="4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45" fillId="0" borderId="8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49" fontId="32" fillId="0" borderId="8" xfId="8" applyNumberFormat="1" applyFont="1" applyFill="1" applyBorder="1" applyAlignment="1" applyProtection="1">
      <alignment horizontal="left" vertical="center" wrapText="1" shrinkToFit="1"/>
    </xf>
    <xf numFmtId="0" fontId="32" fillId="0" borderId="1" xfId="3" applyFont="1" applyFill="1" applyBorder="1" applyAlignment="1">
      <alignment horizontal="left" vertical="top" wrapText="1"/>
    </xf>
    <xf numFmtId="1" fontId="32" fillId="0" borderId="8" xfId="0" applyNumberFormat="1" applyFont="1" applyFill="1" applyBorder="1" applyAlignment="1">
      <alignment horizontal="left" vertical="center" wrapText="1"/>
    </xf>
    <xf numFmtId="0" fontId="32" fillId="0" borderId="1" xfId="11" applyNumberFormat="1" applyFont="1" applyFill="1" applyBorder="1" applyAlignment="1" applyProtection="1">
      <alignment vertical="top" wrapText="1"/>
    </xf>
    <xf numFmtId="0" fontId="32" fillId="0" borderId="1" xfId="9" applyNumberFormat="1" applyFont="1" applyFill="1" applyBorder="1" applyAlignment="1" applyProtection="1">
      <alignment horizontal="left" vertical="top" wrapText="1"/>
    </xf>
    <xf numFmtId="0" fontId="32" fillId="0" borderId="2" xfId="9" applyNumberFormat="1" applyFont="1" applyFill="1" applyBorder="1" applyAlignment="1" applyProtection="1">
      <alignment horizontal="left" vertical="top" wrapText="1"/>
    </xf>
    <xf numFmtId="0" fontId="34" fillId="0" borderId="6" xfId="3" applyFont="1" applyFill="1" applyBorder="1" applyAlignment="1">
      <alignment horizontal="left" vertical="center"/>
    </xf>
    <xf numFmtId="0" fontId="34" fillId="0" borderId="7" xfId="3" applyFont="1" applyFill="1" applyBorder="1" applyAlignment="1">
      <alignment horizontal="justify" vertical="top"/>
    </xf>
    <xf numFmtId="4" fontId="39" fillId="0" borderId="7" xfId="0" applyNumberFormat="1" applyFont="1" applyFill="1" applyBorder="1" applyAlignment="1">
      <alignment horizontal="center" vertical="center"/>
    </xf>
    <xf numFmtId="4" fontId="39" fillId="0" borderId="7" xfId="3" applyNumberFormat="1" applyFont="1" applyFill="1" applyBorder="1" applyAlignment="1">
      <alignment horizontal="center" vertical="center"/>
    </xf>
    <xf numFmtId="4" fontId="39" fillId="0" borderId="11" xfId="3" applyNumberFormat="1" applyFont="1" applyFill="1" applyBorder="1" applyAlignment="1">
      <alignment horizontal="center" vertical="center"/>
    </xf>
    <xf numFmtId="0" fontId="34" fillId="0" borderId="1" xfId="3" applyFont="1" applyFill="1" applyBorder="1" applyAlignment="1">
      <alignment horizontal="justify" vertical="top"/>
    </xf>
    <xf numFmtId="4" fontId="39" fillId="0" borderId="1" xfId="0" applyNumberFormat="1" applyFont="1" applyFill="1" applyBorder="1" applyAlignment="1">
      <alignment horizontal="center" vertical="center"/>
    </xf>
    <xf numFmtId="0" fontId="45" fillId="0" borderId="8" xfId="3" applyFont="1" applyFill="1" applyBorder="1" applyAlignment="1">
      <alignment horizontal="left" vertical="center"/>
    </xf>
    <xf numFmtId="0" fontId="45" fillId="0" borderId="1" xfId="3" applyFont="1" applyFill="1" applyBorder="1" applyAlignment="1">
      <alignment horizontal="justify" vertical="top"/>
    </xf>
    <xf numFmtId="4" fontId="46" fillId="0" borderId="1" xfId="0" applyNumberFormat="1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justify" vertical="center"/>
    </xf>
    <xf numFmtId="0" fontId="32" fillId="0" borderId="1" xfId="0" applyFont="1" applyFill="1" applyBorder="1" applyAlignment="1">
      <alignment horizontal="justify" vertical="center" wrapText="1"/>
    </xf>
    <xf numFmtId="0" fontId="37" fillId="0" borderId="8" xfId="3" applyFont="1" applyFill="1" applyBorder="1" applyAlignment="1">
      <alignment horizontal="left" vertical="center"/>
    </xf>
    <xf numFmtId="0" fontId="37" fillId="0" borderId="1" xfId="3" applyFont="1" applyFill="1" applyBorder="1" applyAlignment="1">
      <alignment horizontal="left" vertical="top" wrapText="1"/>
    </xf>
    <xf numFmtId="4" fontId="40" fillId="0" borderId="1" xfId="0" applyNumberFormat="1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41" fillId="0" borderId="8" xfId="3" applyFont="1" applyFill="1" applyBorder="1" applyAlignment="1">
      <alignment horizontal="left" vertical="center"/>
    </xf>
    <xf numFmtId="0" fontId="47" fillId="0" borderId="8" xfId="3" applyFont="1" applyFill="1" applyBorder="1" applyAlignment="1">
      <alignment horizontal="left" vertical="center"/>
    </xf>
    <xf numFmtId="4" fontId="46" fillId="0" borderId="1" xfId="3" applyNumberFormat="1" applyFont="1" applyFill="1" applyBorder="1" applyAlignment="1">
      <alignment horizontal="center" vertical="center"/>
    </xf>
    <xf numFmtId="0" fontId="32" fillId="0" borderId="8" xfId="3" applyNumberFormat="1" applyFont="1" applyFill="1" applyBorder="1" applyAlignment="1">
      <alignment horizontal="left" vertical="center"/>
    </xf>
    <xf numFmtId="4" fontId="46" fillId="0" borderId="1" xfId="3" applyNumberFormat="1" applyFont="1" applyFill="1" applyBorder="1" applyAlignment="1">
      <alignment horizontal="center" vertical="center" wrapText="1"/>
    </xf>
    <xf numFmtId="1" fontId="32" fillId="0" borderId="8" xfId="3" applyNumberFormat="1" applyFont="1" applyFill="1" applyBorder="1" applyAlignment="1">
      <alignment horizontal="left" vertical="center"/>
    </xf>
    <xf numFmtId="0" fontId="45" fillId="0" borderId="6" xfId="3" applyFont="1" applyFill="1" applyBorder="1" applyAlignment="1">
      <alignment horizontal="left" vertical="center"/>
    </xf>
    <xf numFmtId="0" fontId="45" fillId="0" borderId="7" xfId="3" applyFont="1" applyFill="1" applyBorder="1" applyAlignment="1">
      <alignment horizontal="justify" vertical="top"/>
    </xf>
    <xf numFmtId="4" fontId="46" fillId="0" borderId="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right" vertical="top"/>
    </xf>
    <xf numFmtId="0" fontId="38" fillId="0" borderId="20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48" fillId="0" borderId="0" xfId="0" applyFont="1"/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"/>
  <sheetViews>
    <sheetView topLeftCell="A16" workbookViewId="0">
      <selection activeCell="B172" sqref="B172"/>
    </sheetView>
  </sheetViews>
  <sheetFormatPr defaultColWidth="8.85546875" defaultRowHeight="15"/>
  <cols>
    <col min="1" max="1" width="29.28515625" style="100" customWidth="1"/>
    <col min="2" max="2" width="34.28515625" style="101" customWidth="1"/>
    <col min="3" max="3" width="14.140625" style="100" customWidth="1"/>
    <col min="4" max="4" width="13.42578125" style="100" customWidth="1"/>
    <col min="5" max="5" width="12.28515625" style="100" customWidth="1"/>
    <col min="6" max="6" width="14.7109375" style="100" customWidth="1"/>
    <col min="7" max="16384" width="8.85546875" style="59"/>
  </cols>
  <sheetData>
    <row r="1" spans="1:6" ht="37.9" customHeight="1" thickBot="1">
      <c r="A1" s="256" t="s">
        <v>477</v>
      </c>
      <c r="B1" s="256"/>
      <c r="C1" s="256"/>
      <c r="D1" s="256"/>
      <c r="E1" s="256"/>
      <c r="F1" s="257"/>
    </row>
    <row r="2" spans="1:6" ht="60.75" thickBot="1">
      <c r="A2" s="175" t="s">
        <v>0</v>
      </c>
      <c r="B2" s="176" t="s">
        <v>1</v>
      </c>
      <c r="C2" s="177" t="s">
        <v>448</v>
      </c>
      <c r="D2" s="178" t="s">
        <v>478</v>
      </c>
      <c r="E2" s="179" t="s">
        <v>2</v>
      </c>
      <c r="F2" s="180" t="s">
        <v>449</v>
      </c>
    </row>
    <row r="3" spans="1:6" ht="15.75" thickBot="1">
      <c r="A3" s="181">
        <v>1</v>
      </c>
      <c r="B3" s="182">
        <v>2</v>
      </c>
      <c r="C3" s="183">
        <v>3</v>
      </c>
      <c r="D3" s="184">
        <v>4</v>
      </c>
      <c r="E3" s="185">
        <v>5</v>
      </c>
      <c r="F3" s="186">
        <v>6</v>
      </c>
    </row>
    <row r="4" spans="1:6" ht="26.25" thickBot="1">
      <c r="A4" s="104" t="s">
        <v>3</v>
      </c>
      <c r="B4" s="105" t="s">
        <v>4</v>
      </c>
      <c r="C4" s="106">
        <f>SUM(C5+C12+C19+C32+C38+C41+C64+C71+C84+C94+C143)</f>
        <v>627021</v>
      </c>
      <c r="D4" s="106">
        <f>SUM(D5+D12+D19+D32+D38+D41+D64+D71+D84+D94+D143)</f>
        <v>257969.57999999996</v>
      </c>
      <c r="E4" s="106">
        <f t="shared" ref="E4:E71" si="0">D4/C4*100</f>
        <v>41.142095719282125</v>
      </c>
      <c r="F4" s="107">
        <f t="shared" ref="F4:F11" si="1">D4-C4</f>
        <v>-369051.42000000004</v>
      </c>
    </row>
    <row r="5" spans="1:6" ht="15.75" thickBot="1">
      <c r="A5" s="104" t="s">
        <v>5</v>
      </c>
      <c r="B5" s="105" t="s">
        <v>6</v>
      </c>
      <c r="C5" s="106">
        <f>SUM(C6)</f>
        <v>423610</v>
      </c>
      <c r="D5" s="106">
        <f>SUM(D6)</f>
        <v>145676.77999999997</v>
      </c>
      <c r="E5" s="106">
        <f t="shared" si="0"/>
        <v>34.389362857345191</v>
      </c>
      <c r="F5" s="107">
        <f t="shared" si="1"/>
        <v>-277933.22000000003</v>
      </c>
    </row>
    <row r="6" spans="1:6" ht="15.75" thickBot="1">
      <c r="A6" s="104" t="s">
        <v>211</v>
      </c>
      <c r="B6" s="105" t="s">
        <v>7</v>
      </c>
      <c r="C6" s="106">
        <f>SUM(C7:C10)</f>
        <v>423610</v>
      </c>
      <c r="D6" s="106">
        <f>SUM(D7:D11)</f>
        <v>145676.77999999997</v>
      </c>
      <c r="E6" s="106">
        <f t="shared" si="0"/>
        <v>34.389362857345191</v>
      </c>
      <c r="F6" s="107">
        <f t="shared" si="1"/>
        <v>-277933.22000000003</v>
      </c>
    </row>
    <row r="7" spans="1:6" ht="109.15" customHeight="1">
      <c r="A7" s="108" t="s">
        <v>8</v>
      </c>
      <c r="B7" s="109" t="s">
        <v>212</v>
      </c>
      <c r="C7" s="110">
        <v>417418</v>
      </c>
      <c r="D7" s="111">
        <v>142788.29999999999</v>
      </c>
      <c r="E7" s="112">
        <f t="shared" si="0"/>
        <v>34.20750901973561</v>
      </c>
      <c r="F7" s="113">
        <f t="shared" si="1"/>
        <v>-274629.7</v>
      </c>
    </row>
    <row r="8" spans="1:6" ht="140.25">
      <c r="A8" s="114" t="s">
        <v>9</v>
      </c>
      <c r="B8" s="115" t="s">
        <v>450</v>
      </c>
      <c r="C8" s="116">
        <v>998</v>
      </c>
      <c r="D8" s="117">
        <v>201.05</v>
      </c>
      <c r="E8" s="118">
        <f t="shared" si="0"/>
        <v>20.145290581162325</v>
      </c>
      <c r="F8" s="119">
        <f t="shared" si="1"/>
        <v>-796.95</v>
      </c>
    </row>
    <row r="9" spans="1:6" ht="68.45" customHeight="1">
      <c r="A9" s="114" t="s">
        <v>10</v>
      </c>
      <c r="B9" s="115" t="s">
        <v>213</v>
      </c>
      <c r="C9" s="116">
        <v>2926</v>
      </c>
      <c r="D9" s="117">
        <v>837.06</v>
      </c>
      <c r="E9" s="118">
        <f t="shared" si="0"/>
        <v>28.607655502392344</v>
      </c>
      <c r="F9" s="119">
        <f t="shared" si="1"/>
        <v>-2088.94</v>
      </c>
    </row>
    <row r="10" spans="1:6" ht="114.75">
      <c r="A10" s="114" t="s">
        <v>11</v>
      </c>
      <c r="B10" s="115" t="s">
        <v>451</v>
      </c>
      <c r="C10" s="116">
        <v>2268</v>
      </c>
      <c r="D10" s="117">
        <v>1621.57</v>
      </c>
      <c r="E10" s="118">
        <f t="shared" si="0"/>
        <v>71.497795414462075</v>
      </c>
      <c r="F10" s="119">
        <f t="shared" si="1"/>
        <v>-646.43000000000006</v>
      </c>
    </row>
    <row r="11" spans="1:6" ht="126" customHeight="1" thickBot="1">
      <c r="A11" s="120" t="s">
        <v>311</v>
      </c>
      <c r="B11" s="121" t="s">
        <v>312</v>
      </c>
      <c r="C11" s="122">
        <v>0</v>
      </c>
      <c r="D11" s="123">
        <v>228.8</v>
      </c>
      <c r="E11" s="124">
        <v>0</v>
      </c>
      <c r="F11" s="125">
        <f t="shared" si="1"/>
        <v>228.8</v>
      </c>
    </row>
    <row r="12" spans="1:6" ht="51.75" thickBot="1">
      <c r="A12" s="104" t="s">
        <v>12</v>
      </c>
      <c r="B12" s="126" t="s">
        <v>13</v>
      </c>
      <c r="C12" s="106">
        <f>C13</f>
        <v>49326</v>
      </c>
      <c r="D12" s="106">
        <f t="shared" ref="D12:F12" si="2">D13</f>
        <v>21664.519999999997</v>
      </c>
      <c r="E12" s="106">
        <f t="shared" si="2"/>
        <v>214.82693100254005</v>
      </c>
      <c r="F12" s="107">
        <f t="shared" si="2"/>
        <v>-27661.48</v>
      </c>
    </row>
    <row r="13" spans="1:6" ht="39" thickBot="1">
      <c r="A13" s="138" t="s">
        <v>313</v>
      </c>
      <c r="B13" s="139" t="s">
        <v>314</v>
      </c>
      <c r="C13" s="187">
        <f>C14+C15+C16+C17+C18</f>
        <v>49326</v>
      </c>
      <c r="D13" s="187">
        <f t="shared" ref="D13:F13" si="3">D14+D15+D16+D17+D18</f>
        <v>21664.519999999997</v>
      </c>
      <c r="E13" s="187">
        <f t="shared" si="3"/>
        <v>214.82693100254005</v>
      </c>
      <c r="F13" s="187">
        <f t="shared" si="3"/>
        <v>-27661.48</v>
      </c>
    </row>
    <row r="14" spans="1:6" ht="56.25" customHeight="1" thickBot="1">
      <c r="A14" s="188" t="s">
        <v>192</v>
      </c>
      <c r="B14" s="126" t="s">
        <v>452</v>
      </c>
      <c r="C14" s="106">
        <v>1713</v>
      </c>
      <c r="D14" s="106">
        <v>390.3</v>
      </c>
      <c r="E14" s="106">
        <f t="shared" si="0"/>
        <v>22.784588441331</v>
      </c>
      <c r="F14" s="107">
        <f t="shared" ref="F14:F77" si="4">D14-C14</f>
        <v>-1322.7</v>
      </c>
    </row>
    <row r="15" spans="1:6" ht="153">
      <c r="A15" s="128" t="s">
        <v>256</v>
      </c>
      <c r="B15" s="189" t="s">
        <v>257</v>
      </c>
      <c r="C15" s="110">
        <v>21527</v>
      </c>
      <c r="D15" s="110">
        <v>10416.549999999999</v>
      </c>
      <c r="E15" s="112">
        <f t="shared" si="0"/>
        <v>48.388303061271884</v>
      </c>
      <c r="F15" s="113">
        <f t="shared" si="4"/>
        <v>-11110.45</v>
      </c>
    </row>
    <row r="16" spans="1:6" ht="172.9" customHeight="1">
      <c r="A16" s="129" t="s">
        <v>258</v>
      </c>
      <c r="B16" s="130" t="s">
        <v>315</v>
      </c>
      <c r="C16" s="116">
        <v>119</v>
      </c>
      <c r="D16" s="116">
        <v>64.48</v>
      </c>
      <c r="E16" s="118">
        <f t="shared" si="0"/>
        <v>54.184873949579838</v>
      </c>
      <c r="F16" s="119">
        <f t="shared" si="4"/>
        <v>-54.519999999999996</v>
      </c>
    </row>
    <row r="17" spans="1:6" ht="162.6" customHeight="1">
      <c r="A17" s="131" t="s">
        <v>259</v>
      </c>
      <c r="B17" s="132" t="s">
        <v>316</v>
      </c>
      <c r="C17" s="116">
        <v>28666</v>
      </c>
      <c r="D17" s="116">
        <v>12071.4</v>
      </c>
      <c r="E17" s="118">
        <f t="shared" si="0"/>
        <v>42.110514198004608</v>
      </c>
      <c r="F17" s="119">
        <f t="shared" si="4"/>
        <v>-16594.599999999999</v>
      </c>
    </row>
    <row r="18" spans="1:6" ht="163.9" customHeight="1" thickBot="1">
      <c r="A18" s="133" t="s">
        <v>260</v>
      </c>
      <c r="B18" s="134" t="s">
        <v>317</v>
      </c>
      <c r="C18" s="122">
        <v>-2699</v>
      </c>
      <c r="D18" s="122">
        <v>-1278.21</v>
      </c>
      <c r="E18" s="124">
        <f t="shared" si="0"/>
        <v>47.358651352352723</v>
      </c>
      <c r="F18" s="125">
        <f t="shared" si="4"/>
        <v>1420.79</v>
      </c>
    </row>
    <row r="19" spans="1:6" ht="15.75" thickBot="1">
      <c r="A19" s="135" t="s">
        <v>62</v>
      </c>
      <c r="B19" s="136" t="s">
        <v>63</v>
      </c>
      <c r="C19" s="106">
        <f>SUM(C26+C28+C30+C20)</f>
        <v>61704</v>
      </c>
      <c r="D19" s="106">
        <f>SUM(D26+D28+D30+D20)</f>
        <v>33650.119999999995</v>
      </c>
      <c r="E19" s="106">
        <f t="shared" si="0"/>
        <v>54.53474653182937</v>
      </c>
      <c r="F19" s="107">
        <f t="shared" si="4"/>
        <v>-28053.880000000005</v>
      </c>
    </row>
    <row r="20" spans="1:6" ht="51.75" thickBot="1">
      <c r="A20" s="104" t="s">
        <v>214</v>
      </c>
      <c r="B20" s="126" t="s">
        <v>215</v>
      </c>
      <c r="C20" s="106">
        <f>SUM(C21:C25)</f>
        <v>48673</v>
      </c>
      <c r="D20" s="106">
        <f>SUM(D21:D25)</f>
        <v>29183.439999999999</v>
      </c>
      <c r="E20" s="106">
        <f t="shared" si="0"/>
        <v>59.95816982721427</v>
      </c>
      <c r="F20" s="107">
        <f t="shared" si="4"/>
        <v>-19489.560000000001</v>
      </c>
    </row>
    <row r="21" spans="1:6" ht="46.5" customHeight="1">
      <c r="A21" s="108" t="s">
        <v>193</v>
      </c>
      <c r="B21" s="109" t="s">
        <v>216</v>
      </c>
      <c r="C21" s="110">
        <v>18890</v>
      </c>
      <c r="D21" s="111">
        <v>11915.78</v>
      </c>
      <c r="E21" s="112">
        <f t="shared" si="0"/>
        <v>63.079830598200104</v>
      </c>
      <c r="F21" s="113">
        <f t="shared" si="4"/>
        <v>-6974.2199999999993</v>
      </c>
    </row>
    <row r="22" spans="1:6" ht="63.75">
      <c r="A22" s="114" t="s">
        <v>318</v>
      </c>
      <c r="B22" s="115" t="s">
        <v>319</v>
      </c>
      <c r="C22" s="116">
        <v>0</v>
      </c>
      <c r="D22" s="117">
        <v>-1.2</v>
      </c>
      <c r="E22" s="118">
        <v>0</v>
      </c>
      <c r="F22" s="119">
        <f t="shared" si="4"/>
        <v>-1.2</v>
      </c>
    </row>
    <row r="23" spans="1:6" ht="89.25">
      <c r="A23" s="114" t="s">
        <v>194</v>
      </c>
      <c r="B23" s="115" t="s">
        <v>217</v>
      </c>
      <c r="C23" s="116">
        <v>29783</v>
      </c>
      <c r="D23" s="117">
        <v>17318.09</v>
      </c>
      <c r="E23" s="118">
        <f t="shared" si="0"/>
        <v>58.147567404223885</v>
      </c>
      <c r="F23" s="119">
        <f t="shared" si="4"/>
        <v>-12464.91</v>
      </c>
    </row>
    <row r="24" spans="1:6" ht="76.5">
      <c r="A24" s="137" t="s">
        <v>453</v>
      </c>
      <c r="B24" s="115" t="s">
        <v>320</v>
      </c>
      <c r="C24" s="116">
        <v>0</v>
      </c>
      <c r="D24" s="117">
        <v>-23.73</v>
      </c>
      <c r="E24" s="118">
        <v>0</v>
      </c>
      <c r="F24" s="119">
        <f t="shared" si="4"/>
        <v>-23.73</v>
      </c>
    </row>
    <row r="25" spans="1:6" ht="51.75" thickBot="1">
      <c r="A25" s="120" t="s">
        <v>485</v>
      </c>
      <c r="B25" s="121" t="s">
        <v>486</v>
      </c>
      <c r="C25" s="122">
        <v>0</v>
      </c>
      <c r="D25" s="123">
        <v>-25.5</v>
      </c>
      <c r="E25" s="124">
        <v>0</v>
      </c>
      <c r="F25" s="125">
        <f t="shared" si="4"/>
        <v>-25.5</v>
      </c>
    </row>
    <row r="26" spans="1:6" ht="26.25" thickBot="1">
      <c r="A26" s="104" t="s">
        <v>218</v>
      </c>
      <c r="B26" s="126" t="s">
        <v>15</v>
      </c>
      <c r="C26" s="127">
        <f>SUM(C27:C27)</f>
        <v>390</v>
      </c>
      <c r="D26" s="127">
        <f>SUM(D27:D27)</f>
        <v>-67.959999999999994</v>
      </c>
      <c r="E26" s="106">
        <f t="shared" si="0"/>
        <v>-17.425641025641024</v>
      </c>
      <c r="F26" s="107">
        <f t="shared" si="4"/>
        <v>-457.96</v>
      </c>
    </row>
    <row r="27" spans="1:6" ht="26.25" thickBot="1">
      <c r="A27" s="138" t="s">
        <v>14</v>
      </c>
      <c r="B27" s="139" t="s">
        <v>15</v>
      </c>
      <c r="C27" s="140">
        <v>390</v>
      </c>
      <c r="D27" s="141">
        <v>-67.959999999999994</v>
      </c>
      <c r="E27" s="142">
        <f t="shared" si="0"/>
        <v>-17.425641025641024</v>
      </c>
      <c r="F27" s="143">
        <f t="shared" si="4"/>
        <v>-457.96</v>
      </c>
    </row>
    <row r="28" spans="1:6" ht="15.75" thickBot="1">
      <c r="A28" s="104" t="s">
        <v>219</v>
      </c>
      <c r="B28" s="126" t="s">
        <v>16</v>
      </c>
      <c r="C28" s="127">
        <f t="shared" ref="C28:D28" si="5">SUM(C29:C29)</f>
        <v>346</v>
      </c>
      <c r="D28" s="127">
        <f t="shared" si="5"/>
        <v>63.18</v>
      </c>
      <c r="E28" s="106">
        <f t="shared" si="0"/>
        <v>18.260115606936417</v>
      </c>
      <c r="F28" s="107">
        <f t="shared" si="4"/>
        <v>-282.82</v>
      </c>
    </row>
    <row r="29" spans="1:6" ht="15.75" thickBot="1">
      <c r="A29" s="138" t="s">
        <v>17</v>
      </c>
      <c r="B29" s="139" t="s">
        <v>16</v>
      </c>
      <c r="C29" s="140">
        <v>346</v>
      </c>
      <c r="D29" s="141">
        <v>63.18</v>
      </c>
      <c r="E29" s="142">
        <f t="shared" si="0"/>
        <v>18.260115606936417</v>
      </c>
      <c r="F29" s="143">
        <f t="shared" si="4"/>
        <v>-282.82</v>
      </c>
    </row>
    <row r="30" spans="1:6" ht="39" thickBot="1">
      <c r="A30" s="104" t="s">
        <v>18</v>
      </c>
      <c r="B30" s="126" t="s">
        <v>19</v>
      </c>
      <c r="C30" s="106">
        <f t="shared" ref="C30:D30" si="6">SUM(C31)</f>
        <v>12295</v>
      </c>
      <c r="D30" s="106">
        <f t="shared" si="6"/>
        <v>4471.46</v>
      </c>
      <c r="E30" s="106">
        <f t="shared" si="0"/>
        <v>36.368117120780809</v>
      </c>
      <c r="F30" s="107">
        <f t="shared" si="4"/>
        <v>-7823.54</v>
      </c>
    </row>
    <row r="31" spans="1:6" ht="51.75" thickBot="1">
      <c r="A31" s="138" t="s">
        <v>20</v>
      </c>
      <c r="B31" s="139" t="s">
        <v>195</v>
      </c>
      <c r="C31" s="140">
        <v>12295</v>
      </c>
      <c r="D31" s="141">
        <v>4471.46</v>
      </c>
      <c r="E31" s="142">
        <f t="shared" si="0"/>
        <v>36.368117120780809</v>
      </c>
      <c r="F31" s="143">
        <f t="shared" si="4"/>
        <v>-7823.54</v>
      </c>
    </row>
    <row r="32" spans="1:6" ht="15.75" thickBot="1">
      <c r="A32" s="104" t="s">
        <v>21</v>
      </c>
      <c r="B32" s="126" t="s">
        <v>22</v>
      </c>
      <c r="C32" s="106">
        <f t="shared" ref="C32:D32" si="7">SUM(C33+C35)</f>
        <v>32978</v>
      </c>
      <c r="D32" s="106">
        <f t="shared" si="7"/>
        <v>10717.550000000001</v>
      </c>
      <c r="E32" s="106">
        <f t="shared" si="0"/>
        <v>32.499090302625994</v>
      </c>
      <c r="F32" s="107">
        <f t="shared" si="4"/>
        <v>-22260.449999999997</v>
      </c>
    </row>
    <row r="33" spans="1:6" ht="15.75" thickBot="1">
      <c r="A33" s="104" t="s">
        <v>220</v>
      </c>
      <c r="B33" s="126" t="s">
        <v>23</v>
      </c>
      <c r="C33" s="106">
        <f>SUM(C34)</f>
        <v>9018</v>
      </c>
      <c r="D33" s="106">
        <f>SUM(D34)</f>
        <v>962.34</v>
      </c>
      <c r="E33" s="106">
        <f t="shared" si="0"/>
        <v>10.671324018629408</v>
      </c>
      <c r="F33" s="107">
        <f t="shared" si="4"/>
        <v>-8055.66</v>
      </c>
    </row>
    <row r="34" spans="1:6" ht="64.5" thickBot="1">
      <c r="A34" s="138" t="s">
        <v>24</v>
      </c>
      <c r="B34" s="139" t="s">
        <v>221</v>
      </c>
      <c r="C34" s="140">
        <v>9018</v>
      </c>
      <c r="D34" s="141">
        <v>962.34</v>
      </c>
      <c r="E34" s="142">
        <f t="shared" si="0"/>
        <v>10.671324018629408</v>
      </c>
      <c r="F34" s="143">
        <f t="shared" si="4"/>
        <v>-8055.66</v>
      </c>
    </row>
    <row r="35" spans="1:6" ht="15.75" thickBot="1">
      <c r="A35" s="104" t="s">
        <v>222</v>
      </c>
      <c r="B35" s="126" t="s">
        <v>25</v>
      </c>
      <c r="C35" s="127">
        <f>SUM(C36:C37)</f>
        <v>23960</v>
      </c>
      <c r="D35" s="127">
        <f>SUM(D36:D37)</f>
        <v>9755.2100000000009</v>
      </c>
      <c r="E35" s="106">
        <f t="shared" si="0"/>
        <v>40.714565943238732</v>
      </c>
      <c r="F35" s="107">
        <f t="shared" si="4"/>
        <v>-14204.789999999999</v>
      </c>
    </row>
    <row r="36" spans="1:6" ht="51">
      <c r="A36" s="108" t="s">
        <v>60</v>
      </c>
      <c r="B36" s="109" t="s">
        <v>196</v>
      </c>
      <c r="C36" s="110">
        <v>15987</v>
      </c>
      <c r="D36" s="110">
        <v>8942.84</v>
      </c>
      <c r="E36" s="112">
        <f t="shared" si="0"/>
        <v>55.9381997873272</v>
      </c>
      <c r="F36" s="113">
        <f t="shared" si="4"/>
        <v>-7044.16</v>
      </c>
    </row>
    <row r="37" spans="1:6" ht="51.75" thickBot="1">
      <c r="A37" s="120" t="s">
        <v>61</v>
      </c>
      <c r="B37" s="121" t="s">
        <v>197</v>
      </c>
      <c r="C37" s="122">
        <v>7973</v>
      </c>
      <c r="D37" s="122">
        <v>812.37</v>
      </c>
      <c r="E37" s="124">
        <f t="shared" si="0"/>
        <v>10.189012918600277</v>
      </c>
      <c r="F37" s="125">
        <f t="shared" si="4"/>
        <v>-7160.63</v>
      </c>
    </row>
    <row r="38" spans="1:6" ht="26.25" thickBot="1">
      <c r="A38" s="104" t="s">
        <v>26</v>
      </c>
      <c r="B38" s="126" t="s">
        <v>27</v>
      </c>
      <c r="C38" s="106">
        <f>SUM(C39:C40)</f>
        <v>8883</v>
      </c>
      <c r="D38" s="106">
        <f>SUM(D39:D40)</f>
        <v>3280.87</v>
      </c>
      <c r="E38" s="106">
        <f t="shared" si="0"/>
        <v>36.934256444894743</v>
      </c>
      <c r="F38" s="107">
        <f t="shared" si="4"/>
        <v>-5602.13</v>
      </c>
    </row>
    <row r="39" spans="1:6" ht="63.75">
      <c r="A39" s="108" t="s">
        <v>28</v>
      </c>
      <c r="B39" s="109" t="s">
        <v>29</v>
      </c>
      <c r="C39" s="110">
        <v>8883</v>
      </c>
      <c r="D39" s="111">
        <v>3275.87</v>
      </c>
      <c r="E39" s="112">
        <f t="shared" si="0"/>
        <v>36.877969154564902</v>
      </c>
      <c r="F39" s="113">
        <f t="shared" si="4"/>
        <v>-5607.13</v>
      </c>
    </row>
    <row r="40" spans="1:6" ht="76.5">
      <c r="A40" s="114" t="s">
        <v>321</v>
      </c>
      <c r="B40" s="115" t="s">
        <v>322</v>
      </c>
      <c r="C40" s="116">
        <v>0</v>
      </c>
      <c r="D40" s="117">
        <v>5</v>
      </c>
      <c r="E40" s="118">
        <v>0</v>
      </c>
      <c r="F40" s="119">
        <f t="shared" si="4"/>
        <v>5</v>
      </c>
    </row>
    <row r="41" spans="1:6" ht="63.75">
      <c r="A41" s="190" t="s">
        <v>30</v>
      </c>
      <c r="B41" s="193" t="s">
        <v>31</v>
      </c>
      <c r="C41" s="155">
        <f>C42+C44+C48+C52+C55+C59+C46+K43</f>
        <v>45416</v>
      </c>
      <c r="D41" s="155">
        <f>D42+D44+D48+D52+D55+D59+D46+L43</f>
        <v>21580.850000000002</v>
      </c>
      <c r="E41" s="155">
        <f t="shared" si="0"/>
        <v>47.518165404262817</v>
      </c>
      <c r="F41" s="156">
        <f t="shared" si="4"/>
        <v>-23835.149999999998</v>
      </c>
    </row>
    <row r="42" spans="1:6" ht="89.25">
      <c r="A42" s="114" t="s">
        <v>454</v>
      </c>
      <c r="B42" s="115" t="s">
        <v>323</v>
      </c>
      <c r="C42" s="117">
        <f>SUM(C43:C43)</f>
        <v>36583</v>
      </c>
      <c r="D42" s="117">
        <f>SUM(D43:D43)</f>
        <v>17608.38</v>
      </c>
      <c r="E42" s="118">
        <f t="shared" si="0"/>
        <v>48.132684580269526</v>
      </c>
      <c r="F42" s="119">
        <f t="shared" si="4"/>
        <v>-18974.62</v>
      </c>
    </row>
    <row r="43" spans="1:6" ht="127.5">
      <c r="A43" s="114" t="s">
        <v>58</v>
      </c>
      <c r="B43" s="145" t="s">
        <v>324</v>
      </c>
      <c r="C43" s="116">
        <v>36583</v>
      </c>
      <c r="D43" s="117">
        <v>17608.38</v>
      </c>
      <c r="E43" s="118">
        <f t="shared" si="0"/>
        <v>48.132684580269526</v>
      </c>
      <c r="F43" s="119">
        <f t="shared" si="4"/>
        <v>-18974.62</v>
      </c>
    </row>
    <row r="44" spans="1:6" ht="102">
      <c r="A44" s="114" t="s">
        <v>223</v>
      </c>
      <c r="B44" s="145" t="s">
        <v>325</v>
      </c>
      <c r="C44" s="118">
        <f t="shared" ref="C44:D44" si="8">C45</f>
        <v>100</v>
      </c>
      <c r="D44" s="118">
        <f t="shared" si="8"/>
        <v>14.5</v>
      </c>
      <c r="E44" s="118">
        <f t="shared" si="0"/>
        <v>14.499999999999998</v>
      </c>
      <c r="F44" s="119">
        <f t="shared" si="4"/>
        <v>-85.5</v>
      </c>
    </row>
    <row r="45" spans="1:6" ht="127.5">
      <c r="A45" s="114" t="s">
        <v>190</v>
      </c>
      <c r="B45" s="145" t="s">
        <v>326</v>
      </c>
      <c r="C45" s="117">
        <v>100</v>
      </c>
      <c r="D45" s="117">
        <v>14.5</v>
      </c>
      <c r="E45" s="118">
        <f t="shared" si="0"/>
        <v>14.499999999999998</v>
      </c>
      <c r="F45" s="119">
        <f t="shared" si="4"/>
        <v>-85.5</v>
      </c>
    </row>
    <row r="46" spans="1:6" ht="114.75">
      <c r="A46" s="114" t="s">
        <v>444</v>
      </c>
      <c r="B46" s="145" t="s">
        <v>445</v>
      </c>
      <c r="C46" s="117">
        <f>SUM(C47)</f>
        <v>0</v>
      </c>
      <c r="D46" s="117">
        <f>SUM(D47)</f>
        <v>6.15</v>
      </c>
      <c r="E46" s="118">
        <v>0</v>
      </c>
      <c r="F46" s="119">
        <f t="shared" si="4"/>
        <v>6.15</v>
      </c>
    </row>
    <row r="47" spans="1:6" ht="140.25">
      <c r="A47" s="114" t="s">
        <v>446</v>
      </c>
      <c r="B47" s="145" t="s">
        <v>447</v>
      </c>
      <c r="C47" s="117">
        <v>0</v>
      </c>
      <c r="D47" s="117">
        <v>6.15</v>
      </c>
      <c r="E47" s="118">
        <v>0</v>
      </c>
      <c r="F47" s="119">
        <f t="shared" si="4"/>
        <v>6.15</v>
      </c>
    </row>
    <row r="48" spans="1:6" ht="51">
      <c r="A48" s="114" t="s">
        <v>225</v>
      </c>
      <c r="B48" s="194" t="s">
        <v>226</v>
      </c>
      <c r="C48" s="117">
        <f>SUM(C49:C51)</f>
        <v>4769</v>
      </c>
      <c r="D48" s="117">
        <f>SUM(D49:D51)</f>
        <v>1967.94</v>
      </c>
      <c r="E48" s="118">
        <f t="shared" si="0"/>
        <v>41.265254770392119</v>
      </c>
      <c r="F48" s="119">
        <f t="shared" si="4"/>
        <v>-2801.06</v>
      </c>
    </row>
    <row r="49" spans="1:6" ht="89.25">
      <c r="A49" s="114" t="s">
        <v>32</v>
      </c>
      <c r="B49" s="145" t="s">
        <v>327</v>
      </c>
      <c r="C49" s="117">
        <v>4405</v>
      </c>
      <c r="D49" s="117">
        <v>1811.25</v>
      </c>
      <c r="E49" s="118">
        <f t="shared" si="0"/>
        <v>41.118047673098751</v>
      </c>
      <c r="F49" s="119">
        <f t="shared" si="4"/>
        <v>-2593.75</v>
      </c>
    </row>
    <row r="50" spans="1:6" ht="89.25">
      <c r="A50" s="114" t="s">
        <v>455</v>
      </c>
      <c r="B50" s="145" t="s">
        <v>437</v>
      </c>
      <c r="C50" s="117">
        <v>0</v>
      </c>
      <c r="D50" s="117">
        <v>12.5</v>
      </c>
      <c r="E50" s="118">
        <v>0</v>
      </c>
      <c r="F50" s="119">
        <f t="shared" si="4"/>
        <v>12.5</v>
      </c>
    </row>
    <row r="51" spans="1:6" ht="63.75">
      <c r="A51" s="114" t="s">
        <v>33</v>
      </c>
      <c r="B51" s="145" t="s">
        <v>328</v>
      </c>
      <c r="C51" s="117">
        <v>364</v>
      </c>
      <c r="D51" s="117">
        <v>144.19</v>
      </c>
      <c r="E51" s="118">
        <f t="shared" si="0"/>
        <v>39.612637362637358</v>
      </c>
      <c r="F51" s="119">
        <f t="shared" si="4"/>
        <v>-219.81</v>
      </c>
    </row>
    <row r="52" spans="1:6" ht="63.75">
      <c r="A52" s="149" t="s">
        <v>456</v>
      </c>
      <c r="B52" s="145" t="s">
        <v>329</v>
      </c>
      <c r="C52" s="117">
        <f t="shared" ref="C52:D52" si="9">SUM(C53:C54)</f>
        <v>78</v>
      </c>
      <c r="D52" s="117">
        <f t="shared" si="9"/>
        <v>6.92</v>
      </c>
      <c r="E52" s="118">
        <f t="shared" si="0"/>
        <v>8.8717948717948723</v>
      </c>
      <c r="F52" s="119">
        <f t="shared" si="4"/>
        <v>-71.08</v>
      </c>
    </row>
    <row r="53" spans="1:6" ht="153">
      <c r="A53" s="149" t="s">
        <v>224</v>
      </c>
      <c r="B53" s="145" t="s">
        <v>330</v>
      </c>
      <c r="C53" s="117">
        <v>58</v>
      </c>
      <c r="D53" s="117">
        <v>2.5299999999999998</v>
      </c>
      <c r="E53" s="118">
        <f t="shared" si="0"/>
        <v>4.3620689655172411</v>
      </c>
      <c r="F53" s="119">
        <f t="shared" si="4"/>
        <v>-55.47</v>
      </c>
    </row>
    <row r="54" spans="1:6" ht="124.15" customHeight="1">
      <c r="A54" s="149" t="s">
        <v>261</v>
      </c>
      <c r="B54" s="145" t="s">
        <v>457</v>
      </c>
      <c r="C54" s="117">
        <v>20</v>
      </c>
      <c r="D54" s="117">
        <v>4.3899999999999997</v>
      </c>
      <c r="E54" s="118">
        <f t="shared" si="0"/>
        <v>21.949999999999996</v>
      </c>
      <c r="F54" s="119">
        <f t="shared" si="4"/>
        <v>-15.61</v>
      </c>
    </row>
    <row r="55" spans="1:6" ht="89.25">
      <c r="A55" s="149" t="s">
        <v>458</v>
      </c>
      <c r="B55" s="195" t="s">
        <v>262</v>
      </c>
      <c r="C55" s="118">
        <f>SUM(C56:C58)</f>
        <v>2</v>
      </c>
      <c r="D55" s="118">
        <f>SUM(D56:D58)</f>
        <v>0.08</v>
      </c>
      <c r="E55" s="118">
        <f t="shared" si="0"/>
        <v>4</v>
      </c>
      <c r="F55" s="119">
        <f t="shared" si="4"/>
        <v>-1.92</v>
      </c>
    </row>
    <row r="56" spans="1:6" ht="216.75">
      <c r="A56" s="149" t="s">
        <v>263</v>
      </c>
      <c r="B56" s="150" t="s">
        <v>264</v>
      </c>
      <c r="C56" s="116">
        <v>1</v>
      </c>
      <c r="D56" s="117">
        <v>0.01</v>
      </c>
      <c r="E56" s="118">
        <f t="shared" si="0"/>
        <v>1</v>
      </c>
      <c r="F56" s="119">
        <f t="shared" si="4"/>
        <v>-0.99</v>
      </c>
    </row>
    <row r="57" spans="1:6" ht="204">
      <c r="A57" s="149" t="s">
        <v>265</v>
      </c>
      <c r="B57" s="150" t="s">
        <v>459</v>
      </c>
      <c r="C57" s="117">
        <v>1</v>
      </c>
      <c r="D57" s="117">
        <v>0</v>
      </c>
      <c r="E57" s="118">
        <f t="shared" si="0"/>
        <v>0</v>
      </c>
      <c r="F57" s="119">
        <f t="shared" si="4"/>
        <v>-1</v>
      </c>
    </row>
    <row r="58" spans="1:6" ht="293.25">
      <c r="A58" s="149" t="s">
        <v>438</v>
      </c>
      <c r="B58" s="150" t="s">
        <v>439</v>
      </c>
      <c r="C58" s="117">
        <v>0</v>
      </c>
      <c r="D58" s="117">
        <v>7.0000000000000007E-2</v>
      </c>
      <c r="E58" s="118">
        <v>0</v>
      </c>
      <c r="F58" s="119">
        <f t="shared" si="4"/>
        <v>7.0000000000000007E-2</v>
      </c>
    </row>
    <row r="59" spans="1:6" ht="114.75">
      <c r="A59" s="114" t="s">
        <v>227</v>
      </c>
      <c r="B59" s="145" t="s">
        <v>228</v>
      </c>
      <c r="C59" s="118">
        <f>SUM(C60:C63)</f>
        <v>3884</v>
      </c>
      <c r="D59" s="118">
        <f>SUM(D60:D63)</f>
        <v>1976.88</v>
      </c>
      <c r="E59" s="118">
        <f t="shared" si="0"/>
        <v>50.898043254376937</v>
      </c>
      <c r="F59" s="119">
        <f t="shared" si="4"/>
        <v>-1907.12</v>
      </c>
    </row>
    <row r="60" spans="1:6" ht="140.25">
      <c r="A60" s="114" t="s">
        <v>229</v>
      </c>
      <c r="B60" s="150" t="s">
        <v>331</v>
      </c>
      <c r="C60" s="118">
        <v>3211</v>
      </c>
      <c r="D60" s="118">
        <v>1600.71</v>
      </c>
      <c r="E60" s="118">
        <f t="shared" si="0"/>
        <v>49.850825288072251</v>
      </c>
      <c r="F60" s="119">
        <f t="shared" si="4"/>
        <v>-1610.29</v>
      </c>
    </row>
    <row r="61" spans="1:6" ht="203.45" customHeight="1">
      <c r="A61" s="114" t="s">
        <v>266</v>
      </c>
      <c r="B61" s="150" t="s">
        <v>332</v>
      </c>
      <c r="C61" s="118">
        <v>19</v>
      </c>
      <c r="D61" s="118">
        <v>0</v>
      </c>
      <c r="E61" s="118">
        <f t="shared" si="0"/>
        <v>0</v>
      </c>
      <c r="F61" s="119">
        <f t="shared" si="4"/>
        <v>-19</v>
      </c>
    </row>
    <row r="62" spans="1:6" ht="204">
      <c r="A62" s="114" t="s">
        <v>267</v>
      </c>
      <c r="B62" s="150" t="s">
        <v>333</v>
      </c>
      <c r="C62" s="117">
        <v>44</v>
      </c>
      <c r="D62" s="117">
        <v>23.99</v>
      </c>
      <c r="E62" s="118">
        <f t="shared" si="0"/>
        <v>54.522727272727266</v>
      </c>
      <c r="F62" s="119">
        <f t="shared" si="4"/>
        <v>-20.010000000000002</v>
      </c>
    </row>
    <row r="63" spans="1:6" ht="204.75" thickBot="1">
      <c r="A63" s="120" t="s">
        <v>268</v>
      </c>
      <c r="B63" s="151" t="s">
        <v>334</v>
      </c>
      <c r="C63" s="123">
        <f>390+220</f>
        <v>610</v>
      </c>
      <c r="D63" s="123">
        <v>352.18</v>
      </c>
      <c r="E63" s="124">
        <f t="shared" si="0"/>
        <v>57.734426229508195</v>
      </c>
      <c r="F63" s="125">
        <f t="shared" si="4"/>
        <v>-257.82</v>
      </c>
    </row>
    <row r="64" spans="1:6" ht="26.25" thickBot="1">
      <c r="A64" s="104" t="s">
        <v>34</v>
      </c>
      <c r="B64" s="105" t="s">
        <v>35</v>
      </c>
      <c r="C64" s="106">
        <f t="shared" ref="C64:D64" si="10">SUM(C65)</f>
        <v>1145</v>
      </c>
      <c r="D64" s="106">
        <f t="shared" si="10"/>
        <v>15307.070000000002</v>
      </c>
      <c r="E64" s="106">
        <f t="shared" si="0"/>
        <v>1336.8620087336246</v>
      </c>
      <c r="F64" s="107">
        <f t="shared" si="4"/>
        <v>14162.070000000002</v>
      </c>
    </row>
    <row r="65" spans="1:6" ht="25.5">
      <c r="A65" s="108" t="s">
        <v>230</v>
      </c>
      <c r="B65" s="109" t="s">
        <v>36</v>
      </c>
      <c r="C65" s="112">
        <f>SUM(C67:C70)</f>
        <v>1145</v>
      </c>
      <c r="D65" s="112">
        <f>SUM(D66:D70)</f>
        <v>15307.070000000002</v>
      </c>
      <c r="E65" s="112">
        <f t="shared" si="0"/>
        <v>1336.8620087336246</v>
      </c>
      <c r="F65" s="113">
        <f t="shared" si="4"/>
        <v>14162.070000000002</v>
      </c>
    </row>
    <row r="66" spans="1:6" ht="51">
      <c r="A66" s="196" t="s">
        <v>487</v>
      </c>
      <c r="B66" s="197" t="s">
        <v>488</v>
      </c>
      <c r="C66" s="118">
        <v>0</v>
      </c>
      <c r="D66" s="118">
        <v>7.0000000000000007E-2</v>
      </c>
      <c r="E66" s="118">
        <v>0</v>
      </c>
      <c r="F66" s="119">
        <f t="shared" si="4"/>
        <v>7.0000000000000007E-2</v>
      </c>
    </row>
    <row r="67" spans="1:6" ht="89.25">
      <c r="A67" s="114" t="s">
        <v>37</v>
      </c>
      <c r="B67" s="115" t="s">
        <v>269</v>
      </c>
      <c r="C67" s="117">
        <v>361</v>
      </c>
      <c r="D67" s="117">
        <v>13662.34</v>
      </c>
      <c r="E67" s="118">
        <f t="shared" si="0"/>
        <v>3784.5817174515232</v>
      </c>
      <c r="F67" s="119">
        <f t="shared" si="4"/>
        <v>13301.34</v>
      </c>
    </row>
    <row r="68" spans="1:6" ht="76.5">
      <c r="A68" s="114" t="s">
        <v>38</v>
      </c>
      <c r="B68" s="115" t="s">
        <v>270</v>
      </c>
      <c r="C68" s="117">
        <v>580</v>
      </c>
      <c r="D68" s="117">
        <v>246.37</v>
      </c>
      <c r="E68" s="118">
        <f t="shared" si="0"/>
        <v>42.477586206896554</v>
      </c>
      <c r="F68" s="119">
        <f t="shared" si="4"/>
        <v>-333.63</v>
      </c>
    </row>
    <row r="69" spans="1:6" ht="80.45" customHeight="1">
      <c r="A69" s="114" t="s">
        <v>198</v>
      </c>
      <c r="B69" s="115" t="s">
        <v>335</v>
      </c>
      <c r="C69" s="117">
        <v>204</v>
      </c>
      <c r="D69" s="117">
        <v>102.1</v>
      </c>
      <c r="E69" s="118">
        <f t="shared" si="0"/>
        <v>50.049019607843135</v>
      </c>
      <c r="F69" s="119">
        <f t="shared" si="4"/>
        <v>-101.9</v>
      </c>
    </row>
    <row r="70" spans="1:6" ht="85.9" customHeight="1" thickBot="1">
      <c r="A70" s="120" t="s">
        <v>231</v>
      </c>
      <c r="B70" s="121" t="s">
        <v>336</v>
      </c>
      <c r="C70" s="123">
        <v>0</v>
      </c>
      <c r="D70" s="123">
        <v>1296.19</v>
      </c>
      <c r="E70" s="124">
        <v>0</v>
      </c>
      <c r="F70" s="125">
        <f t="shared" si="4"/>
        <v>1296.19</v>
      </c>
    </row>
    <row r="71" spans="1:6" ht="41.45" customHeight="1" thickBot="1">
      <c r="A71" s="104" t="s">
        <v>39</v>
      </c>
      <c r="B71" s="126" t="s">
        <v>40</v>
      </c>
      <c r="C71" s="106">
        <f>SUM(C72)</f>
        <v>64</v>
      </c>
      <c r="D71" s="106">
        <f>SUM(D72)</f>
        <v>2604.5</v>
      </c>
      <c r="E71" s="106">
        <f t="shared" si="0"/>
        <v>4069.53125</v>
      </c>
      <c r="F71" s="107">
        <f t="shared" si="4"/>
        <v>2540.5</v>
      </c>
    </row>
    <row r="72" spans="1:6" ht="25.5">
      <c r="A72" s="108" t="s">
        <v>232</v>
      </c>
      <c r="B72" s="109" t="s">
        <v>199</v>
      </c>
      <c r="C72" s="112">
        <f t="shared" ref="C72:D72" si="11">SUM(C73+C75)</f>
        <v>64</v>
      </c>
      <c r="D72" s="112">
        <f t="shared" si="11"/>
        <v>2604.5</v>
      </c>
      <c r="E72" s="112">
        <f t="shared" ref="E72:E135" si="12">D72/C72*100</f>
        <v>4069.53125</v>
      </c>
      <c r="F72" s="113">
        <f t="shared" si="4"/>
        <v>2540.5</v>
      </c>
    </row>
    <row r="73" spans="1:6" ht="38.25">
      <c r="A73" s="114" t="s">
        <v>233</v>
      </c>
      <c r="B73" s="115" t="s">
        <v>234</v>
      </c>
      <c r="C73" s="118">
        <f t="shared" ref="C73:D73" si="13">SUM(C74)</f>
        <v>44</v>
      </c>
      <c r="D73" s="118">
        <f t="shared" si="13"/>
        <v>15.93</v>
      </c>
      <c r="E73" s="118">
        <f t="shared" si="12"/>
        <v>36.204545454545453</v>
      </c>
      <c r="F73" s="119">
        <f t="shared" si="4"/>
        <v>-28.07</v>
      </c>
    </row>
    <row r="74" spans="1:6" ht="51">
      <c r="A74" s="114" t="s">
        <v>41</v>
      </c>
      <c r="B74" s="115" t="s">
        <v>64</v>
      </c>
      <c r="C74" s="117">
        <v>44</v>
      </c>
      <c r="D74" s="117">
        <v>15.93</v>
      </c>
      <c r="E74" s="118">
        <f t="shared" si="12"/>
        <v>36.204545454545453</v>
      </c>
      <c r="F74" s="119">
        <f t="shared" si="4"/>
        <v>-28.07</v>
      </c>
    </row>
    <row r="75" spans="1:6" ht="25.5">
      <c r="A75" s="114" t="s">
        <v>235</v>
      </c>
      <c r="B75" s="115" t="s">
        <v>236</v>
      </c>
      <c r="C75" s="117">
        <f t="shared" ref="C75" si="14">SUM(C76:C82)</f>
        <v>20</v>
      </c>
      <c r="D75" s="117">
        <f>SUM(D76:D83)</f>
        <v>2588.5700000000002</v>
      </c>
      <c r="E75" s="118">
        <f t="shared" si="12"/>
        <v>12942.850000000002</v>
      </c>
      <c r="F75" s="119">
        <f t="shared" si="4"/>
        <v>2568.5700000000002</v>
      </c>
    </row>
    <row r="76" spans="1:6" ht="51">
      <c r="A76" s="114" t="s">
        <v>271</v>
      </c>
      <c r="B76" s="152" t="s">
        <v>337</v>
      </c>
      <c r="C76" s="118">
        <v>0</v>
      </c>
      <c r="D76" s="118">
        <v>79.63</v>
      </c>
      <c r="E76" s="118">
        <v>0</v>
      </c>
      <c r="F76" s="119">
        <f t="shared" si="4"/>
        <v>79.63</v>
      </c>
    </row>
    <row r="77" spans="1:6" ht="46.5" customHeight="1">
      <c r="A77" s="114" t="s">
        <v>489</v>
      </c>
      <c r="B77" s="152" t="s">
        <v>337</v>
      </c>
      <c r="C77" s="118">
        <v>0</v>
      </c>
      <c r="D77" s="118">
        <v>0</v>
      </c>
      <c r="E77" s="118">
        <v>0</v>
      </c>
      <c r="F77" s="119">
        <f t="shared" si="4"/>
        <v>0</v>
      </c>
    </row>
    <row r="78" spans="1:6" ht="51">
      <c r="A78" s="198" t="s">
        <v>490</v>
      </c>
      <c r="B78" s="152" t="s">
        <v>337</v>
      </c>
      <c r="C78" s="118">
        <v>0</v>
      </c>
      <c r="D78" s="118">
        <v>0</v>
      </c>
      <c r="E78" s="118">
        <v>0</v>
      </c>
      <c r="F78" s="119">
        <f t="shared" ref="F78:F141" si="15">D78-C78</f>
        <v>0</v>
      </c>
    </row>
    <row r="79" spans="1:6" ht="51">
      <c r="A79" s="114" t="s">
        <v>491</v>
      </c>
      <c r="B79" s="152" t="s">
        <v>337</v>
      </c>
      <c r="C79" s="117">
        <v>0</v>
      </c>
      <c r="D79" s="117">
        <v>0</v>
      </c>
      <c r="E79" s="118">
        <v>0</v>
      </c>
      <c r="F79" s="119">
        <f t="shared" si="15"/>
        <v>0</v>
      </c>
    </row>
    <row r="80" spans="1:6" ht="76.5">
      <c r="A80" s="114" t="s">
        <v>338</v>
      </c>
      <c r="B80" s="152" t="s">
        <v>339</v>
      </c>
      <c r="C80" s="117">
        <v>0</v>
      </c>
      <c r="D80" s="117">
        <v>2224.0700000000002</v>
      </c>
      <c r="E80" s="118">
        <v>0</v>
      </c>
      <c r="F80" s="119">
        <f t="shared" si="15"/>
        <v>2224.0700000000002</v>
      </c>
    </row>
    <row r="81" spans="1:6" ht="51" customHeight="1">
      <c r="A81" s="114" t="s">
        <v>460</v>
      </c>
      <c r="B81" s="152" t="s">
        <v>339</v>
      </c>
      <c r="C81" s="117">
        <v>0</v>
      </c>
      <c r="D81" s="117">
        <v>71.12</v>
      </c>
      <c r="E81" s="118">
        <v>0</v>
      </c>
      <c r="F81" s="119">
        <f t="shared" si="15"/>
        <v>71.12</v>
      </c>
    </row>
    <row r="82" spans="1:6" ht="43.15" customHeight="1">
      <c r="A82" s="114" t="s">
        <v>272</v>
      </c>
      <c r="B82" s="152" t="s">
        <v>340</v>
      </c>
      <c r="C82" s="117">
        <v>20</v>
      </c>
      <c r="D82" s="117">
        <v>175.58</v>
      </c>
      <c r="E82" s="118">
        <f t="shared" si="12"/>
        <v>877.9</v>
      </c>
      <c r="F82" s="119">
        <f t="shared" si="15"/>
        <v>155.58000000000001</v>
      </c>
    </row>
    <row r="83" spans="1:6" ht="90" thickBot="1">
      <c r="A83" s="173" t="s">
        <v>492</v>
      </c>
      <c r="B83" s="199" t="s">
        <v>493</v>
      </c>
      <c r="C83" s="123">
        <v>0</v>
      </c>
      <c r="D83" s="123">
        <v>38.17</v>
      </c>
      <c r="E83" s="124">
        <v>0</v>
      </c>
      <c r="F83" s="125">
        <f t="shared" si="15"/>
        <v>38.17</v>
      </c>
    </row>
    <row r="84" spans="1:6" ht="39" thickBot="1">
      <c r="A84" s="104" t="s">
        <v>42</v>
      </c>
      <c r="B84" s="126" t="s">
        <v>43</v>
      </c>
      <c r="C84" s="106">
        <f>SUM(C91+C87+C85)</f>
        <v>2201</v>
      </c>
      <c r="D84" s="106">
        <f>SUM(D91+D87+D85)</f>
        <v>2138.3599999999997</v>
      </c>
      <c r="E84" s="106">
        <f t="shared" si="12"/>
        <v>97.154020899591075</v>
      </c>
      <c r="F84" s="107">
        <f t="shared" si="15"/>
        <v>-62.640000000000327</v>
      </c>
    </row>
    <row r="85" spans="1:6">
      <c r="A85" s="108" t="s">
        <v>494</v>
      </c>
      <c r="B85" s="109" t="s">
        <v>495</v>
      </c>
      <c r="C85" s="112">
        <f t="shared" ref="C85:D85" si="16">SUM(C86)</f>
        <v>0</v>
      </c>
      <c r="D85" s="112">
        <f t="shared" si="16"/>
        <v>0</v>
      </c>
      <c r="E85" s="112">
        <v>0</v>
      </c>
      <c r="F85" s="113">
        <f t="shared" si="15"/>
        <v>0</v>
      </c>
    </row>
    <row r="86" spans="1:6" ht="36.6" customHeight="1">
      <c r="A86" s="114" t="s">
        <v>496</v>
      </c>
      <c r="B86" s="115" t="s">
        <v>497</v>
      </c>
      <c r="C86" s="117">
        <v>0</v>
      </c>
      <c r="D86" s="117">
        <v>0</v>
      </c>
      <c r="E86" s="118">
        <v>0</v>
      </c>
      <c r="F86" s="119">
        <f t="shared" si="15"/>
        <v>0</v>
      </c>
    </row>
    <row r="87" spans="1:6" ht="102">
      <c r="A87" s="114" t="s">
        <v>237</v>
      </c>
      <c r="B87" s="145" t="s">
        <v>238</v>
      </c>
      <c r="C87" s="118">
        <f t="shared" ref="C87:D87" si="17">SUM(C88:C90)</f>
        <v>1018</v>
      </c>
      <c r="D87" s="118">
        <f t="shared" si="17"/>
        <v>357.51</v>
      </c>
      <c r="E87" s="118">
        <f t="shared" si="12"/>
        <v>35.118860510805497</v>
      </c>
      <c r="F87" s="119">
        <f t="shared" si="15"/>
        <v>-660.49</v>
      </c>
    </row>
    <row r="88" spans="1:6" ht="114.75">
      <c r="A88" s="114" t="s">
        <v>498</v>
      </c>
      <c r="B88" s="200" t="s">
        <v>499</v>
      </c>
      <c r="C88" s="117">
        <v>0</v>
      </c>
      <c r="D88" s="117">
        <v>0</v>
      </c>
      <c r="E88" s="118">
        <v>0</v>
      </c>
      <c r="F88" s="119">
        <f t="shared" si="15"/>
        <v>0</v>
      </c>
    </row>
    <row r="89" spans="1:6" ht="140.25">
      <c r="A89" s="114" t="s">
        <v>44</v>
      </c>
      <c r="B89" s="145" t="s">
        <v>341</v>
      </c>
      <c r="C89" s="117">
        <v>1018</v>
      </c>
      <c r="D89" s="117">
        <v>357.51</v>
      </c>
      <c r="E89" s="118">
        <f t="shared" si="12"/>
        <v>35.118860510805497</v>
      </c>
      <c r="F89" s="119">
        <f t="shared" si="15"/>
        <v>-660.49</v>
      </c>
    </row>
    <row r="90" spans="1:6" ht="140.25">
      <c r="A90" s="114" t="s">
        <v>500</v>
      </c>
      <c r="B90" s="145" t="s">
        <v>501</v>
      </c>
      <c r="C90" s="117">
        <v>0</v>
      </c>
      <c r="D90" s="117">
        <v>0</v>
      </c>
      <c r="E90" s="118">
        <v>0</v>
      </c>
      <c r="F90" s="119">
        <f t="shared" si="15"/>
        <v>0</v>
      </c>
    </row>
    <row r="91" spans="1:6" ht="63.75">
      <c r="A91" s="114" t="s">
        <v>239</v>
      </c>
      <c r="B91" s="115" t="s">
        <v>240</v>
      </c>
      <c r="C91" s="201">
        <f>C92+C93</f>
        <v>1183</v>
      </c>
      <c r="D91" s="201">
        <f>D92+D93</f>
        <v>1780.85</v>
      </c>
      <c r="E91" s="118">
        <f t="shared" si="12"/>
        <v>150.53677092138631</v>
      </c>
      <c r="F91" s="119">
        <f t="shared" si="15"/>
        <v>597.84999999999991</v>
      </c>
    </row>
    <row r="92" spans="1:6" ht="63.75">
      <c r="A92" s="114" t="s">
        <v>45</v>
      </c>
      <c r="B92" s="115" t="s">
        <v>342</v>
      </c>
      <c r="C92" s="117">
        <v>1183</v>
      </c>
      <c r="D92" s="117">
        <v>1756.54</v>
      </c>
      <c r="E92" s="118">
        <f t="shared" si="12"/>
        <v>148.48182586644126</v>
      </c>
      <c r="F92" s="119">
        <f t="shared" si="15"/>
        <v>573.54</v>
      </c>
    </row>
    <row r="93" spans="1:6" ht="69.599999999999994" customHeight="1" thickBot="1">
      <c r="A93" s="120" t="s">
        <v>440</v>
      </c>
      <c r="B93" s="121" t="s">
        <v>441</v>
      </c>
      <c r="C93" s="123">
        <v>0</v>
      </c>
      <c r="D93" s="123">
        <v>24.31</v>
      </c>
      <c r="E93" s="124">
        <v>0</v>
      </c>
      <c r="F93" s="125">
        <f t="shared" si="15"/>
        <v>24.31</v>
      </c>
    </row>
    <row r="94" spans="1:6" ht="26.25" thickBot="1">
      <c r="A94" s="104" t="s">
        <v>46</v>
      </c>
      <c r="B94" s="126" t="s">
        <v>47</v>
      </c>
      <c r="C94" s="106">
        <f>C95+C122+C124+C129</f>
        <v>1694</v>
      </c>
      <c r="D94" s="106">
        <f>D95+D122+D124+D129</f>
        <v>1367.32</v>
      </c>
      <c r="E94" s="106">
        <f t="shared" si="12"/>
        <v>80.715466351829988</v>
      </c>
      <c r="F94" s="107">
        <f t="shared" si="15"/>
        <v>-326.68000000000006</v>
      </c>
    </row>
    <row r="95" spans="1:6" ht="58.15" customHeight="1">
      <c r="A95" s="202" t="s">
        <v>415</v>
      </c>
      <c r="B95" s="203" t="s">
        <v>416</v>
      </c>
      <c r="C95" s="204">
        <f>C96+C99+C102+C106+C107+C109+C110+C112+C114+C118+C105+C111+C113+C108</f>
        <v>617.8900000000001</v>
      </c>
      <c r="D95" s="204">
        <f>D96+D99+D102+D106+D107+D109+D110+D112+D114+D118+D105+D111+D113+D108+D119</f>
        <v>485.0499999999999</v>
      </c>
      <c r="E95" s="112">
        <f t="shared" si="12"/>
        <v>78.501027691012936</v>
      </c>
      <c r="F95" s="113">
        <f t="shared" si="15"/>
        <v>-132.8400000000002</v>
      </c>
    </row>
    <row r="96" spans="1:6" ht="111" customHeight="1">
      <c r="A96" s="153" t="s">
        <v>273</v>
      </c>
      <c r="B96" s="154" t="s">
        <v>343</v>
      </c>
      <c r="C96" s="118">
        <f>SUM(C97+C98)</f>
        <v>5.41</v>
      </c>
      <c r="D96" s="118">
        <f t="shared" ref="D96" si="18">SUM(D97+D98)</f>
        <v>8.02</v>
      </c>
      <c r="E96" s="118">
        <f t="shared" si="12"/>
        <v>148.24399260628465</v>
      </c>
      <c r="F96" s="119">
        <f t="shared" si="15"/>
        <v>2.6099999999999994</v>
      </c>
    </row>
    <row r="97" spans="1:6" ht="114.75">
      <c r="A97" s="153" t="s">
        <v>274</v>
      </c>
      <c r="B97" s="154" t="s">
        <v>343</v>
      </c>
      <c r="C97" s="118">
        <v>1</v>
      </c>
      <c r="D97" s="118">
        <v>4.5</v>
      </c>
      <c r="E97" s="118">
        <f t="shared" si="12"/>
        <v>450</v>
      </c>
      <c r="F97" s="119">
        <f t="shared" si="15"/>
        <v>3.5</v>
      </c>
    </row>
    <row r="98" spans="1:6" ht="114.75">
      <c r="A98" s="153" t="s">
        <v>241</v>
      </c>
      <c r="B98" s="154" t="s">
        <v>343</v>
      </c>
      <c r="C98" s="118">
        <v>4.41</v>
      </c>
      <c r="D98" s="118">
        <v>3.52</v>
      </c>
      <c r="E98" s="118">
        <f t="shared" si="12"/>
        <v>79.818594104308389</v>
      </c>
      <c r="F98" s="119">
        <f t="shared" si="15"/>
        <v>-0.89000000000000012</v>
      </c>
    </row>
    <row r="99" spans="1:6" ht="141">
      <c r="A99" s="153" t="s">
        <v>275</v>
      </c>
      <c r="B99" s="157" t="s">
        <v>344</v>
      </c>
      <c r="C99" s="118">
        <f>SUM(C100:C101)</f>
        <v>85.11999999999999</v>
      </c>
      <c r="D99" s="118">
        <f>SUM(D100:D101)</f>
        <v>42.81</v>
      </c>
      <c r="E99" s="118">
        <f t="shared" si="12"/>
        <v>50.293703007518808</v>
      </c>
      <c r="F99" s="119">
        <f t="shared" si="15"/>
        <v>-42.309999999999988</v>
      </c>
    </row>
    <row r="100" spans="1:6" ht="153.75">
      <c r="A100" s="153" t="s">
        <v>276</v>
      </c>
      <c r="B100" s="157" t="s">
        <v>345</v>
      </c>
      <c r="C100" s="118">
        <v>81.8</v>
      </c>
      <c r="D100" s="118">
        <v>41.56</v>
      </c>
      <c r="E100" s="118">
        <f t="shared" si="12"/>
        <v>50.806845965770172</v>
      </c>
      <c r="F100" s="119">
        <f t="shared" si="15"/>
        <v>-40.239999999999995</v>
      </c>
    </row>
    <row r="101" spans="1:6" ht="134.44999999999999" customHeight="1">
      <c r="A101" s="153" t="s">
        <v>277</v>
      </c>
      <c r="B101" s="157" t="s">
        <v>345</v>
      </c>
      <c r="C101" s="118">
        <v>3.32</v>
      </c>
      <c r="D101" s="118">
        <v>1.25</v>
      </c>
      <c r="E101" s="118">
        <f t="shared" si="12"/>
        <v>37.650602409638559</v>
      </c>
      <c r="F101" s="119">
        <f t="shared" si="15"/>
        <v>-2.0699999999999998</v>
      </c>
    </row>
    <row r="102" spans="1:6" ht="127.5">
      <c r="A102" s="153" t="s">
        <v>278</v>
      </c>
      <c r="B102" s="154" t="s">
        <v>346</v>
      </c>
      <c r="C102" s="118">
        <f>SUM(C103+C104)</f>
        <v>68.31</v>
      </c>
      <c r="D102" s="118">
        <f>SUM(D103+D104)</f>
        <v>58.71</v>
      </c>
      <c r="E102" s="118">
        <f t="shared" si="12"/>
        <v>85.946420729029427</v>
      </c>
      <c r="F102" s="119">
        <f t="shared" si="15"/>
        <v>-9.6000000000000014</v>
      </c>
    </row>
    <row r="103" spans="1:6" ht="127.5">
      <c r="A103" s="153" t="s">
        <v>279</v>
      </c>
      <c r="B103" s="154" t="s">
        <v>346</v>
      </c>
      <c r="C103" s="118">
        <v>66.2</v>
      </c>
      <c r="D103" s="118">
        <v>58.01</v>
      </c>
      <c r="E103" s="118">
        <f t="shared" si="12"/>
        <v>87.628398791540775</v>
      </c>
      <c r="F103" s="119">
        <f t="shared" si="15"/>
        <v>-8.1900000000000048</v>
      </c>
    </row>
    <row r="104" spans="1:6" ht="127.5">
      <c r="A104" s="153" t="s">
        <v>280</v>
      </c>
      <c r="B104" s="154" t="s">
        <v>346</v>
      </c>
      <c r="C104" s="118">
        <v>2.11</v>
      </c>
      <c r="D104" s="118">
        <v>0.7</v>
      </c>
      <c r="E104" s="118">
        <f t="shared" si="12"/>
        <v>33.175355450236964</v>
      </c>
      <c r="F104" s="119">
        <f t="shared" si="15"/>
        <v>-1.41</v>
      </c>
    </row>
    <row r="105" spans="1:6" ht="114.75">
      <c r="A105" s="153" t="s">
        <v>347</v>
      </c>
      <c r="B105" s="154" t="s">
        <v>348</v>
      </c>
      <c r="C105" s="118">
        <v>41.36</v>
      </c>
      <c r="D105" s="118">
        <v>15</v>
      </c>
      <c r="E105" s="118">
        <f t="shared" si="12"/>
        <v>36.266924564796902</v>
      </c>
      <c r="F105" s="119">
        <f t="shared" si="15"/>
        <v>-26.36</v>
      </c>
    </row>
    <row r="106" spans="1:6" ht="140.25">
      <c r="A106" s="153" t="s">
        <v>349</v>
      </c>
      <c r="B106" s="154" t="s">
        <v>350</v>
      </c>
      <c r="C106" s="118">
        <v>45</v>
      </c>
      <c r="D106" s="118">
        <v>2</v>
      </c>
      <c r="E106" s="118">
        <f t="shared" si="12"/>
        <v>4.4444444444444446</v>
      </c>
      <c r="F106" s="119">
        <f t="shared" si="15"/>
        <v>-43</v>
      </c>
    </row>
    <row r="107" spans="1:6" ht="123.6" customHeight="1">
      <c r="A107" s="153" t="s">
        <v>281</v>
      </c>
      <c r="B107" s="154" t="s">
        <v>351</v>
      </c>
      <c r="C107" s="118">
        <v>31.02</v>
      </c>
      <c r="D107" s="118">
        <v>0</v>
      </c>
      <c r="E107" s="118">
        <f t="shared" si="12"/>
        <v>0</v>
      </c>
      <c r="F107" s="119">
        <f t="shared" si="15"/>
        <v>-31.02</v>
      </c>
    </row>
    <row r="108" spans="1:6" ht="114.75">
      <c r="A108" s="153" t="s">
        <v>461</v>
      </c>
      <c r="B108" s="154" t="s">
        <v>462</v>
      </c>
      <c r="C108" s="118">
        <v>0</v>
      </c>
      <c r="D108" s="118">
        <v>50</v>
      </c>
      <c r="E108" s="118">
        <v>0</v>
      </c>
      <c r="F108" s="119">
        <f t="shared" si="15"/>
        <v>50</v>
      </c>
    </row>
    <row r="109" spans="1:6" ht="140.25">
      <c r="A109" s="153" t="s">
        <v>352</v>
      </c>
      <c r="B109" s="154" t="s">
        <v>463</v>
      </c>
      <c r="C109" s="118">
        <v>24.5</v>
      </c>
      <c r="D109" s="118">
        <v>42.05</v>
      </c>
      <c r="E109" s="118">
        <f t="shared" si="12"/>
        <v>171.63265306122449</v>
      </c>
      <c r="F109" s="119">
        <f t="shared" si="15"/>
        <v>17.549999999999997</v>
      </c>
    </row>
    <row r="110" spans="1:6" ht="66" customHeight="1">
      <c r="A110" s="153" t="s">
        <v>282</v>
      </c>
      <c r="B110" s="205" t="s">
        <v>464</v>
      </c>
      <c r="C110" s="117">
        <v>8</v>
      </c>
      <c r="D110" s="117">
        <v>19.690000000000001</v>
      </c>
      <c r="E110" s="118">
        <f t="shared" si="12"/>
        <v>246.12500000000003</v>
      </c>
      <c r="F110" s="119">
        <f t="shared" si="15"/>
        <v>11.690000000000001</v>
      </c>
    </row>
    <row r="111" spans="1:6" ht="163.9" customHeight="1">
      <c r="A111" s="153" t="s">
        <v>502</v>
      </c>
      <c r="B111" s="205" t="s">
        <v>503</v>
      </c>
      <c r="C111" s="117">
        <v>0</v>
      </c>
      <c r="D111" s="117">
        <v>0</v>
      </c>
      <c r="E111" s="118">
        <v>0</v>
      </c>
      <c r="F111" s="119">
        <f t="shared" si="15"/>
        <v>0</v>
      </c>
    </row>
    <row r="112" spans="1:6" ht="140.25">
      <c r="A112" s="153" t="s">
        <v>353</v>
      </c>
      <c r="B112" s="205" t="s">
        <v>354</v>
      </c>
      <c r="C112" s="117">
        <v>13.6</v>
      </c>
      <c r="D112" s="117">
        <v>2.3199999999999998</v>
      </c>
      <c r="E112" s="118">
        <f t="shared" si="12"/>
        <v>17.058823529411764</v>
      </c>
      <c r="F112" s="119">
        <f t="shared" si="15"/>
        <v>-11.28</v>
      </c>
    </row>
    <row r="113" spans="1:6" ht="178.5">
      <c r="A113" s="153" t="s">
        <v>465</v>
      </c>
      <c r="B113" s="205" t="s">
        <v>466</v>
      </c>
      <c r="C113" s="117">
        <v>0</v>
      </c>
      <c r="D113" s="117">
        <v>0.02</v>
      </c>
      <c r="E113" s="118">
        <v>0</v>
      </c>
      <c r="F113" s="119">
        <f t="shared" si="15"/>
        <v>0.02</v>
      </c>
    </row>
    <row r="114" spans="1:6" ht="114.75">
      <c r="A114" s="153" t="s">
        <v>283</v>
      </c>
      <c r="B114" s="206" t="s">
        <v>355</v>
      </c>
      <c r="C114" s="117">
        <f>SUM(C116:C117)</f>
        <v>164.58</v>
      </c>
      <c r="D114" s="117">
        <f>SUM(D115:D117)</f>
        <v>120.85</v>
      </c>
      <c r="E114" s="118">
        <f t="shared" si="12"/>
        <v>73.4293352776765</v>
      </c>
      <c r="F114" s="119">
        <f t="shared" si="15"/>
        <v>-43.730000000000018</v>
      </c>
    </row>
    <row r="115" spans="1:6" ht="114.75">
      <c r="A115" s="153" t="s">
        <v>504</v>
      </c>
      <c r="B115" s="197" t="s">
        <v>355</v>
      </c>
      <c r="C115" s="117">
        <v>0</v>
      </c>
      <c r="D115" s="117">
        <v>1.5</v>
      </c>
      <c r="E115" s="118">
        <v>0</v>
      </c>
      <c r="F115" s="119">
        <f t="shared" si="15"/>
        <v>1.5</v>
      </c>
    </row>
    <row r="116" spans="1:6" ht="114.75">
      <c r="A116" s="153" t="s">
        <v>284</v>
      </c>
      <c r="B116" s="206" t="s">
        <v>355</v>
      </c>
      <c r="C116" s="159">
        <v>163.9</v>
      </c>
      <c r="D116" s="159">
        <v>118.35</v>
      </c>
      <c r="E116" s="118">
        <f t="shared" si="12"/>
        <v>72.208663819402062</v>
      </c>
      <c r="F116" s="119">
        <f t="shared" si="15"/>
        <v>-45.550000000000011</v>
      </c>
    </row>
    <row r="117" spans="1:6" ht="99" customHeight="1">
      <c r="A117" s="153" t="s">
        <v>285</v>
      </c>
      <c r="B117" s="206" t="s">
        <v>355</v>
      </c>
      <c r="C117" s="159">
        <v>0.68</v>
      </c>
      <c r="D117" s="159">
        <v>1</v>
      </c>
      <c r="E117" s="118">
        <f t="shared" si="12"/>
        <v>147.05882352941174</v>
      </c>
      <c r="F117" s="119">
        <f t="shared" si="15"/>
        <v>0.31999999999999995</v>
      </c>
    </row>
    <row r="118" spans="1:6" ht="140.25">
      <c r="A118" s="153" t="s">
        <v>286</v>
      </c>
      <c r="B118" s="154" t="s">
        <v>356</v>
      </c>
      <c r="C118" s="159">
        <f>SUM(C119:C121)</f>
        <v>130.98999999999998</v>
      </c>
      <c r="D118" s="159">
        <f>SUM(D119:D121)</f>
        <v>123.58</v>
      </c>
      <c r="E118" s="118">
        <f t="shared" si="12"/>
        <v>94.343079624398811</v>
      </c>
      <c r="F118" s="119">
        <f t="shared" si="15"/>
        <v>-7.4099999999999824</v>
      </c>
    </row>
    <row r="119" spans="1:6" ht="94.5" customHeight="1">
      <c r="A119" s="153" t="s">
        <v>467</v>
      </c>
      <c r="B119" s="154" t="s">
        <v>357</v>
      </c>
      <c r="C119" s="159">
        <v>0</v>
      </c>
      <c r="D119" s="159">
        <v>0</v>
      </c>
      <c r="E119" s="118">
        <v>0</v>
      </c>
      <c r="F119" s="119">
        <f t="shared" si="15"/>
        <v>0</v>
      </c>
    </row>
    <row r="120" spans="1:6" ht="127.5">
      <c r="A120" s="153" t="s">
        <v>287</v>
      </c>
      <c r="B120" s="154" t="s">
        <v>357</v>
      </c>
      <c r="C120" s="159">
        <v>127.1</v>
      </c>
      <c r="D120" s="159">
        <v>122.51</v>
      </c>
      <c r="E120" s="118">
        <f t="shared" si="12"/>
        <v>96.388670338316302</v>
      </c>
      <c r="F120" s="119">
        <f t="shared" si="15"/>
        <v>-4.5899999999999892</v>
      </c>
    </row>
    <row r="121" spans="1:6" ht="121.9" customHeight="1">
      <c r="A121" s="153" t="s">
        <v>288</v>
      </c>
      <c r="B121" s="154" t="s">
        <v>357</v>
      </c>
      <c r="C121" s="159">
        <v>3.89</v>
      </c>
      <c r="D121" s="159">
        <v>1.07</v>
      </c>
      <c r="E121" s="118">
        <f t="shared" si="12"/>
        <v>27.506426735218508</v>
      </c>
      <c r="F121" s="119">
        <f t="shared" si="15"/>
        <v>-2.8200000000000003</v>
      </c>
    </row>
    <row r="122" spans="1:6" ht="57.6" customHeight="1">
      <c r="A122" s="207" t="s">
        <v>417</v>
      </c>
      <c r="B122" s="208" t="s">
        <v>418</v>
      </c>
      <c r="C122" s="209">
        <f>C123</f>
        <v>79.599999999999994</v>
      </c>
      <c r="D122" s="209">
        <f>D123</f>
        <v>5</v>
      </c>
      <c r="E122" s="118">
        <f t="shared" si="12"/>
        <v>6.2814070351758806</v>
      </c>
      <c r="F122" s="119">
        <f t="shared" si="15"/>
        <v>-74.599999999999994</v>
      </c>
    </row>
    <row r="123" spans="1:6" ht="76.5">
      <c r="A123" s="131" t="s">
        <v>242</v>
      </c>
      <c r="B123" s="210" t="s">
        <v>243</v>
      </c>
      <c r="C123" s="159">
        <v>79.599999999999994</v>
      </c>
      <c r="D123" s="159">
        <v>5</v>
      </c>
      <c r="E123" s="118">
        <f t="shared" si="12"/>
        <v>6.2814070351758806</v>
      </c>
      <c r="F123" s="119">
        <f t="shared" si="15"/>
        <v>-74.599999999999994</v>
      </c>
    </row>
    <row r="124" spans="1:6" ht="153">
      <c r="A124" s="211" t="s">
        <v>419</v>
      </c>
      <c r="B124" s="212" t="s">
        <v>468</v>
      </c>
      <c r="C124" s="209">
        <f>+C125+C126</f>
        <v>85.02</v>
      </c>
      <c r="D124" s="209">
        <v>107.16</v>
      </c>
      <c r="E124" s="118">
        <f t="shared" si="12"/>
        <v>126.0409315455187</v>
      </c>
      <c r="F124" s="119">
        <f t="shared" si="15"/>
        <v>22.14</v>
      </c>
    </row>
    <row r="125" spans="1:6" ht="102">
      <c r="A125" s="131" t="s">
        <v>420</v>
      </c>
      <c r="B125" s="212" t="s">
        <v>359</v>
      </c>
      <c r="C125" s="159">
        <v>0</v>
      </c>
      <c r="D125" s="159">
        <v>105.71</v>
      </c>
      <c r="E125" s="118">
        <v>0</v>
      </c>
      <c r="F125" s="119">
        <f t="shared" si="15"/>
        <v>105.71</v>
      </c>
    </row>
    <row r="126" spans="1:6" ht="102">
      <c r="A126" s="131" t="s">
        <v>244</v>
      </c>
      <c r="B126" s="210" t="s">
        <v>358</v>
      </c>
      <c r="C126" s="118">
        <f>SUM(C127:C128)</f>
        <v>85.02</v>
      </c>
      <c r="D126" s="118">
        <f>SUM(D127:D128)</f>
        <v>1.46</v>
      </c>
      <c r="E126" s="118">
        <f t="shared" si="12"/>
        <v>1.7172430016466715</v>
      </c>
      <c r="F126" s="119">
        <f t="shared" si="15"/>
        <v>-83.56</v>
      </c>
    </row>
    <row r="127" spans="1:6" ht="102">
      <c r="A127" s="131" t="s">
        <v>245</v>
      </c>
      <c r="B127" s="210" t="s">
        <v>358</v>
      </c>
      <c r="C127" s="117">
        <v>85.02</v>
      </c>
      <c r="D127" s="117">
        <v>1.46</v>
      </c>
      <c r="E127" s="118">
        <f t="shared" si="12"/>
        <v>1.7172430016466715</v>
      </c>
      <c r="F127" s="119">
        <f t="shared" si="15"/>
        <v>-83.56</v>
      </c>
    </row>
    <row r="128" spans="1:6" ht="89.25">
      <c r="A128" s="131" t="s">
        <v>505</v>
      </c>
      <c r="B128" s="210" t="s">
        <v>506</v>
      </c>
      <c r="C128" s="117">
        <v>0</v>
      </c>
      <c r="D128" s="117">
        <v>0</v>
      </c>
      <c r="E128" s="118">
        <v>0</v>
      </c>
      <c r="F128" s="119">
        <f t="shared" si="15"/>
        <v>0</v>
      </c>
    </row>
    <row r="129" spans="1:6" ht="25.5">
      <c r="A129" s="211" t="s">
        <v>421</v>
      </c>
      <c r="B129" s="212" t="s">
        <v>422</v>
      </c>
      <c r="C129" s="209">
        <f>C130+C132+C133+C138+C139+C142</f>
        <v>911.49</v>
      </c>
      <c r="D129" s="209">
        <f>D130+D132+D133+D138+D139+D142+D131</f>
        <v>770.11</v>
      </c>
      <c r="E129" s="118">
        <f t="shared" si="12"/>
        <v>84.48913317754446</v>
      </c>
      <c r="F129" s="119">
        <f t="shared" si="15"/>
        <v>-141.38</v>
      </c>
    </row>
    <row r="130" spans="1:6" ht="99" customHeight="1">
      <c r="A130" s="213" t="s">
        <v>361</v>
      </c>
      <c r="B130" s="214" t="s">
        <v>362</v>
      </c>
      <c r="C130" s="117">
        <v>45.89</v>
      </c>
      <c r="D130" s="117">
        <v>16.829999999999998</v>
      </c>
      <c r="E130" s="118">
        <f t="shared" si="12"/>
        <v>36.67465678797123</v>
      </c>
      <c r="F130" s="119">
        <f t="shared" si="15"/>
        <v>-29.060000000000002</v>
      </c>
    </row>
    <row r="131" spans="1:6" ht="63.75">
      <c r="A131" s="213" t="s">
        <v>507</v>
      </c>
      <c r="B131" s="214" t="s">
        <v>360</v>
      </c>
      <c r="C131" s="117">
        <v>0</v>
      </c>
      <c r="D131" s="117">
        <v>8.0500000000000007</v>
      </c>
      <c r="E131" s="118">
        <v>0</v>
      </c>
      <c r="F131" s="119">
        <f t="shared" si="15"/>
        <v>8.0500000000000007</v>
      </c>
    </row>
    <row r="132" spans="1:6" ht="63.75">
      <c r="A132" s="215" t="s">
        <v>469</v>
      </c>
      <c r="B132" s="216" t="s">
        <v>360</v>
      </c>
      <c r="C132" s="159">
        <v>0</v>
      </c>
      <c r="D132" s="159">
        <v>0</v>
      </c>
      <c r="E132" s="118">
        <v>0</v>
      </c>
      <c r="F132" s="119">
        <f t="shared" si="15"/>
        <v>0</v>
      </c>
    </row>
    <row r="133" spans="1:6" ht="102">
      <c r="A133" s="153" t="s">
        <v>247</v>
      </c>
      <c r="B133" s="217" t="s">
        <v>363</v>
      </c>
      <c r="C133" s="117">
        <f>SUM(C134:C137)</f>
        <v>25.4</v>
      </c>
      <c r="D133" s="117">
        <f>SUM(D134:D137)</f>
        <v>8.82</v>
      </c>
      <c r="E133" s="118">
        <f t="shared" si="12"/>
        <v>34.724409448818896</v>
      </c>
      <c r="F133" s="119">
        <f t="shared" si="15"/>
        <v>-16.579999999999998</v>
      </c>
    </row>
    <row r="134" spans="1:6" ht="89.25">
      <c r="A134" s="153" t="s">
        <v>508</v>
      </c>
      <c r="B134" s="160" t="s">
        <v>289</v>
      </c>
      <c r="C134" s="117">
        <v>0</v>
      </c>
      <c r="D134" s="117">
        <v>0</v>
      </c>
      <c r="E134" s="118">
        <v>0</v>
      </c>
      <c r="F134" s="119">
        <f t="shared" si="15"/>
        <v>0</v>
      </c>
    </row>
    <row r="135" spans="1:6" ht="89.25">
      <c r="A135" s="153" t="s">
        <v>364</v>
      </c>
      <c r="B135" s="160" t="s">
        <v>289</v>
      </c>
      <c r="C135" s="117">
        <v>6.54</v>
      </c>
      <c r="D135" s="117">
        <v>0</v>
      </c>
      <c r="E135" s="118">
        <f t="shared" si="12"/>
        <v>0</v>
      </c>
      <c r="F135" s="119">
        <f t="shared" si="15"/>
        <v>-6.54</v>
      </c>
    </row>
    <row r="136" spans="1:6" ht="89.25">
      <c r="A136" s="153" t="s">
        <v>290</v>
      </c>
      <c r="B136" s="160" t="s">
        <v>289</v>
      </c>
      <c r="C136" s="117">
        <v>10</v>
      </c>
      <c r="D136" s="117">
        <v>8.51</v>
      </c>
      <c r="E136" s="118">
        <f t="shared" ref="E136:E199" si="19">D136/C136*100</f>
        <v>85.1</v>
      </c>
      <c r="F136" s="119">
        <f t="shared" si="15"/>
        <v>-1.4900000000000002</v>
      </c>
    </row>
    <row r="137" spans="1:6" ht="89.25">
      <c r="A137" s="153" t="s">
        <v>365</v>
      </c>
      <c r="B137" s="160" t="s">
        <v>289</v>
      </c>
      <c r="C137" s="117">
        <v>8.86</v>
      </c>
      <c r="D137" s="117">
        <v>0.31</v>
      </c>
      <c r="E137" s="118">
        <f t="shared" si="19"/>
        <v>3.4988713318284423</v>
      </c>
      <c r="F137" s="119">
        <f t="shared" si="15"/>
        <v>-8.5499999999999989</v>
      </c>
    </row>
    <row r="138" spans="1:6" ht="102">
      <c r="A138" s="153" t="s">
        <v>248</v>
      </c>
      <c r="B138" s="217" t="s">
        <v>366</v>
      </c>
      <c r="C138" s="117">
        <v>5</v>
      </c>
      <c r="D138" s="117">
        <v>3.86</v>
      </c>
      <c r="E138" s="118">
        <f t="shared" si="19"/>
        <v>77.2</v>
      </c>
      <c r="F138" s="119">
        <f t="shared" si="15"/>
        <v>-1.1400000000000001</v>
      </c>
    </row>
    <row r="139" spans="1:6" ht="140.25">
      <c r="A139" s="131" t="s">
        <v>291</v>
      </c>
      <c r="B139" s="210" t="s">
        <v>470</v>
      </c>
      <c r="C139" s="117">
        <f>SUM(C140:C141)</f>
        <v>835.2</v>
      </c>
      <c r="D139" s="117">
        <f>SUM(D140:D141)</f>
        <v>698.73</v>
      </c>
      <c r="E139" s="118">
        <f t="shared" si="19"/>
        <v>83.660201149425291</v>
      </c>
      <c r="F139" s="119">
        <f t="shared" si="15"/>
        <v>-136.47000000000003</v>
      </c>
    </row>
    <row r="140" spans="1:6" ht="150.6" customHeight="1">
      <c r="A140" s="131" t="s">
        <v>292</v>
      </c>
      <c r="B140" s="210" t="s">
        <v>367</v>
      </c>
      <c r="C140" s="117">
        <v>501.9</v>
      </c>
      <c r="D140" s="117">
        <v>255.48</v>
      </c>
      <c r="E140" s="118">
        <f t="shared" si="19"/>
        <v>50.902570233114162</v>
      </c>
      <c r="F140" s="119">
        <f t="shared" si="15"/>
        <v>-246.42</v>
      </c>
    </row>
    <row r="141" spans="1:6" ht="145.9" customHeight="1">
      <c r="A141" s="131" t="s">
        <v>246</v>
      </c>
      <c r="B141" s="210" t="s">
        <v>367</v>
      </c>
      <c r="C141" s="117">
        <v>333.3</v>
      </c>
      <c r="D141" s="117">
        <v>443.25</v>
      </c>
      <c r="E141" s="118">
        <f t="shared" si="19"/>
        <v>132.98829882988298</v>
      </c>
      <c r="F141" s="119">
        <f t="shared" si="15"/>
        <v>109.94999999999999</v>
      </c>
    </row>
    <row r="142" spans="1:6" ht="90" thickBot="1">
      <c r="A142" s="158" t="s">
        <v>368</v>
      </c>
      <c r="B142" s="218" t="s">
        <v>369</v>
      </c>
      <c r="C142" s="123">
        <v>0</v>
      </c>
      <c r="D142" s="123">
        <v>33.82</v>
      </c>
      <c r="E142" s="124">
        <v>0</v>
      </c>
      <c r="F142" s="125">
        <f t="shared" ref="F142:F205" si="20">D142-C142</f>
        <v>33.82</v>
      </c>
    </row>
    <row r="143" spans="1:6" ht="15.75" thickBot="1">
      <c r="A143" s="146" t="s">
        <v>48</v>
      </c>
      <c r="B143" s="126" t="s">
        <v>49</v>
      </c>
      <c r="C143" s="106">
        <f>SUM(C144)</f>
        <v>0</v>
      </c>
      <c r="D143" s="106">
        <f>SUM(D144)</f>
        <v>-18.36</v>
      </c>
      <c r="E143" s="106">
        <v>0</v>
      </c>
      <c r="F143" s="107">
        <f t="shared" si="20"/>
        <v>-18.36</v>
      </c>
    </row>
    <row r="144" spans="1:6" ht="28.15" customHeight="1">
      <c r="A144" s="147" t="s">
        <v>50</v>
      </c>
      <c r="B144" s="109" t="s">
        <v>370</v>
      </c>
      <c r="C144" s="111">
        <f>SUM(C145:C147)</f>
        <v>0</v>
      </c>
      <c r="D144" s="111">
        <f>SUM(D145:D147)</f>
        <v>-18.36</v>
      </c>
      <c r="E144" s="112">
        <v>0</v>
      </c>
      <c r="F144" s="113">
        <f t="shared" si="20"/>
        <v>-18.36</v>
      </c>
    </row>
    <row r="145" spans="1:6" ht="26.45" customHeight="1">
      <c r="A145" s="149" t="s">
        <v>51</v>
      </c>
      <c r="B145" s="115" t="s">
        <v>370</v>
      </c>
      <c r="C145" s="117">
        <v>0</v>
      </c>
      <c r="D145" s="117">
        <v>-19.61</v>
      </c>
      <c r="E145" s="118">
        <v>0</v>
      </c>
      <c r="F145" s="119">
        <f t="shared" si="20"/>
        <v>-19.61</v>
      </c>
    </row>
    <row r="146" spans="1:6" ht="31.15" customHeight="1">
      <c r="A146" s="149" t="s">
        <v>191</v>
      </c>
      <c r="B146" s="115" t="s">
        <v>370</v>
      </c>
      <c r="C146" s="117">
        <v>0</v>
      </c>
      <c r="D146" s="117">
        <v>1.25</v>
      </c>
      <c r="E146" s="118">
        <v>0</v>
      </c>
      <c r="F146" s="119">
        <f t="shared" si="20"/>
        <v>1.25</v>
      </c>
    </row>
    <row r="147" spans="1:6" ht="31.15" customHeight="1">
      <c r="A147" s="149" t="s">
        <v>509</v>
      </c>
      <c r="B147" s="115" t="s">
        <v>370</v>
      </c>
      <c r="C147" s="117"/>
      <c r="D147" s="117">
        <v>0</v>
      </c>
      <c r="E147" s="118">
        <v>0</v>
      </c>
      <c r="F147" s="119">
        <f t="shared" si="20"/>
        <v>0</v>
      </c>
    </row>
    <row r="148" spans="1:6">
      <c r="A148" s="149" t="s">
        <v>510</v>
      </c>
      <c r="B148" s="115" t="s">
        <v>511</v>
      </c>
      <c r="C148" s="117">
        <v>0</v>
      </c>
      <c r="D148" s="117">
        <v>0</v>
      </c>
      <c r="E148" s="118">
        <v>0</v>
      </c>
      <c r="F148" s="119">
        <f t="shared" si="20"/>
        <v>0</v>
      </c>
    </row>
    <row r="149" spans="1:6" ht="26.25" thickBot="1">
      <c r="A149" s="148" t="s">
        <v>512</v>
      </c>
      <c r="B149" s="121" t="s">
        <v>513</v>
      </c>
      <c r="C149" s="123">
        <v>0</v>
      </c>
      <c r="D149" s="123">
        <v>0</v>
      </c>
      <c r="E149" s="124">
        <v>0</v>
      </c>
      <c r="F149" s="125">
        <f t="shared" si="20"/>
        <v>0</v>
      </c>
    </row>
    <row r="150" spans="1:6" ht="15.75" thickBot="1">
      <c r="A150" s="104" t="s">
        <v>52</v>
      </c>
      <c r="B150" s="163" t="s">
        <v>53</v>
      </c>
      <c r="C150" s="144">
        <f>C151+C203+C205+C212</f>
        <v>1754870.3199999998</v>
      </c>
      <c r="D150" s="144">
        <f>D151+D203+D205+D212</f>
        <v>606371.98999999987</v>
      </c>
      <c r="E150" s="106">
        <f t="shared" si="19"/>
        <v>34.553663771577149</v>
      </c>
      <c r="F150" s="107">
        <f t="shared" si="20"/>
        <v>-1148498.33</v>
      </c>
    </row>
    <row r="151" spans="1:6" ht="39" thickBot="1">
      <c r="A151" s="104" t="s">
        <v>54</v>
      </c>
      <c r="B151" s="164" t="s">
        <v>55</v>
      </c>
      <c r="C151" s="144">
        <f>SUM(C152+C155+C175+C193)</f>
        <v>1754870.3199999998</v>
      </c>
      <c r="D151" s="144">
        <f>SUM(D152+D155+D175+D193)</f>
        <v>608993.65999999992</v>
      </c>
      <c r="E151" s="106">
        <f t="shared" si="19"/>
        <v>34.703057716538275</v>
      </c>
      <c r="F151" s="107">
        <f t="shared" si="20"/>
        <v>-1145876.6599999999</v>
      </c>
    </row>
    <row r="152" spans="1:6" ht="25.5">
      <c r="A152" s="219" t="s">
        <v>200</v>
      </c>
      <c r="B152" s="220" t="s">
        <v>249</v>
      </c>
      <c r="C152" s="221">
        <f>SUM(C153:C154)</f>
        <v>538143</v>
      </c>
      <c r="D152" s="221">
        <f>SUM(D153:D154)</f>
        <v>44845</v>
      </c>
      <c r="E152" s="222">
        <f t="shared" si="19"/>
        <v>8.3332868772798303</v>
      </c>
      <c r="F152" s="223">
        <f t="shared" si="20"/>
        <v>-493298</v>
      </c>
    </row>
    <row r="153" spans="1:6" ht="57.6" customHeight="1">
      <c r="A153" s="114" t="s">
        <v>201</v>
      </c>
      <c r="B153" s="115" t="s">
        <v>371</v>
      </c>
      <c r="C153" s="117">
        <v>357257</v>
      </c>
      <c r="D153" s="117">
        <v>29771</v>
      </c>
      <c r="E153" s="118">
        <f t="shared" si="19"/>
        <v>8.3332167039414209</v>
      </c>
      <c r="F153" s="119">
        <f t="shared" si="20"/>
        <v>-327486</v>
      </c>
    </row>
    <row r="154" spans="1:6" ht="43.15" customHeight="1" thickBot="1">
      <c r="A154" s="148" t="s">
        <v>293</v>
      </c>
      <c r="B154" s="121" t="s">
        <v>413</v>
      </c>
      <c r="C154" s="123">
        <v>180886</v>
      </c>
      <c r="D154" s="123">
        <v>15074</v>
      </c>
      <c r="E154" s="124">
        <f t="shared" si="19"/>
        <v>8.3334254723969803</v>
      </c>
      <c r="F154" s="125">
        <f t="shared" si="20"/>
        <v>-165812</v>
      </c>
    </row>
    <row r="155" spans="1:6" ht="39" thickBot="1">
      <c r="A155" s="104" t="s">
        <v>202</v>
      </c>
      <c r="B155" s="164" t="s">
        <v>250</v>
      </c>
      <c r="C155" s="144">
        <f>+C156+C159+C160+C161+C162+C163+C164+C165+C166</f>
        <v>378191.54999999993</v>
      </c>
      <c r="D155" s="144">
        <f>D156+D159+D160+D161+D162+D163+D164+D165+D166</f>
        <v>133520.6</v>
      </c>
      <c r="E155" s="106">
        <f t="shared" si="19"/>
        <v>35.305019374441351</v>
      </c>
      <c r="F155" s="107">
        <f t="shared" si="20"/>
        <v>-244670.94999999992</v>
      </c>
    </row>
    <row r="156" spans="1:6" ht="51">
      <c r="A156" s="243" t="s">
        <v>471</v>
      </c>
      <c r="B156" s="244" t="s">
        <v>423</v>
      </c>
      <c r="C156" s="245">
        <f>SUM(C157:C158)</f>
        <v>215625.8</v>
      </c>
      <c r="D156" s="245">
        <f>SUM(D157:D158)</f>
        <v>69000</v>
      </c>
      <c r="E156" s="112">
        <f t="shared" si="19"/>
        <v>31.999881275802807</v>
      </c>
      <c r="F156" s="113">
        <f t="shared" si="20"/>
        <v>-146625.79999999999</v>
      </c>
    </row>
    <row r="157" spans="1:6" ht="63.75">
      <c r="A157" s="114" t="s">
        <v>372</v>
      </c>
      <c r="B157" s="115" t="s">
        <v>472</v>
      </c>
      <c r="C157" s="117">
        <v>150000</v>
      </c>
      <c r="D157" s="117">
        <v>69000</v>
      </c>
      <c r="E157" s="118">
        <f t="shared" si="19"/>
        <v>46</v>
      </c>
      <c r="F157" s="119">
        <f t="shared" si="20"/>
        <v>-81000</v>
      </c>
    </row>
    <row r="158" spans="1:6" ht="51">
      <c r="A158" s="114" t="s">
        <v>372</v>
      </c>
      <c r="B158" s="115" t="s">
        <v>424</v>
      </c>
      <c r="C158" s="117">
        <v>65625.8</v>
      </c>
      <c r="D158" s="117">
        <v>0</v>
      </c>
      <c r="E158" s="118">
        <f t="shared" si="19"/>
        <v>0</v>
      </c>
      <c r="F158" s="119">
        <f t="shared" si="20"/>
        <v>-65625.8</v>
      </c>
    </row>
    <row r="159" spans="1:6" ht="153">
      <c r="A159" s="114" t="s">
        <v>294</v>
      </c>
      <c r="B159" s="165" t="s">
        <v>295</v>
      </c>
      <c r="C159" s="117">
        <v>46917.31</v>
      </c>
      <c r="D159" s="117">
        <v>3425.86</v>
      </c>
      <c r="E159" s="118">
        <f t="shared" si="19"/>
        <v>7.3019105315287689</v>
      </c>
      <c r="F159" s="119">
        <f t="shared" si="20"/>
        <v>-43491.45</v>
      </c>
    </row>
    <row r="160" spans="1:6" ht="121.15" customHeight="1">
      <c r="A160" s="114" t="s">
        <v>296</v>
      </c>
      <c r="B160" s="115" t="s">
        <v>297</v>
      </c>
      <c r="C160" s="117">
        <v>5504.21</v>
      </c>
      <c r="D160" s="117">
        <v>250.43</v>
      </c>
      <c r="E160" s="118">
        <f t="shared" si="19"/>
        <v>4.5497900697829481</v>
      </c>
      <c r="F160" s="119">
        <f t="shared" si="20"/>
        <v>-5253.78</v>
      </c>
    </row>
    <row r="161" spans="1:6" ht="60" customHeight="1">
      <c r="A161" s="114" t="s">
        <v>425</v>
      </c>
      <c r="B161" s="166" t="s">
        <v>426</v>
      </c>
      <c r="C161" s="117">
        <v>2271.85</v>
      </c>
      <c r="D161" s="117">
        <v>2271.86</v>
      </c>
      <c r="E161" s="118">
        <f t="shared" si="19"/>
        <v>100.00044016990559</v>
      </c>
      <c r="F161" s="119">
        <f t="shared" si="20"/>
        <v>1.0000000000218279E-2</v>
      </c>
    </row>
    <row r="162" spans="1:6" ht="57">
      <c r="A162" s="114" t="s">
        <v>373</v>
      </c>
      <c r="B162" s="166" t="s">
        <v>374</v>
      </c>
      <c r="C162" s="117">
        <v>120</v>
      </c>
      <c r="D162" s="117">
        <v>120</v>
      </c>
      <c r="E162" s="118">
        <f t="shared" si="19"/>
        <v>100</v>
      </c>
      <c r="F162" s="119">
        <f t="shared" si="20"/>
        <v>0</v>
      </c>
    </row>
    <row r="163" spans="1:6" ht="71.25">
      <c r="A163" s="114" t="s">
        <v>375</v>
      </c>
      <c r="B163" s="166" t="s">
        <v>376</v>
      </c>
      <c r="C163" s="117">
        <v>29400</v>
      </c>
      <c r="D163" s="117">
        <v>29400</v>
      </c>
      <c r="E163" s="118">
        <f t="shared" si="19"/>
        <v>100</v>
      </c>
      <c r="F163" s="119">
        <f t="shared" si="20"/>
        <v>0</v>
      </c>
    </row>
    <row r="164" spans="1:6" ht="45" customHeight="1">
      <c r="A164" s="114" t="s">
        <v>427</v>
      </c>
      <c r="B164" s="166" t="s">
        <v>428</v>
      </c>
      <c r="C164" s="117">
        <v>291.60000000000002</v>
      </c>
      <c r="D164" s="117">
        <v>291.60000000000002</v>
      </c>
      <c r="E164" s="118">
        <f t="shared" si="19"/>
        <v>100</v>
      </c>
      <c r="F164" s="119">
        <f t="shared" si="20"/>
        <v>0</v>
      </c>
    </row>
    <row r="165" spans="1:6" ht="60" customHeight="1">
      <c r="A165" s="114" t="s">
        <v>429</v>
      </c>
      <c r="B165" s="166" t="s">
        <v>430</v>
      </c>
      <c r="C165" s="117">
        <v>28968.43</v>
      </c>
      <c r="D165" s="117">
        <v>0</v>
      </c>
      <c r="E165" s="118">
        <f t="shared" si="19"/>
        <v>0</v>
      </c>
      <c r="F165" s="119">
        <f t="shared" si="20"/>
        <v>-28968.43</v>
      </c>
    </row>
    <row r="166" spans="1:6" ht="25.5">
      <c r="A166" s="229" t="s">
        <v>298</v>
      </c>
      <c r="B166" s="230" t="s">
        <v>377</v>
      </c>
      <c r="C166" s="225">
        <f>SUM(C167:C174)</f>
        <v>49092.349999999991</v>
      </c>
      <c r="D166" s="225">
        <f>SUM(D167:D174)</f>
        <v>28760.850000000002</v>
      </c>
      <c r="E166" s="155">
        <f t="shared" si="19"/>
        <v>58.585197082641201</v>
      </c>
      <c r="F166" s="156">
        <f t="shared" si="20"/>
        <v>-20331.499999999989</v>
      </c>
    </row>
    <row r="167" spans="1:6" ht="51">
      <c r="A167" s="131" t="s">
        <v>378</v>
      </c>
      <c r="B167" s="167" t="s">
        <v>379</v>
      </c>
      <c r="C167" s="117">
        <v>84.6</v>
      </c>
      <c r="D167" s="117">
        <v>84.6</v>
      </c>
      <c r="E167" s="118">
        <f t="shared" si="19"/>
        <v>100</v>
      </c>
      <c r="F167" s="119">
        <f t="shared" si="20"/>
        <v>0</v>
      </c>
    </row>
    <row r="168" spans="1:6" ht="38.25">
      <c r="A168" s="131" t="s">
        <v>378</v>
      </c>
      <c r="B168" s="167" t="s">
        <v>380</v>
      </c>
      <c r="C168" s="117">
        <v>38.700000000000003</v>
      </c>
      <c r="D168" s="117">
        <v>0</v>
      </c>
      <c r="E168" s="118">
        <f t="shared" si="19"/>
        <v>0</v>
      </c>
      <c r="F168" s="119">
        <f t="shared" si="20"/>
        <v>-38.700000000000003</v>
      </c>
    </row>
    <row r="169" spans="1:6" ht="63.75">
      <c r="A169" s="131" t="s">
        <v>378</v>
      </c>
      <c r="B169" s="167" t="s">
        <v>381</v>
      </c>
      <c r="C169" s="117">
        <v>123.9</v>
      </c>
      <c r="D169" s="117">
        <v>123.9</v>
      </c>
      <c r="E169" s="118">
        <f t="shared" si="19"/>
        <v>100</v>
      </c>
      <c r="F169" s="119">
        <f t="shared" si="20"/>
        <v>0</v>
      </c>
    </row>
    <row r="170" spans="1:6" ht="57">
      <c r="A170" s="168" t="s">
        <v>378</v>
      </c>
      <c r="B170" s="169" t="s">
        <v>431</v>
      </c>
      <c r="C170" s="117">
        <v>99.65</v>
      </c>
      <c r="D170" s="117">
        <v>99.65</v>
      </c>
      <c r="E170" s="118">
        <f t="shared" si="19"/>
        <v>100</v>
      </c>
      <c r="F170" s="119">
        <f t="shared" si="20"/>
        <v>0</v>
      </c>
    </row>
    <row r="171" spans="1:6" ht="57">
      <c r="A171" s="168" t="s">
        <v>378</v>
      </c>
      <c r="B171" s="169" t="s">
        <v>473</v>
      </c>
      <c r="C171" s="117">
        <v>405</v>
      </c>
      <c r="D171" s="117">
        <v>405</v>
      </c>
      <c r="E171" s="118">
        <f t="shared" si="19"/>
        <v>100</v>
      </c>
      <c r="F171" s="119">
        <f t="shared" si="20"/>
        <v>0</v>
      </c>
    </row>
    <row r="172" spans="1:6" ht="64.5">
      <c r="A172" s="131" t="s">
        <v>299</v>
      </c>
      <c r="B172" s="170" t="s">
        <v>382</v>
      </c>
      <c r="C172" s="117">
        <v>33788</v>
      </c>
      <c r="D172" s="117">
        <v>20272</v>
      </c>
      <c r="E172" s="118">
        <f t="shared" si="19"/>
        <v>59.997632295489524</v>
      </c>
      <c r="F172" s="119">
        <f t="shared" si="20"/>
        <v>-13516</v>
      </c>
    </row>
    <row r="173" spans="1:6" ht="69" customHeight="1">
      <c r="A173" s="131" t="s">
        <v>299</v>
      </c>
      <c r="B173" s="165" t="s">
        <v>383</v>
      </c>
      <c r="C173" s="117">
        <v>13876.8</v>
      </c>
      <c r="D173" s="117">
        <v>7100</v>
      </c>
      <c r="E173" s="118">
        <f t="shared" si="19"/>
        <v>51.1645336100542</v>
      </c>
      <c r="F173" s="119">
        <f t="shared" si="20"/>
        <v>-6776.7999999999993</v>
      </c>
    </row>
    <row r="174" spans="1:6" ht="52.5" thickBot="1">
      <c r="A174" s="162" t="s">
        <v>299</v>
      </c>
      <c r="B174" s="171" t="s">
        <v>384</v>
      </c>
      <c r="C174" s="123">
        <v>675.7</v>
      </c>
      <c r="D174" s="123">
        <v>675.7</v>
      </c>
      <c r="E174" s="124">
        <f t="shared" si="19"/>
        <v>100</v>
      </c>
      <c r="F174" s="125">
        <f t="shared" si="20"/>
        <v>0</v>
      </c>
    </row>
    <row r="175" spans="1:6" ht="26.25" thickBot="1">
      <c r="A175" s="104" t="s">
        <v>203</v>
      </c>
      <c r="B175" s="164" t="s">
        <v>251</v>
      </c>
      <c r="C175" s="144">
        <f>SUM(C176+C177+C187+C188+C189+C190)</f>
        <v>703538.6</v>
      </c>
      <c r="D175" s="144">
        <f>SUM(D176+D177+D187+D188+D189+D190)</f>
        <v>327346.49</v>
      </c>
      <c r="E175" s="106">
        <f t="shared" si="19"/>
        <v>46.528575688668681</v>
      </c>
      <c r="F175" s="107">
        <f t="shared" si="20"/>
        <v>-376192.11</v>
      </c>
    </row>
    <row r="176" spans="1:6" ht="51">
      <c r="A176" s="108" t="s">
        <v>204</v>
      </c>
      <c r="B176" s="172" t="s">
        <v>385</v>
      </c>
      <c r="C176" s="111">
        <v>22243.599999999999</v>
      </c>
      <c r="D176" s="111">
        <v>8700.18</v>
      </c>
      <c r="E176" s="112">
        <f t="shared" si="19"/>
        <v>39.113183117840642</v>
      </c>
      <c r="F176" s="113">
        <f t="shared" si="20"/>
        <v>-13543.419999999998</v>
      </c>
    </row>
    <row r="177" spans="1:6" ht="51">
      <c r="A177" s="226" t="s">
        <v>474</v>
      </c>
      <c r="B177" s="227" t="s">
        <v>386</v>
      </c>
      <c r="C177" s="228">
        <f>SUM(C178:C186)</f>
        <v>84811.699999999983</v>
      </c>
      <c r="D177" s="228">
        <f t="shared" ref="D177" si="21">SUM(D178:D186)</f>
        <v>52236.49</v>
      </c>
      <c r="E177" s="118">
        <f t="shared" si="19"/>
        <v>61.59113660025681</v>
      </c>
      <c r="F177" s="119">
        <f t="shared" si="20"/>
        <v>-32575.209999999985</v>
      </c>
    </row>
    <row r="178" spans="1:6" ht="90">
      <c r="A178" s="114" t="s">
        <v>205</v>
      </c>
      <c r="B178" s="170" t="s">
        <v>387</v>
      </c>
      <c r="C178" s="117">
        <v>336</v>
      </c>
      <c r="D178" s="117">
        <v>168</v>
      </c>
      <c r="E178" s="118">
        <f t="shared" si="19"/>
        <v>50</v>
      </c>
      <c r="F178" s="119">
        <f t="shared" si="20"/>
        <v>-168</v>
      </c>
    </row>
    <row r="179" spans="1:6" ht="85.15" customHeight="1">
      <c r="A179" s="114" t="s">
        <v>205</v>
      </c>
      <c r="B179" s="165" t="s">
        <v>300</v>
      </c>
      <c r="C179" s="117">
        <v>81011.600000000006</v>
      </c>
      <c r="D179" s="117">
        <v>49582.44</v>
      </c>
      <c r="E179" s="118">
        <f t="shared" si="19"/>
        <v>61.204123853867841</v>
      </c>
      <c r="F179" s="119">
        <f t="shared" si="20"/>
        <v>-31429.160000000003</v>
      </c>
    </row>
    <row r="180" spans="1:6" ht="102">
      <c r="A180" s="114" t="s">
        <v>205</v>
      </c>
      <c r="B180" s="165" t="s">
        <v>388</v>
      </c>
      <c r="C180" s="117">
        <v>0.2</v>
      </c>
      <c r="D180" s="117">
        <v>0.2</v>
      </c>
      <c r="E180" s="118">
        <f t="shared" si="19"/>
        <v>100</v>
      </c>
      <c r="F180" s="119">
        <f t="shared" si="20"/>
        <v>0</v>
      </c>
    </row>
    <row r="181" spans="1:6" ht="51">
      <c r="A181" s="114" t="s">
        <v>205</v>
      </c>
      <c r="B181" s="165" t="s">
        <v>389</v>
      </c>
      <c r="C181" s="117">
        <v>115.2</v>
      </c>
      <c r="D181" s="117">
        <v>115.2</v>
      </c>
      <c r="E181" s="118">
        <f t="shared" si="19"/>
        <v>100</v>
      </c>
      <c r="F181" s="119">
        <f t="shared" si="20"/>
        <v>0</v>
      </c>
    </row>
    <row r="182" spans="1:6" ht="153">
      <c r="A182" s="114" t="s">
        <v>205</v>
      </c>
      <c r="B182" s="165" t="s">
        <v>390</v>
      </c>
      <c r="C182" s="117">
        <v>0.2</v>
      </c>
      <c r="D182" s="117">
        <v>0.15</v>
      </c>
      <c r="E182" s="118">
        <f t="shared" si="19"/>
        <v>74.999999999999986</v>
      </c>
      <c r="F182" s="119">
        <f t="shared" si="20"/>
        <v>-5.0000000000000017E-2</v>
      </c>
    </row>
    <row r="183" spans="1:6" ht="89.25">
      <c r="A183" s="114" t="s">
        <v>205</v>
      </c>
      <c r="B183" s="165" t="s">
        <v>391</v>
      </c>
      <c r="C183" s="117">
        <v>933.4</v>
      </c>
      <c r="D183" s="117">
        <v>700.6</v>
      </c>
      <c r="E183" s="118">
        <f t="shared" si="19"/>
        <v>75.058924362545525</v>
      </c>
      <c r="F183" s="119">
        <f t="shared" si="20"/>
        <v>-232.79999999999995</v>
      </c>
    </row>
    <row r="184" spans="1:6" ht="97.5" customHeight="1">
      <c r="A184" s="114" t="s">
        <v>205</v>
      </c>
      <c r="B184" s="165" t="s">
        <v>392</v>
      </c>
      <c r="C184" s="117">
        <v>147.19999999999999</v>
      </c>
      <c r="D184" s="117">
        <v>0</v>
      </c>
      <c r="E184" s="118">
        <f t="shared" si="19"/>
        <v>0</v>
      </c>
      <c r="F184" s="119">
        <f t="shared" si="20"/>
        <v>-147.19999999999999</v>
      </c>
    </row>
    <row r="185" spans="1:6" ht="107.45" customHeight="1">
      <c r="A185" s="114" t="s">
        <v>205</v>
      </c>
      <c r="B185" s="170" t="s">
        <v>393</v>
      </c>
      <c r="C185" s="117">
        <v>598</v>
      </c>
      <c r="D185" s="117">
        <v>0</v>
      </c>
      <c r="E185" s="118">
        <f t="shared" si="19"/>
        <v>0</v>
      </c>
      <c r="F185" s="119">
        <f t="shared" si="20"/>
        <v>-598</v>
      </c>
    </row>
    <row r="186" spans="1:6" ht="140.25">
      <c r="A186" s="114" t="s">
        <v>206</v>
      </c>
      <c r="B186" s="165" t="s">
        <v>394</v>
      </c>
      <c r="C186" s="117">
        <v>1669.9</v>
      </c>
      <c r="D186" s="117">
        <v>1669.9</v>
      </c>
      <c r="E186" s="118">
        <f t="shared" si="19"/>
        <v>100</v>
      </c>
      <c r="F186" s="119">
        <f t="shared" si="20"/>
        <v>0</v>
      </c>
    </row>
    <row r="187" spans="1:6" ht="89.25">
      <c r="A187" s="114" t="s">
        <v>207</v>
      </c>
      <c r="B187" s="115" t="s">
        <v>395</v>
      </c>
      <c r="C187" s="117">
        <v>288.89999999999998</v>
      </c>
      <c r="D187" s="117">
        <v>97.96</v>
      </c>
      <c r="E187" s="118">
        <f t="shared" si="19"/>
        <v>33.907926618206993</v>
      </c>
      <c r="F187" s="119">
        <f t="shared" si="20"/>
        <v>-190.94</v>
      </c>
    </row>
    <row r="188" spans="1:6" ht="41.45" customHeight="1">
      <c r="A188" s="114" t="s">
        <v>208</v>
      </c>
      <c r="B188" s="115" t="s">
        <v>396</v>
      </c>
      <c r="C188" s="117">
        <v>15934.6</v>
      </c>
      <c r="D188" s="117">
        <v>9087.98</v>
      </c>
      <c r="E188" s="118">
        <f t="shared" si="19"/>
        <v>57.032997376777573</v>
      </c>
      <c r="F188" s="119">
        <f t="shared" si="20"/>
        <v>-6846.6200000000008</v>
      </c>
    </row>
    <row r="189" spans="1:6" ht="70.900000000000006" customHeight="1">
      <c r="A189" s="114" t="s">
        <v>397</v>
      </c>
      <c r="B189" s="231" t="s">
        <v>398</v>
      </c>
      <c r="C189" s="117">
        <v>191.7</v>
      </c>
      <c r="D189" s="117">
        <v>153.88</v>
      </c>
      <c r="E189" s="118">
        <f t="shared" si="19"/>
        <v>80.271257172665628</v>
      </c>
      <c r="F189" s="119">
        <f t="shared" si="20"/>
        <v>-37.819999999999993</v>
      </c>
    </row>
    <row r="190" spans="1:6" ht="25.5">
      <c r="A190" s="232" t="s">
        <v>209</v>
      </c>
      <c r="B190" s="233" t="s">
        <v>56</v>
      </c>
      <c r="C190" s="234">
        <f>SUM(C191+C192)</f>
        <v>580068.1</v>
      </c>
      <c r="D190" s="234">
        <f t="shared" ref="D190" si="22">SUM(D191:D192)</f>
        <v>257070</v>
      </c>
      <c r="E190" s="155">
        <f t="shared" si="19"/>
        <v>44.317210341337507</v>
      </c>
      <c r="F190" s="156">
        <f t="shared" si="20"/>
        <v>-322998.09999999998</v>
      </c>
    </row>
    <row r="191" spans="1:6" ht="76.5">
      <c r="A191" s="114" t="s">
        <v>210</v>
      </c>
      <c r="B191" s="165" t="s">
        <v>399</v>
      </c>
      <c r="C191" s="117">
        <v>237125.1</v>
      </c>
      <c r="D191" s="117">
        <v>100976</v>
      </c>
      <c r="E191" s="118">
        <f t="shared" si="19"/>
        <v>42.58342959054103</v>
      </c>
      <c r="F191" s="119">
        <f t="shared" si="20"/>
        <v>-136149.1</v>
      </c>
    </row>
    <row r="192" spans="1:6" ht="91.9" customHeight="1" thickBot="1">
      <c r="A192" s="120" t="s">
        <v>210</v>
      </c>
      <c r="B192" s="171" t="s">
        <v>400</v>
      </c>
      <c r="C192" s="123">
        <v>342943</v>
      </c>
      <c r="D192" s="123">
        <v>156094</v>
      </c>
      <c r="E192" s="124">
        <f t="shared" si="19"/>
        <v>45.516018696984631</v>
      </c>
      <c r="F192" s="125">
        <f t="shared" si="20"/>
        <v>-186849</v>
      </c>
    </row>
    <row r="193" spans="1:6" ht="26.25" thickBot="1">
      <c r="A193" s="104" t="s">
        <v>301</v>
      </c>
      <c r="B193" s="164" t="s">
        <v>302</v>
      </c>
      <c r="C193" s="144">
        <f>SUM(C194:C196)</f>
        <v>134997.16999999998</v>
      </c>
      <c r="D193" s="144">
        <f>SUM(D194:D196)</f>
        <v>103281.57</v>
      </c>
      <c r="E193" s="106">
        <f t="shared" si="19"/>
        <v>76.506470468973546</v>
      </c>
      <c r="F193" s="107">
        <f t="shared" si="20"/>
        <v>-31715.599999999977</v>
      </c>
    </row>
    <row r="194" spans="1:6" ht="102">
      <c r="A194" s="161" t="s">
        <v>303</v>
      </c>
      <c r="B194" s="172" t="s">
        <v>304</v>
      </c>
      <c r="C194" s="111">
        <v>23897</v>
      </c>
      <c r="D194" s="111">
        <v>10497.11</v>
      </c>
      <c r="E194" s="112">
        <f t="shared" si="19"/>
        <v>43.926476126710469</v>
      </c>
      <c r="F194" s="113">
        <f t="shared" si="20"/>
        <v>-13399.89</v>
      </c>
    </row>
    <row r="195" spans="1:6" ht="114.75">
      <c r="A195" s="131" t="s">
        <v>401</v>
      </c>
      <c r="B195" s="115" t="s">
        <v>402</v>
      </c>
      <c r="C195" s="117">
        <v>70000</v>
      </c>
      <c r="D195" s="117">
        <v>70000</v>
      </c>
      <c r="E195" s="118">
        <f t="shared" si="19"/>
        <v>100</v>
      </c>
      <c r="F195" s="119">
        <f t="shared" si="20"/>
        <v>0</v>
      </c>
    </row>
    <row r="196" spans="1:6" ht="38.25">
      <c r="A196" s="131" t="s">
        <v>305</v>
      </c>
      <c r="B196" s="167" t="s">
        <v>403</v>
      </c>
      <c r="C196" s="117">
        <f>SUM(C197:C202)</f>
        <v>41100.17</v>
      </c>
      <c r="D196" s="117">
        <f>SUM(D197:D202)</f>
        <v>22784.46</v>
      </c>
      <c r="E196" s="118">
        <f t="shared" si="19"/>
        <v>55.4364130367344</v>
      </c>
      <c r="F196" s="119">
        <f t="shared" si="20"/>
        <v>-18315.71</v>
      </c>
    </row>
    <row r="197" spans="1:6" ht="63.75">
      <c r="A197" s="131" t="s">
        <v>432</v>
      </c>
      <c r="B197" s="167" t="s">
        <v>433</v>
      </c>
      <c r="C197" s="117">
        <v>1700</v>
      </c>
      <c r="D197" s="117">
        <v>1700</v>
      </c>
      <c r="E197" s="118">
        <f t="shared" si="19"/>
        <v>100</v>
      </c>
      <c r="F197" s="119">
        <f t="shared" si="20"/>
        <v>0</v>
      </c>
    </row>
    <row r="198" spans="1:6" ht="127.5">
      <c r="A198" s="131" t="s">
        <v>432</v>
      </c>
      <c r="B198" s="167" t="s">
        <v>442</v>
      </c>
      <c r="C198" s="117">
        <v>8948.17</v>
      </c>
      <c r="D198" s="117">
        <v>8948.17</v>
      </c>
      <c r="E198" s="118">
        <f t="shared" si="19"/>
        <v>100</v>
      </c>
      <c r="F198" s="119">
        <f t="shared" si="20"/>
        <v>0</v>
      </c>
    </row>
    <row r="199" spans="1:6" ht="51">
      <c r="A199" s="131" t="s">
        <v>432</v>
      </c>
      <c r="B199" s="167" t="s">
        <v>443</v>
      </c>
      <c r="C199" s="117">
        <v>971.2</v>
      </c>
      <c r="D199" s="117">
        <v>971.2</v>
      </c>
      <c r="E199" s="118">
        <f t="shared" si="19"/>
        <v>100</v>
      </c>
      <c r="F199" s="119">
        <f t="shared" si="20"/>
        <v>0</v>
      </c>
    </row>
    <row r="200" spans="1:6" ht="77.25">
      <c r="A200" s="131" t="s">
        <v>306</v>
      </c>
      <c r="B200" s="170" t="s">
        <v>307</v>
      </c>
      <c r="C200" s="117">
        <v>27082.3</v>
      </c>
      <c r="D200" s="117">
        <v>10019.879999999999</v>
      </c>
      <c r="E200" s="118">
        <f t="shared" ref="E200:E216" si="23">D200/C200*100</f>
        <v>36.997891611864574</v>
      </c>
      <c r="F200" s="119">
        <f t="shared" si="20"/>
        <v>-17062.419999999998</v>
      </c>
    </row>
    <row r="201" spans="1:6" ht="165.75">
      <c r="A201" s="131" t="s">
        <v>404</v>
      </c>
      <c r="B201" s="165" t="s">
        <v>405</v>
      </c>
      <c r="C201" s="117">
        <v>2148.5</v>
      </c>
      <c r="D201" s="117">
        <v>895.21</v>
      </c>
      <c r="E201" s="118">
        <f t="shared" si="23"/>
        <v>41.66674424016756</v>
      </c>
      <c r="F201" s="119">
        <f t="shared" si="20"/>
        <v>-1253.29</v>
      </c>
    </row>
    <row r="202" spans="1:6" ht="81" customHeight="1">
      <c r="A202" s="235" t="s">
        <v>404</v>
      </c>
      <c r="B202" s="236" t="s">
        <v>434</v>
      </c>
      <c r="C202" s="117">
        <v>250</v>
      </c>
      <c r="D202" s="117">
        <v>250</v>
      </c>
      <c r="E202" s="118">
        <f t="shared" si="23"/>
        <v>100</v>
      </c>
      <c r="F202" s="119">
        <f t="shared" si="20"/>
        <v>0</v>
      </c>
    </row>
    <row r="203" spans="1:6" ht="25.5">
      <c r="A203" s="237" t="s">
        <v>514</v>
      </c>
      <c r="B203" s="224" t="s">
        <v>515</v>
      </c>
      <c r="C203" s="192">
        <f>SUM(C204)</f>
        <v>0</v>
      </c>
      <c r="D203" s="192">
        <f>SUM(D204)</f>
        <v>0</v>
      </c>
      <c r="E203" s="155">
        <v>0</v>
      </c>
      <c r="F203" s="156">
        <f t="shared" si="20"/>
        <v>0</v>
      </c>
    </row>
    <row r="204" spans="1:6" ht="25.5">
      <c r="A204" s="238" t="s">
        <v>516</v>
      </c>
      <c r="B204" s="165" t="s">
        <v>515</v>
      </c>
      <c r="C204" s="201">
        <v>0</v>
      </c>
      <c r="D204" s="117">
        <v>0</v>
      </c>
      <c r="E204" s="118">
        <v>0</v>
      </c>
      <c r="F204" s="119">
        <f t="shared" si="20"/>
        <v>0</v>
      </c>
    </row>
    <row r="205" spans="1:6" ht="51">
      <c r="A205" s="190" t="s">
        <v>406</v>
      </c>
      <c r="B205" s="191" t="s">
        <v>407</v>
      </c>
      <c r="C205" s="155">
        <f>C206+C209</f>
        <v>0</v>
      </c>
      <c r="D205" s="155">
        <f>D206+D209</f>
        <v>14704.849999999999</v>
      </c>
      <c r="E205" s="155">
        <v>0</v>
      </c>
      <c r="F205" s="156">
        <f t="shared" si="20"/>
        <v>14704.849999999999</v>
      </c>
    </row>
    <row r="206" spans="1:6" ht="51">
      <c r="A206" s="226" t="s">
        <v>475</v>
      </c>
      <c r="B206" s="227" t="s">
        <v>309</v>
      </c>
      <c r="C206" s="239">
        <f>SUM(C207:C208)</f>
        <v>0</v>
      </c>
      <c r="D206" s="239">
        <f>SUM(D207:D208)</f>
        <v>7212.25</v>
      </c>
      <c r="E206" s="118">
        <v>0</v>
      </c>
      <c r="F206" s="119">
        <f t="shared" ref="F206:F216" si="24">D206-C206</f>
        <v>7212.25</v>
      </c>
    </row>
    <row r="207" spans="1:6" ht="38.25">
      <c r="A207" s="114" t="s">
        <v>308</v>
      </c>
      <c r="B207" s="165" t="s">
        <v>309</v>
      </c>
      <c r="C207" s="201">
        <v>0</v>
      </c>
      <c r="D207" s="117">
        <v>370</v>
      </c>
      <c r="E207" s="118">
        <v>0</v>
      </c>
      <c r="F207" s="119">
        <f t="shared" si="24"/>
        <v>370</v>
      </c>
    </row>
    <row r="208" spans="1:6" ht="38.25">
      <c r="A208" s="240" t="s">
        <v>435</v>
      </c>
      <c r="B208" s="216" t="s">
        <v>309</v>
      </c>
      <c r="C208" s="201">
        <v>0</v>
      </c>
      <c r="D208" s="117">
        <v>6842.25</v>
      </c>
      <c r="E208" s="118">
        <v>0</v>
      </c>
      <c r="F208" s="119">
        <f t="shared" si="24"/>
        <v>6842.25</v>
      </c>
    </row>
    <row r="209" spans="1:6" ht="51">
      <c r="A209" s="226" t="s">
        <v>476</v>
      </c>
      <c r="B209" s="227" t="s">
        <v>409</v>
      </c>
      <c r="C209" s="241">
        <f>SUM(C210:C211)</f>
        <v>0</v>
      </c>
      <c r="D209" s="241">
        <f>SUM(D210:D211)</f>
        <v>7492.5999999999995</v>
      </c>
      <c r="E209" s="118">
        <v>0</v>
      </c>
      <c r="F209" s="119">
        <f t="shared" si="24"/>
        <v>7492.5999999999995</v>
      </c>
    </row>
    <row r="210" spans="1:6" ht="38.25">
      <c r="A210" s="114" t="s">
        <v>408</v>
      </c>
      <c r="B210" s="165" t="s">
        <v>409</v>
      </c>
      <c r="C210" s="201">
        <v>0</v>
      </c>
      <c r="D210" s="117">
        <v>182.86</v>
      </c>
      <c r="E210" s="118">
        <v>0</v>
      </c>
      <c r="F210" s="119">
        <f t="shared" si="24"/>
        <v>182.86</v>
      </c>
    </row>
    <row r="211" spans="1:6" ht="38.25">
      <c r="A211" s="242" t="s">
        <v>436</v>
      </c>
      <c r="B211" s="216" t="s">
        <v>409</v>
      </c>
      <c r="C211" s="201">
        <v>0</v>
      </c>
      <c r="D211" s="117">
        <v>7309.74</v>
      </c>
      <c r="E211" s="118">
        <v>0</v>
      </c>
      <c r="F211" s="119">
        <f t="shared" si="24"/>
        <v>7309.74</v>
      </c>
    </row>
    <row r="212" spans="1:6" ht="69" customHeight="1">
      <c r="A212" s="190" t="s">
        <v>252</v>
      </c>
      <c r="B212" s="191" t="s">
        <v>410</v>
      </c>
      <c r="C212" s="192">
        <f>SUM(C213:C214)</f>
        <v>0</v>
      </c>
      <c r="D212" s="192">
        <f>SUM(D213:D214)</f>
        <v>-17326.52</v>
      </c>
      <c r="E212" s="155">
        <v>0</v>
      </c>
      <c r="F212" s="156">
        <f t="shared" si="24"/>
        <v>-17326.52</v>
      </c>
    </row>
    <row r="213" spans="1:6" ht="66.599999999999994" customHeight="1">
      <c r="A213" s="114" t="s">
        <v>254</v>
      </c>
      <c r="B213" s="115" t="s">
        <v>253</v>
      </c>
      <c r="C213" s="201">
        <v>0</v>
      </c>
      <c r="D213" s="117">
        <v>-2250.7800000000002</v>
      </c>
      <c r="E213" s="118">
        <v>0</v>
      </c>
      <c r="F213" s="119">
        <f t="shared" si="24"/>
        <v>-2250.7800000000002</v>
      </c>
    </row>
    <row r="214" spans="1:6" ht="70.150000000000006" customHeight="1">
      <c r="A214" s="114" t="s">
        <v>255</v>
      </c>
      <c r="B214" s="115" t="s">
        <v>253</v>
      </c>
      <c r="C214" s="201">
        <v>0</v>
      </c>
      <c r="D214" s="117">
        <v>-15075.74</v>
      </c>
      <c r="E214" s="118">
        <v>0</v>
      </c>
      <c r="F214" s="119">
        <f t="shared" si="24"/>
        <v>-15075.74</v>
      </c>
    </row>
    <row r="215" spans="1:6" ht="67.900000000000006" customHeight="1" thickBot="1">
      <c r="A215" s="120" t="s">
        <v>517</v>
      </c>
      <c r="B215" s="121" t="s">
        <v>253</v>
      </c>
      <c r="C215" s="123">
        <v>0</v>
      </c>
      <c r="D215" s="123">
        <v>0</v>
      </c>
      <c r="E215" s="124">
        <v>0</v>
      </c>
      <c r="F215" s="125">
        <f t="shared" si="24"/>
        <v>0</v>
      </c>
    </row>
    <row r="216" spans="1:6" ht="15.75" thickBot="1">
      <c r="A216" s="135"/>
      <c r="B216" s="174" t="s">
        <v>57</v>
      </c>
      <c r="C216" s="127">
        <f>C4+C150</f>
        <v>2381891.3199999998</v>
      </c>
      <c r="D216" s="127">
        <f>D4+D150</f>
        <v>864341.56999999983</v>
      </c>
      <c r="E216" s="106">
        <f t="shared" si="23"/>
        <v>36.288035593496346</v>
      </c>
      <c r="F216" s="107">
        <f t="shared" si="24"/>
        <v>-1517549.75</v>
      </c>
    </row>
  </sheetData>
  <mergeCells count="1">
    <mergeCell ref="A1:F1"/>
  </mergeCells>
  <pageMargins left="0.70866141732283472" right="0" top="0.23622047244094491" bottom="0.11811023622047245" header="0.31496062992125984" footer="0.31496062992125984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tabSelected="1" topLeftCell="A40" workbookViewId="0">
      <selection activeCell="B58" sqref="B58"/>
    </sheetView>
  </sheetViews>
  <sheetFormatPr defaultColWidth="9.140625" defaultRowHeight="15"/>
  <cols>
    <col min="1" max="1" width="12.7109375" style="1" customWidth="1"/>
    <col min="2" max="2" width="53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59" customWidth="1"/>
    <col min="7" max="7" width="6.7109375" style="1" hidden="1" customWidth="1"/>
    <col min="8" max="8" width="15" style="1" customWidth="1"/>
    <col min="9" max="9" width="18.28515625" style="1" customWidth="1"/>
    <col min="10" max="10" width="11.28515625" style="1" customWidth="1"/>
    <col min="11" max="16384" width="9.140625" style="1"/>
  </cols>
  <sheetData>
    <row r="1" spans="1:19" ht="19.5">
      <c r="A1" s="258" t="s">
        <v>65</v>
      </c>
      <c r="B1" s="258"/>
      <c r="C1" s="258"/>
      <c r="D1" s="258"/>
      <c r="E1" s="258"/>
      <c r="F1" s="258"/>
      <c r="G1" s="258"/>
      <c r="H1" s="258"/>
    </row>
    <row r="2" spans="1:19" ht="19.5">
      <c r="A2" s="258" t="s">
        <v>479</v>
      </c>
      <c r="B2" s="258"/>
      <c r="C2" s="258"/>
      <c r="D2" s="258"/>
      <c r="E2" s="258"/>
      <c r="F2" s="258"/>
      <c r="G2" s="258"/>
      <c r="H2" s="258"/>
    </row>
    <row r="3" spans="1:19" ht="15.75">
      <c r="A3" s="58"/>
      <c r="B3" s="58"/>
      <c r="C3" s="58"/>
      <c r="D3" s="58"/>
      <c r="E3" s="58"/>
      <c r="F3" s="259"/>
      <c r="G3" s="259"/>
      <c r="H3" s="259"/>
    </row>
    <row r="4" spans="1:19" s="3" customFormat="1" ht="110.25" customHeight="1">
      <c r="A4" s="78" t="s">
        <v>66</v>
      </c>
      <c r="B4" s="78" t="s">
        <v>67</v>
      </c>
      <c r="C4" s="78" t="s">
        <v>412</v>
      </c>
      <c r="D4" s="78" t="s">
        <v>68</v>
      </c>
      <c r="E4" s="78" t="s">
        <v>187</v>
      </c>
      <c r="F4" s="78" t="s">
        <v>480</v>
      </c>
      <c r="G4" s="78" t="s">
        <v>69</v>
      </c>
      <c r="H4" s="246" t="s">
        <v>188</v>
      </c>
    </row>
    <row r="5" spans="1:19" s="3" customFormat="1" ht="15.75">
      <c r="A5" s="77">
        <v>1</v>
      </c>
      <c r="B5" s="77">
        <v>2</v>
      </c>
      <c r="C5" s="78">
        <v>3</v>
      </c>
      <c r="D5" s="77"/>
      <c r="E5" s="78">
        <v>4</v>
      </c>
      <c r="F5" s="78">
        <v>5</v>
      </c>
      <c r="G5" s="77"/>
      <c r="H5" s="79">
        <v>6</v>
      </c>
    </row>
    <row r="6" spans="1:19" ht="15.75">
      <c r="A6" s="4">
        <v>100</v>
      </c>
      <c r="B6" s="5" t="s">
        <v>70</v>
      </c>
      <c r="C6" s="80">
        <f>SUM(C7:C14)</f>
        <v>151818.32</v>
      </c>
      <c r="D6" s="80"/>
      <c r="E6" s="80">
        <f>SUM(E7:E14)</f>
        <v>143727.70000000001</v>
      </c>
      <c r="F6" s="80">
        <f>SUM(F7:F14)</f>
        <v>49341.82</v>
      </c>
      <c r="G6" s="57"/>
      <c r="H6" s="96">
        <f>F6/E6*100</f>
        <v>34.330069986509208</v>
      </c>
    </row>
    <row r="7" spans="1:19" s="9" customFormat="1" ht="31.5">
      <c r="A7" s="7">
        <v>102</v>
      </c>
      <c r="B7" s="8" t="s">
        <v>71</v>
      </c>
      <c r="C7" s="81">
        <v>2544.46</v>
      </c>
      <c r="D7" s="81"/>
      <c r="E7" s="81">
        <v>2544.46</v>
      </c>
      <c r="F7" s="81">
        <v>1518.2</v>
      </c>
      <c r="G7" s="97"/>
      <c r="H7" s="89">
        <f>F7/E7*100</f>
        <v>59.666884132586098</v>
      </c>
    </row>
    <row r="8" spans="1:19" ht="47.25">
      <c r="A8" s="10">
        <v>103</v>
      </c>
      <c r="B8" s="8" t="s">
        <v>72</v>
      </c>
      <c r="C8" s="82">
        <v>4477.45</v>
      </c>
      <c r="D8" s="82"/>
      <c r="E8" s="82">
        <v>4477.45</v>
      </c>
      <c r="F8" s="82">
        <v>1363.12</v>
      </c>
      <c r="G8" s="55"/>
      <c r="H8" s="89">
        <f>F8/E8*100</f>
        <v>30.444114395470635</v>
      </c>
      <c r="L8" s="11"/>
      <c r="M8" s="11"/>
      <c r="N8" s="12"/>
      <c r="O8" s="11"/>
      <c r="P8" s="11"/>
      <c r="Q8" s="11"/>
      <c r="R8" s="11"/>
      <c r="S8" s="13"/>
    </row>
    <row r="9" spans="1:19" ht="63">
      <c r="A9" s="10">
        <v>104</v>
      </c>
      <c r="B9" s="8" t="s">
        <v>73</v>
      </c>
      <c r="C9" s="82">
        <v>91352.89</v>
      </c>
      <c r="D9" s="82"/>
      <c r="E9" s="82">
        <v>91352.89</v>
      </c>
      <c r="F9" s="82">
        <v>29397.51</v>
      </c>
      <c r="G9" s="55"/>
      <c r="H9" s="89">
        <f t="shared" ref="H9:H62" si="0">F9/E9*100</f>
        <v>32.180164196228496</v>
      </c>
      <c r="L9" s="14"/>
      <c r="M9" s="15"/>
      <c r="N9" s="16"/>
      <c r="O9" s="17"/>
      <c r="P9" s="18"/>
      <c r="Q9" s="17"/>
      <c r="R9" s="18"/>
      <c r="S9" s="13"/>
    </row>
    <row r="10" spans="1:19" ht="15.75">
      <c r="A10" s="10">
        <v>105</v>
      </c>
      <c r="B10" s="8" t="s">
        <v>74</v>
      </c>
      <c r="C10" s="82">
        <v>288.89999999999998</v>
      </c>
      <c r="D10" s="82"/>
      <c r="E10" s="82">
        <v>288.89999999999998</v>
      </c>
      <c r="F10" s="82">
        <v>97.96</v>
      </c>
      <c r="G10" s="55"/>
      <c r="H10" s="89">
        <f t="shared" si="0"/>
        <v>33.907926618206993</v>
      </c>
      <c r="L10" s="19"/>
      <c r="M10" s="20"/>
      <c r="N10" s="21"/>
      <c r="O10" s="22"/>
      <c r="P10" s="22"/>
      <c r="Q10" s="22"/>
      <c r="R10" s="23"/>
      <c r="S10" s="13"/>
    </row>
    <row r="11" spans="1:19" ht="47.25">
      <c r="A11" s="10">
        <v>106</v>
      </c>
      <c r="B11" s="8" t="s">
        <v>75</v>
      </c>
      <c r="C11" s="82">
        <v>23612.86</v>
      </c>
      <c r="D11" s="82"/>
      <c r="E11" s="82">
        <v>23612.86</v>
      </c>
      <c r="F11" s="82">
        <v>8608.7000000000007</v>
      </c>
      <c r="G11" s="55"/>
      <c r="H11" s="89">
        <f t="shared" si="0"/>
        <v>36.457676029079074</v>
      </c>
      <c r="L11" s="24"/>
      <c r="M11" s="20"/>
      <c r="N11" s="25"/>
      <c r="O11" s="26"/>
      <c r="P11" s="26"/>
      <c r="Q11" s="26"/>
      <c r="R11" s="23"/>
      <c r="S11" s="13"/>
    </row>
    <row r="12" spans="1:19" ht="15.75">
      <c r="A12" s="10">
        <v>107</v>
      </c>
      <c r="B12" s="8" t="s">
        <v>76</v>
      </c>
      <c r="C12" s="82">
        <v>2515</v>
      </c>
      <c r="D12" s="82"/>
      <c r="E12" s="82">
        <v>2515</v>
      </c>
      <c r="F12" s="82">
        <v>0</v>
      </c>
      <c r="G12" s="55"/>
      <c r="H12" s="89">
        <v>0</v>
      </c>
      <c r="L12" s="24"/>
      <c r="M12" s="20"/>
      <c r="N12" s="25"/>
      <c r="O12" s="26"/>
      <c r="P12" s="23"/>
      <c r="Q12" s="26"/>
      <c r="R12" s="23"/>
      <c r="S12" s="13"/>
    </row>
    <row r="13" spans="1:19" ht="15.75">
      <c r="A13" s="10">
        <v>111</v>
      </c>
      <c r="B13" s="8" t="s">
        <v>77</v>
      </c>
      <c r="C13" s="82">
        <v>10000</v>
      </c>
      <c r="D13" s="82"/>
      <c r="E13" s="82">
        <v>1909.38</v>
      </c>
      <c r="F13" s="82">
        <v>0</v>
      </c>
      <c r="G13" s="55"/>
      <c r="H13" s="89">
        <v>64.400000000000006</v>
      </c>
      <c r="I13" s="102"/>
      <c r="J13" s="103"/>
      <c r="L13" s="24"/>
      <c r="M13" s="20"/>
      <c r="N13" s="25"/>
      <c r="O13" s="26"/>
      <c r="P13" s="26"/>
      <c r="Q13" s="26"/>
      <c r="R13" s="23"/>
      <c r="S13" s="13"/>
    </row>
    <row r="14" spans="1:19" ht="15.75">
      <c r="A14" s="10">
        <v>113</v>
      </c>
      <c r="B14" s="8" t="s">
        <v>78</v>
      </c>
      <c r="C14" s="82">
        <v>17026.759999999998</v>
      </c>
      <c r="D14" s="82"/>
      <c r="E14" s="82">
        <v>17026.759999999998</v>
      </c>
      <c r="F14" s="82">
        <v>8356.33</v>
      </c>
      <c r="G14" s="55"/>
      <c r="H14" s="89" t="s">
        <v>519</v>
      </c>
      <c r="L14" s="24"/>
      <c r="M14" s="20"/>
      <c r="N14" s="25"/>
      <c r="O14" s="26"/>
      <c r="P14" s="23"/>
      <c r="Q14" s="26"/>
      <c r="R14" s="23"/>
      <c r="S14" s="13"/>
    </row>
    <row r="15" spans="1:19" ht="31.5">
      <c r="A15" s="27">
        <v>300</v>
      </c>
      <c r="B15" s="28" t="s">
        <v>79</v>
      </c>
      <c r="C15" s="83">
        <f>SUM(C16:C19)</f>
        <v>13389.259999999998</v>
      </c>
      <c r="D15" s="83"/>
      <c r="E15" s="83">
        <f>SUM(E16:E19)</f>
        <v>14139.259999999998</v>
      </c>
      <c r="F15" s="83">
        <f>SUM(F16:F19)</f>
        <v>5091.5600000000004</v>
      </c>
      <c r="G15" s="98"/>
      <c r="H15" s="99">
        <f t="shared" si="0"/>
        <v>36.01008822243881</v>
      </c>
      <c r="J15" s="91"/>
      <c r="L15" s="24"/>
      <c r="M15" s="20"/>
      <c r="N15" s="25"/>
      <c r="O15" s="26"/>
      <c r="P15" s="26"/>
      <c r="Q15" s="26"/>
      <c r="R15" s="23"/>
      <c r="S15" s="13"/>
    </row>
    <row r="16" spans="1:19" ht="15.75">
      <c r="A16" s="10">
        <v>302</v>
      </c>
      <c r="B16" s="8" t="s">
        <v>80</v>
      </c>
      <c r="C16" s="82">
        <v>0</v>
      </c>
      <c r="D16" s="82"/>
      <c r="E16" s="82">
        <v>0</v>
      </c>
      <c r="F16" s="82">
        <v>0</v>
      </c>
      <c r="G16" s="55"/>
      <c r="H16" s="89">
        <v>0</v>
      </c>
      <c r="L16" s="24"/>
      <c r="M16" s="20"/>
      <c r="N16" s="25"/>
      <c r="O16" s="26"/>
      <c r="P16" s="26"/>
      <c r="Q16" s="26"/>
      <c r="R16" s="23"/>
      <c r="S16" s="13"/>
    </row>
    <row r="17" spans="1:19" ht="47.25">
      <c r="A17" s="10">
        <v>309</v>
      </c>
      <c r="B17" s="8" t="s">
        <v>81</v>
      </c>
      <c r="C17" s="82">
        <v>218.8</v>
      </c>
      <c r="D17" s="82"/>
      <c r="E17" s="82">
        <v>218.8</v>
      </c>
      <c r="F17" s="82">
        <v>105.64</v>
      </c>
      <c r="G17" s="55"/>
      <c r="H17" s="89">
        <f t="shared" si="0"/>
        <v>48.281535648994513</v>
      </c>
      <c r="L17" s="24"/>
      <c r="M17" s="20"/>
      <c r="N17" s="25"/>
      <c r="O17" s="26"/>
      <c r="P17" s="23"/>
      <c r="Q17" s="26"/>
      <c r="R17" s="23"/>
      <c r="S17" s="13"/>
    </row>
    <row r="18" spans="1:19" ht="15.75">
      <c r="A18" s="10">
        <v>310</v>
      </c>
      <c r="B18" s="8" t="s">
        <v>82</v>
      </c>
      <c r="C18" s="82">
        <v>11486.91</v>
      </c>
      <c r="D18" s="82"/>
      <c r="E18" s="82">
        <v>12236.91</v>
      </c>
      <c r="F18" s="82">
        <v>4465.92</v>
      </c>
      <c r="G18" s="55"/>
      <c r="H18" s="89">
        <f t="shared" si="0"/>
        <v>36.495487831486869</v>
      </c>
      <c r="L18" s="29"/>
      <c r="M18" s="30"/>
      <c r="N18" s="31"/>
      <c r="O18" s="32"/>
      <c r="P18" s="32"/>
      <c r="Q18" s="32"/>
      <c r="R18" s="23"/>
      <c r="S18" s="13"/>
    </row>
    <row r="19" spans="1:19" ht="31.5">
      <c r="A19" s="10">
        <v>314</v>
      </c>
      <c r="B19" s="8" t="s">
        <v>83</v>
      </c>
      <c r="C19" s="82">
        <v>1683.55</v>
      </c>
      <c r="D19" s="82"/>
      <c r="E19" s="82">
        <v>1683.55</v>
      </c>
      <c r="F19" s="82">
        <v>520</v>
      </c>
      <c r="G19" s="55"/>
      <c r="H19" s="89">
        <f t="shared" si="0"/>
        <v>30.887113539841408</v>
      </c>
      <c r="L19" s="24"/>
      <c r="M19" s="20"/>
      <c r="N19" s="33"/>
      <c r="O19" s="26"/>
      <c r="P19" s="26"/>
      <c r="Q19" s="26"/>
      <c r="R19" s="23"/>
      <c r="S19" s="13"/>
    </row>
    <row r="20" spans="1:19" ht="15.75">
      <c r="A20" s="34">
        <v>400</v>
      </c>
      <c r="B20" s="5" t="s">
        <v>84</v>
      </c>
      <c r="C20" s="80">
        <f>SUM(C21:C26)</f>
        <v>99651.87</v>
      </c>
      <c r="D20" s="80"/>
      <c r="E20" s="80">
        <f>SUM(E21:E26)</f>
        <v>99651.87</v>
      </c>
      <c r="F20" s="80">
        <f>SUM(F21:F26)</f>
        <v>12618.400000000001</v>
      </c>
      <c r="G20" s="57"/>
      <c r="H20" s="96">
        <f t="shared" si="0"/>
        <v>12.66248189823232</v>
      </c>
      <c r="L20" s="24"/>
      <c r="M20" s="20"/>
      <c r="N20" s="33"/>
      <c r="O20" s="26"/>
      <c r="P20" s="26"/>
      <c r="Q20" s="26"/>
      <c r="R20" s="23"/>
      <c r="S20" s="13"/>
    </row>
    <row r="21" spans="1:19" ht="15.75">
      <c r="A21" s="10">
        <v>405</v>
      </c>
      <c r="B21" s="8" t="s">
        <v>85</v>
      </c>
      <c r="C21" s="82">
        <v>1139.0999999999999</v>
      </c>
      <c r="D21" s="82"/>
      <c r="E21" s="82">
        <v>1139.0999999999999</v>
      </c>
      <c r="F21" s="82">
        <v>666.1</v>
      </c>
      <c r="G21" s="55"/>
      <c r="H21" s="89">
        <f t="shared" si="0"/>
        <v>58.475989816521825</v>
      </c>
      <c r="L21" s="24"/>
      <c r="M21" s="20"/>
      <c r="N21" s="33"/>
      <c r="O21" s="26"/>
      <c r="P21" s="26"/>
      <c r="Q21" s="26"/>
      <c r="R21" s="23"/>
      <c r="S21" s="13"/>
    </row>
    <row r="22" spans="1:19" ht="15.75">
      <c r="A22" s="10">
        <v>406</v>
      </c>
      <c r="B22" s="8" t="s">
        <v>86</v>
      </c>
      <c r="C22" s="82">
        <v>1798.12</v>
      </c>
      <c r="D22" s="82"/>
      <c r="E22" s="82">
        <v>1798.12</v>
      </c>
      <c r="F22" s="82">
        <v>900</v>
      </c>
      <c r="G22" s="55"/>
      <c r="H22" s="89">
        <f t="shared" si="0"/>
        <v>50.052276822459021</v>
      </c>
      <c r="L22" s="24"/>
      <c r="M22" s="20"/>
      <c r="N22" s="33"/>
      <c r="O22" s="26"/>
      <c r="P22" s="26"/>
      <c r="Q22" s="26"/>
      <c r="R22" s="23"/>
      <c r="S22" s="13"/>
    </row>
    <row r="23" spans="1:19" ht="15.75">
      <c r="A23" s="10">
        <v>408</v>
      </c>
      <c r="B23" s="35" t="s">
        <v>87</v>
      </c>
      <c r="C23" s="82">
        <v>1219.5999999999999</v>
      </c>
      <c r="D23" s="82"/>
      <c r="E23" s="82">
        <v>1219.5999999999999</v>
      </c>
      <c r="F23" s="82">
        <v>0</v>
      </c>
      <c r="G23" s="55"/>
      <c r="H23" s="89">
        <f t="shared" si="0"/>
        <v>0</v>
      </c>
      <c r="L23" s="36"/>
      <c r="M23" s="15"/>
      <c r="N23" s="37"/>
      <c r="O23" s="17"/>
      <c r="P23" s="16"/>
      <c r="Q23" s="17"/>
      <c r="R23" s="23"/>
      <c r="S23" s="13"/>
    </row>
    <row r="24" spans="1:19" ht="15.75">
      <c r="A24" s="10">
        <v>409</v>
      </c>
      <c r="B24" s="38" t="s">
        <v>88</v>
      </c>
      <c r="C24" s="82">
        <v>83405.56</v>
      </c>
      <c r="D24" s="82"/>
      <c r="E24" s="82">
        <v>83405.56</v>
      </c>
      <c r="F24" s="82">
        <v>9463.41</v>
      </c>
      <c r="G24" s="55"/>
      <c r="H24" s="89">
        <f t="shared" si="0"/>
        <v>11.346257971291122</v>
      </c>
      <c r="L24" s="24"/>
      <c r="M24" s="20"/>
      <c r="N24" s="33"/>
      <c r="O24" s="26"/>
      <c r="P24" s="26"/>
      <c r="Q24" s="26"/>
      <c r="R24" s="23"/>
      <c r="S24" s="13"/>
    </row>
    <row r="25" spans="1:19" ht="15.75">
      <c r="A25" s="10">
        <v>410</v>
      </c>
      <c r="B25" s="38" t="s">
        <v>89</v>
      </c>
      <c r="C25" s="82">
        <v>3422.4</v>
      </c>
      <c r="D25" s="82"/>
      <c r="E25" s="82">
        <v>3422.4</v>
      </c>
      <c r="F25" s="82">
        <v>534.6</v>
      </c>
      <c r="G25" s="55"/>
      <c r="H25" s="89">
        <f t="shared" si="0"/>
        <v>15.62061711079944</v>
      </c>
      <c r="L25" s="24"/>
      <c r="M25" s="20"/>
      <c r="N25" s="33"/>
      <c r="O25" s="26"/>
      <c r="P25" s="26"/>
      <c r="Q25" s="26"/>
      <c r="R25" s="23"/>
      <c r="S25" s="13"/>
    </row>
    <row r="26" spans="1:19" ht="21" customHeight="1">
      <c r="A26" s="10">
        <v>412</v>
      </c>
      <c r="B26" s="35" t="s">
        <v>90</v>
      </c>
      <c r="C26" s="82">
        <v>8667.09</v>
      </c>
      <c r="D26" s="82"/>
      <c r="E26" s="82">
        <v>8667.09</v>
      </c>
      <c r="F26" s="82">
        <v>1054.29</v>
      </c>
      <c r="G26" s="55"/>
      <c r="H26" s="89">
        <f t="shared" si="0"/>
        <v>12.164290436582521</v>
      </c>
      <c r="L26" s="24"/>
      <c r="M26" s="39"/>
      <c r="N26" s="33"/>
      <c r="O26" s="26"/>
      <c r="P26" s="26"/>
      <c r="Q26" s="26"/>
      <c r="R26" s="23"/>
      <c r="S26" s="13"/>
    </row>
    <row r="27" spans="1:19" s="40" customFormat="1" ht="15.75">
      <c r="A27" s="4">
        <v>500</v>
      </c>
      <c r="B27" s="5" t="s">
        <v>91</v>
      </c>
      <c r="C27" s="80">
        <f>SUM(C28:C31)</f>
        <v>430303.82000000007</v>
      </c>
      <c r="D27" s="80"/>
      <c r="E27" s="80">
        <f>SUM(E28:E31)</f>
        <v>437644.44000000006</v>
      </c>
      <c r="F27" s="80">
        <f>SUM(F28:F31)</f>
        <v>148653.21</v>
      </c>
      <c r="G27" s="57"/>
      <c r="H27" s="96">
        <f t="shared" si="0"/>
        <v>33.966662526319304</v>
      </c>
      <c r="J27" s="92" t="s">
        <v>59</v>
      </c>
      <c r="L27" s="24"/>
      <c r="M27" s="41"/>
      <c r="N27" s="33"/>
      <c r="O27" s="26"/>
      <c r="P27" s="23"/>
      <c r="Q27" s="26"/>
      <c r="R27" s="23"/>
      <c r="S27" s="42"/>
    </row>
    <row r="28" spans="1:19" ht="15.75">
      <c r="A28" s="10">
        <v>501</v>
      </c>
      <c r="B28" s="35" t="s">
        <v>92</v>
      </c>
      <c r="C28" s="82">
        <v>83444.460000000006</v>
      </c>
      <c r="D28" s="82"/>
      <c r="E28" s="82">
        <v>83444.460000000006</v>
      </c>
      <c r="F28" s="82">
        <v>5972.05</v>
      </c>
      <c r="G28" s="55"/>
      <c r="H28" s="89">
        <f t="shared" si="0"/>
        <v>7.1569161092300186</v>
      </c>
      <c r="L28" s="24"/>
      <c r="M28" s="41"/>
      <c r="N28" s="33"/>
      <c r="O28" s="26"/>
      <c r="P28" s="26"/>
      <c r="Q28" s="26"/>
      <c r="R28" s="23"/>
      <c r="S28" s="13"/>
    </row>
    <row r="29" spans="1:19" ht="15.75">
      <c r="A29" s="10">
        <v>502</v>
      </c>
      <c r="B29" s="35" t="s">
        <v>93</v>
      </c>
      <c r="C29" s="82">
        <v>130847.63</v>
      </c>
      <c r="D29" s="82"/>
      <c r="E29" s="82">
        <v>138188.25</v>
      </c>
      <c r="F29" s="82">
        <v>13382.96</v>
      </c>
      <c r="G29" s="55"/>
      <c r="H29" s="89">
        <f t="shared" si="0"/>
        <v>9.6845860628526648</v>
      </c>
      <c r="I29" s="91"/>
      <c r="J29" s="91"/>
      <c r="L29" s="24"/>
      <c r="M29" s="39"/>
      <c r="N29" s="33"/>
      <c r="O29" s="26"/>
      <c r="P29" s="23"/>
      <c r="Q29" s="26"/>
      <c r="R29" s="23"/>
      <c r="S29" s="13"/>
    </row>
    <row r="30" spans="1:19" ht="15.75">
      <c r="A30" s="10">
        <v>503</v>
      </c>
      <c r="B30" s="35" t="s">
        <v>94</v>
      </c>
      <c r="C30" s="82">
        <v>200090.14</v>
      </c>
      <c r="D30" s="82"/>
      <c r="E30" s="82">
        <v>200090.14</v>
      </c>
      <c r="F30" s="82">
        <v>123948.08</v>
      </c>
      <c r="G30" s="55"/>
      <c r="H30" s="89">
        <f t="shared" si="0"/>
        <v>61.946120883317889</v>
      </c>
      <c r="L30" s="14"/>
      <c r="M30" s="15"/>
      <c r="N30" s="16"/>
      <c r="O30" s="17"/>
      <c r="P30" s="18"/>
      <c r="Q30" s="17"/>
      <c r="R30" s="23"/>
      <c r="S30" s="13"/>
    </row>
    <row r="31" spans="1:19" ht="31.5">
      <c r="A31" s="10">
        <v>505</v>
      </c>
      <c r="B31" s="35" t="s">
        <v>95</v>
      </c>
      <c r="C31" s="82">
        <v>15921.59</v>
      </c>
      <c r="D31" s="82"/>
      <c r="E31" s="82">
        <v>15921.59</v>
      </c>
      <c r="F31" s="82">
        <v>5350.12</v>
      </c>
      <c r="G31" s="55"/>
      <c r="H31" s="89">
        <f t="shared" si="0"/>
        <v>33.602925335974611</v>
      </c>
      <c r="L31" s="24"/>
      <c r="M31" s="39"/>
      <c r="N31" s="25"/>
      <c r="O31" s="26"/>
      <c r="P31" s="26"/>
      <c r="Q31" s="26"/>
      <c r="R31" s="23"/>
      <c r="S31" s="13"/>
    </row>
    <row r="32" spans="1:19" s="40" customFormat="1" ht="15.75">
      <c r="A32" s="4">
        <v>600</v>
      </c>
      <c r="B32" s="5" t="s">
        <v>96</v>
      </c>
      <c r="C32" s="80">
        <f>SUM(C33:C35)</f>
        <v>1810.4199999999998</v>
      </c>
      <c r="D32" s="80">
        <f>SUM(D35)</f>
        <v>0</v>
      </c>
      <c r="E32" s="80">
        <f>SUM(E33:E35)</f>
        <v>1810.4199999999998</v>
      </c>
      <c r="F32" s="80">
        <f>SUM(F33:F35)</f>
        <v>585.20000000000005</v>
      </c>
      <c r="G32" s="57"/>
      <c r="H32" s="96">
        <f t="shared" si="0"/>
        <v>32.3239911180831</v>
      </c>
      <c r="L32" s="24"/>
      <c r="M32" s="39"/>
      <c r="N32" s="25"/>
      <c r="O32" s="26"/>
      <c r="P32" s="23"/>
      <c r="Q32" s="26"/>
      <c r="R32" s="23"/>
      <c r="S32" s="42"/>
    </row>
    <row r="33" spans="1:19" s="40" customFormat="1" ht="15.75">
      <c r="A33" s="43">
        <v>602</v>
      </c>
      <c r="B33" s="35" t="s">
        <v>97</v>
      </c>
      <c r="C33" s="82">
        <v>90.07</v>
      </c>
      <c r="D33" s="82"/>
      <c r="E33" s="82">
        <v>90.07</v>
      </c>
      <c r="F33" s="82">
        <v>0</v>
      </c>
      <c r="G33" s="55"/>
      <c r="H33" s="89">
        <f t="shared" si="0"/>
        <v>0</v>
      </c>
      <c r="L33" s="24"/>
      <c r="M33" s="39"/>
      <c r="N33" s="25"/>
      <c r="O33" s="26"/>
      <c r="P33" s="23"/>
      <c r="Q33" s="26"/>
      <c r="R33" s="23"/>
      <c r="S33" s="42"/>
    </row>
    <row r="34" spans="1:19" s="40" customFormat="1" ht="31.5">
      <c r="A34" s="43">
        <v>603</v>
      </c>
      <c r="B34" s="35" t="s">
        <v>98</v>
      </c>
      <c r="C34" s="82">
        <v>689.5</v>
      </c>
      <c r="D34" s="82"/>
      <c r="E34" s="82">
        <v>689.5</v>
      </c>
      <c r="F34" s="82">
        <v>329.7</v>
      </c>
      <c r="G34" s="55"/>
      <c r="H34" s="89">
        <f t="shared" si="0"/>
        <v>47.817258883248734</v>
      </c>
      <c r="L34" s="24"/>
      <c r="M34" s="39"/>
      <c r="N34" s="25"/>
      <c r="O34" s="26"/>
      <c r="P34" s="23"/>
      <c r="Q34" s="26"/>
      <c r="R34" s="23"/>
      <c r="S34" s="42"/>
    </row>
    <row r="35" spans="1:19" s="40" customFormat="1" ht="31.5">
      <c r="A35" s="43">
        <v>605</v>
      </c>
      <c r="B35" s="35" t="s">
        <v>99</v>
      </c>
      <c r="C35" s="82">
        <v>1030.8499999999999</v>
      </c>
      <c r="D35" s="82"/>
      <c r="E35" s="82">
        <v>1030.8499999999999</v>
      </c>
      <c r="F35" s="82">
        <v>255.5</v>
      </c>
      <c r="G35" s="55"/>
      <c r="H35" s="89">
        <f t="shared" si="0"/>
        <v>24.785371295532816</v>
      </c>
      <c r="L35" s="24"/>
      <c r="M35" s="39"/>
      <c r="N35" s="33"/>
      <c r="O35" s="26"/>
      <c r="P35" s="26"/>
      <c r="Q35" s="26"/>
      <c r="R35" s="23"/>
      <c r="S35" s="42"/>
    </row>
    <row r="36" spans="1:19" s="40" customFormat="1" ht="15.75">
      <c r="A36" s="4">
        <v>700</v>
      </c>
      <c r="B36" s="5" t="s">
        <v>100</v>
      </c>
      <c r="C36" s="80">
        <f>SUM(C37:C41)</f>
        <v>1475379.6400000001</v>
      </c>
      <c r="D36" s="80"/>
      <c r="E36" s="80">
        <f>SUM(E37:E41)</f>
        <v>1475379.6400000001</v>
      </c>
      <c r="F36" s="80">
        <f>SUM(F37:F41)</f>
        <v>595365.86</v>
      </c>
      <c r="G36" s="57"/>
      <c r="H36" s="96">
        <f t="shared" si="0"/>
        <v>40.353400837224505</v>
      </c>
      <c r="J36" s="92" t="s">
        <v>59</v>
      </c>
      <c r="L36" s="24"/>
      <c r="M36" s="39"/>
      <c r="N36" s="25"/>
      <c r="O36" s="26"/>
      <c r="P36" s="23"/>
      <c r="Q36" s="26"/>
      <c r="R36" s="23"/>
      <c r="S36" s="42"/>
    </row>
    <row r="37" spans="1:19" s="40" customFormat="1" ht="15.75">
      <c r="A37" s="44">
        <v>701</v>
      </c>
      <c r="B37" s="35" t="s">
        <v>101</v>
      </c>
      <c r="C37" s="82">
        <v>449434.1</v>
      </c>
      <c r="D37" s="82"/>
      <c r="E37" s="82">
        <v>449434.1</v>
      </c>
      <c r="F37" s="82">
        <v>182110.89</v>
      </c>
      <c r="G37" s="55"/>
      <c r="H37" s="89">
        <f t="shared" si="0"/>
        <v>40.520042871691317</v>
      </c>
      <c r="L37" s="14"/>
      <c r="M37" s="15"/>
      <c r="N37" s="16"/>
      <c r="O37" s="16"/>
      <c r="P37" s="16"/>
      <c r="Q37" s="17"/>
      <c r="R37" s="23"/>
      <c r="S37" s="42"/>
    </row>
    <row r="38" spans="1:19" s="40" customFormat="1" ht="15.75">
      <c r="A38" s="44">
        <v>702</v>
      </c>
      <c r="B38" s="35" t="s">
        <v>102</v>
      </c>
      <c r="C38" s="82">
        <v>629237.73</v>
      </c>
      <c r="D38" s="82"/>
      <c r="E38" s="82">
        <v>629237.73</v>
      </c>
      <c r="F38" s="82">
        <v>266347.42</v>
      </c>
      <c r="G38" s="55"/>
      <c r="H38" s="89">
        <f t="shared" si="0"/>
        <v>42.328583824749352</v>
      </c>
      <c r="J38" s="92"/>
      <c r="L38" s="45"/>
      <c r="M38" s="39"/>
      <c r="N38" s="25"/>
      <c r="O38" s="26"/>
      <c r="P38" s="23"/>
      <c r="Q38" s="26"/>
      <c r="R38" s="23"/>
      <c r="S38" s="42"/>
    </row>
    <row r="39" spans="1:19" s="40" customFormat="1" ht="15.75">
      <c r="A39" s="44">
        <v>703</v>
      </c>
      <c r="B39" s="35" t="s">
        <v>189</v>
      </c>
      <c r="C39" s="82">
        <v>322875.56</v>
      </c>
      <c r="D39" s="82"/>
      <c r="E39" s="82">
        <v>322875.56</v>
      </c>
      <c r="F39" s="82">
        <v>119335.92</v>
      </c>
      <c r="G39" s="55"/>
      <c r="H39" s="89">
        <f t="shared" si="0"/>
        <v>36.960344722282478</v>
      </c>
      <c r="L39" s="45"/>
      <c r="M39" s="39"/>
      <c r="N39" s="25"/>
      <c r="O39" s="26"/>
      <c r="P39" s="23"/>
      <c r="Q39" s="26"/>
      <c r="R39" s="23"/>
      <c r="S39" s="42"/>
    </row>
    <row r="40" spans="1:19" s="40" customFormat="1" ht="15.75">
      <c r="A40" s="44">
        <v>707</v>
      </c>
      <c r="B40" s="35" t="s">
        <v>103</v>
      </c>
      <c r="C40" s="82">
        <v>35451.65</v>
      </c>
      <c r="D40" s="82"/>
      <c r="E40" s="82">
        <v>35451.65</v>
      </c>
      <c r="F40" s="82">
        <v>14931.76</v>
      </c>
      <c r="G40" s="55"/>
      <c r="H40" s="89">
        <f t="shared" si="0"/>
        <v>42.118660203403792</v>
      </c>
      <c r="L40" s="14"/>
      <c r="M40" s="15"/>
      <c r="N40" s="37"/>
      <c r="O40" s="17"/>
      <c r="P40" s="17"/>
      <c r="Q40" s="17"/>
      <c r="R40" s="23"/>
      <c r="S40" s="42"/>
    </row>
    <row r="41" spans="1:19" s="40" customFormat="1" ht="15.75">
      <c r="A41" s="44">
        <v>709</v>
      </c>
      <c r="B41" s="35" t="s">
        <v>104</v>
      </c>
      <c r="C41" s="82">
        <v>38380.6</v>
      </c>
      <c r="D41" s="82"/>
      <c r="E41" s="82">
        <v>38380.6</v>
      </c>
      <c r="F41" s="82">
        <v>12639.87</v>
      </c>
      <c r="G41" s="55"/>
      <c r="H41" s="89">
        <f t="shared" si="0"/>
        <v>32.932966133932254</v>
      </c>
      <c r="L41" s="46"/>
      <c r="M41" s="39"/>
      <c r="N41" s="33"/>
      <c r="O41" s="26"/>
      <c r="P41" s="23"/>
      <c r="Q41" s="26"/>
      <c r="R41" s="23"/>
      <c r="S41" s="42"/>
    </row>
    <row r="42" spans="1:19" s="40" customFormat="1" ht="15.75">
      <c r="A42" s="34">
        <v>800</v>
      </c>
      <c r="B42" s="5" t="s">
        <v>105</v>
      </c>
      <c r="C42" s="80">
        <f>SUM(C43:C44)</f>
        <v>111100.20000000001</v>
      </c>
      <c r="D42" s="80"/>
      <c r="E42" s="80">
        <f>SUM(E43:E44)</f>
        <v>111100.20000000001</v>
      </c>
      <c r="F42" s="80">
        <f>SUM(F43:F44)</f>
        <v>42798.03</v>
      </c>
      <c r="G42" s="57"/>
      <c r="H42" s="96">
        <f t="shared" si="0"/>
        <v>38.522009861368382</v>
      </c>
      <c r="L42" s="46"/>
      <c r="M42" s="39"/>
      <c r="N42" s="33"/>
      <c r="O42" s="26"/>
      <c r="P42" s="26"/>
      <c r="Q42" s="26"/>
      <c r="R42" s="23"/>
      <c r="S42" s="42"/>
    </row>
    <row r="43" spans="1:19" s="40" customFormat="1" ht="15.75">
      <c r="A43" s="44">
        <v>801</v>
      </c>
      <c r="B43" s="35" t="s">
        <v>106</v>
      </c>
      <c r="C43" s="82">
        <v>84035.74</v>
      </c>
      <c r="D43" s="82"/>
      <c r="E43" s="82">
        <v>84035.74</v>
      </c>
      <c r="F43" s="82">
        <v>33179.32</v>
      </c>
      <c r="G43" s="55"/>
      <c r="H43" s="89">
        <f t="shared" si="0"/>
        <v>39.482391658596683</v>
      </c>
      <c r="L43" s="46"/>
      <c r="M43" s="39"/>
      <c r="N43" s="33"/>
      <c r="O43" s="26"/>
      <c r="P43" s="26"/>
      <c r="Q43" s="26"/>
      <c r="R43" s="23"/>
      <c r="S43" s="42"/>
    </row>
    <row r="44" spans="1:19" s="40" customFormat="1" ht="31.5">
      <c r="A44" s="44">
        <v>804</v>
      </c>
      <c r="B44" s="35" t="s">
        <v>107</v>
      </c>
      <c r="C44" s="82">
        <v>27064.46</v>
      </c>
      <c r="D44" s="82"/>
      <c r="E44" s="82">
        <v>27064.46</v>
      </c>
      <c r="F44" s="82">
        <v>9618.7099999999991</v>
      </c>
      <c r="G44" s="55"/>
      <c r="H44" s="89">
        <f t="shared" si="0"/>
        <v>35.540003384512382</v>
      </c>
      <c r="L44" s="46"/>
      <c r="M44" s="39"/>
      <c r="N44" s="33"/>
      <c r="O44" s="26"/>
      <c r="P44" s="23"/>
      <c r="Q44" s="26"/>
      <c r="R44" s="23"/>
      <c r="S44" s="42"/>
    </row>
    <row r="45" spans="1:19" s="40" customFormat="1" ht="15.75">
      <c r="A45" s="47">
        <v>900</v>
      </c>
      <c r="B45" s="5" t="s">
        <v>108</v>
      </c>
      <c r="C45" s="80">
        <f>SUM(C46:C46)</f>
        <v>338.21</v>
      </c>
      <c r="D45" s="80"/>
      <c r="E45" s="80">
        <f>SUM(E46:E46)</f>
        <v>338.21</v>
      </c>
      <c r="F45" s="80">
        <f>SUM(F46:F46)</f>
        <v>0</v>
      </c>
      <c r="G45" s="57"/>
      <c r="H45" s="89">
        <f t="shared" si="0"/>
        <v>0</v>
      </c>
      <c r="L45" s="36"/>
      <c r="M45" s="15"/>
      <c r="N45" s="37"/>
      <c r="O45" s="17"/>
      <c r="P45" s="17"/>
      <c r="Q45" s="17"/>
      <c r="R45" s="23"/>
      <c r="S45" s="42"/>
    </row>
    <row r="46" spans="1:19" s="40" customFormat="1" ht="15.75">
      <c r="A46" s="44">
        <v>909</v>
      </c>
      <c r="B46" s="35" t="s">
        <v>109</v>
      </c>
      <c r="C46" s="82">
        <v>338.21</v>
      </c>
      <c r="D46" s="82"/>
      <c r="E46" s="82">
        <v>338.21</v>
      </c>
      <c r="F46" s="82">
        <v>0</v>
      </c>
      <c r="G46" s="55"/>
      <c r="H46" s="89">
        <f t="shared" si="0"/>
        <v>0</v>
      </c>
      <c r="L46" s="46"/>
      <c r="M46" s="39"/>
      <c r="N46" s="33"/>
      <c r="O46" s="26"/>
      <c r="P46" s="26"/>
      <c r="Q46" s="26"/>
      <c r="R46" s="23"/>
      <c r="S46" s="42"/>
    </row>
    <row r="47" spans="1:19" s="40" customFormat="1" ht="15.75">
      <c r="A47" s="48">
        <v>1000</v>
      </c>
      <c r="B47" s="5" t="s">
        <v>110</v>
      </c>
      <c r="C47" s="80">
        <f>SUM(C48:C52)</f>
        <v>144019.6</v>
      </c>
      <c r="D47" s="80"/>
      <c r="E47" s="80">
        <f>SUM(E48:E52)</f>
        <v>144019.6</v>
      </c>
      <c r="F47" s="80">
        <f>SUM(F48:F52)</f>
        <v>71476.73</v>
      </c>
      <c r="G47" s="57"/>
      <c r="H47" s="96">
        <f t="shared" si="0"/>
        <v>49.629862879774691</v>
      </c>
      <c r="L47" s="46"/>
      <c r="M47" s="39"/>
      <c r="N47" s="33"/>
      <c r="O47" s="26"/>
      <c r="P47" s="26"/>
      <c r="Q47" s="26"/>
      <c r="R47" s="23"/>
      <c r="S47" s="42"/>
    </row>
    <row r="48" spans="1:19" s="40" customFormat="1" ht="15.75">
      <c r="A48" s="49">
        <v>1001</v>
      </c>
      <c r="B48" s="35" t="s">
        <v>111</v>
      </c>
      <c r="C48" s="82">
        <v>11517.17</v>
      </c>
      <c r="D48" s="82"/>
      <c r="E48" s="82">
        <v>11517.17</v>
      </c>
      <c r="F48" s="82">
        <v>3556.89</v>
      </c>
      <c r="G48" s="55"/>
      <c r="H48" s="89">
        <f t="shared" si="0"/>
        <v>30.883368049616355</v>
      </c>
      <c r="L48" s="50"/>
      <c r="M48" s="15"/>
      <c r="N48" s="37"/>
      <c r="O48" s="17"/>
      <c r="P48" s="18"/>
      <c r="Q48" s="17"/>
      <c r="R48" s="23"/>
      <c r="S48" s="42"/>
    </row>
    <row r="49" spans="1:19" s="40" customFormat="1" ht="15.75">
      <c r="A49" s="49">
        <v>1002</v>
      </c>
      <c r="B49" s="35" t="s">
        <v>112</v>
      </c>
      <c r="C49" s="82">
        <v>3593.12</v>
      </c>
      <c r="D49" s="82"/>
      <c r="E49" s="82">
        <v>3593.12</v>
      </c>
      <c r="F49" s="82">
        <v>1448.28</v>
      </c>
      <c r="G49" s="55"/>
      <c r="H49" s="89">
        <f t="shared" si="0"/>
        <v>40.307031215211289</v>
      </c>
      <c r="L49" s="46"/>
      <c r="M49" s="39"/>
      <c r="N49" s="33"/>
      <c r="O49" s="26"/>
      <c r="P49" s="26"/>
      <c r="Q49" s="26"/>
      <c r="R49" s="23"/>
      <c r="S49" s="42"/>
    </row>
    <row r="50" spans="1:19" s="51" customFormat="1" ht="15.75">
      <c r="A50" s="49">
        <v>1003</v>
      </c>
      <c r="B50" s="35" t="s">
        <v>113</v>
      </c>
      <c r="C50" s="82">
        <v>116797</v>
      </c>
      <c r="D50" s="82"/>
      <c r="E50" s="82">
        <v>116797</v>
      </c>
      <c r="F50" s="82">
        <v>59860.13</v>
      </c>
      <c r="G50" s="55"/>
      <c r="H50" s="89">
        <f t="shared" si="0"/>
        <v>51.251427690779728</v>
      </c>
      <c r="J50" s="95"/>
      <c r="L50" s="52"/>
      <c r="M50" s="15"/>
      <c r="N50" s="37"/>
      <c r="O50" s="17"/>
      <c r="P50" s="18"/>
      <c r="Q50" s="17"/>
      <c r="R50" s="23"/>
      <c r="S50" s="53"/>
    </row>
    <row r="51" spans="1:19" s="51" customFormat="1" ht="15.75">
      <c r="A51" s="49">
        <v>1004</v>
      </c>
      <c r="B51" s="35" t="s">
        <v>310</v>
      </c>
      <c r="C51" s="82">
        <v>6315.71</v>
      </c>
      <c r="D51" s="82"/>
      <c r="E51" s="82">
        <v>6315.71</v>
      </c>
      <c r="F51" s="82">
        <v>5074.7299999999996</v>
      </c>
      <c r="G51" s="55"/>
      <c r="H51" s="89">
        <f t="shared" ref="H51" si="1">F51/E51*100</f>
        <v>80.350902748859582</v>
      </c>
      <c r="J51" s="95"/>
      <c r="L51" s="52"/>
      <c r="M51" s="15"/>
      <c r="N51" s="37"/>
      <c r="O51" s="17"/>
      <c r="P51" s="18"/>
      <c r="Q51" s="17"/>
      <c r="R51" s="23"/>
      <c r="S51" s="53"/>
    </row>
    <row r="52" spans="1:19" s="40" customFormat="1" ht="15.75">
      <c r="A52" s="49">
        <v>1006</v>
      </c>
      <c r="B52" s="35" t="s">
        <v>114</v>
      </c>
      <c r="C52" s="82">
        <v>5796.6</v>
      </c>
      <c r="D52" s="82"/>
      <c r="E52" s="82">
        <v>5796.6</v>
      </c>
      <c r="F52" s="82">
        <v>1536.7</v>
      </c>
      <c r="G52" s="55"/>
      <c r="H52" s="89">
        <f t="shared" si="0"/>
        <v>26.510368146844705</v>
      </c>
      <c r="L52" s="54"/>
      <c r="M52" s="39"/>
      <c r="N52" s="33"/>
      <c r="O52" s="26"/>
      <c r="P52" s="23"/>
      <c r="Q52" s="26"/>
      <c r="R52" s="23"/>
      <c r="S52" s="42"/>
    </row>
    <row r="53" spans="1:19" s="40" customFormat="1" ht="15.75">
      <c r="A53" s="48">
        <v>1100</v>
      </c>
      <c r="B53" s="5" t="s">
        <v>115</v>
      </c>
      <c r="C53" s="80">
        <f>SUM(C54:C55)</f>
        <v>37391.94</v>
      </c>
      <c r="D53" s="80"/>
      <c r="E53" s="80">
        <f t="shared" ref="E53:F53" si="2">SUM(E54:E55)</f>
        <v>37391.94</v>
      </c>
      <c r="F53" s="80">
        <f t="shared" si="2"/>
        <v>18327</v>
      </c>
      <c r="G53" s="57"/>
      <c r="H53" s="96">
        <f t="shared" si="0"/>
        <v>49.013236542420636</v>
      </c>
      <c r="L53" s="54"/>
      <c r="M53" s="39"/>
      <c r="N53" s="33"/>
      <c r="O53" s="26"/>
      <c r="P53" s="26"/>
      <c r="Q53" s="26"/>
      <c r="R53" s="23"/>
      <c r="S53" s="42"/>
    </row>
    <row r="54" spans="1:19" s="40" customFormat="1" ht="15.75">
      <c r="A54" s="49">
        <v>1101</v>
      </c>
      <c r="B54" s="35" t="s">
        <v>116</v>
      </c>
      <c r="C54" s="82">
        <v>23570.1</v>
      </c>
      <c r="D54" s="82"/>
      <c r="E54" s="82">
        <v>23570.1</v>
      </c>
      <c r="F54" s="82">
        <v>12727</v>
      </c>
      <c r="G54" s="55"/>
      <c r="H54" s="89">
        <f t="shared" si="0"/>
        <v>53.996376765478303</v>
      </c>
      <c r="L54" s="54"/>
      <c r="M54" s="39"/>
      <c r="N54" s="33"/>
      <c r="O54" s="26"/>
      <c r="P54" s="23"/>
      <c r="Q54" s="26"/>
      <c r="R54" s="23"/>
      <c r="S54" s="42"/>
    </row>
    <row r="55" spans="1:19" s="40" customFormat="1" ht="15.75">
      <c r="A55" s="49">
        <v>1101</v>
      </c>
      <c r="B55" s="266" t="s">
        <v>520</v>
      </c>
      <c r="C55" s="82">
        <v>13821.84</v>
      </c>
      <c r="D55" s="82"/>
      <c r="E55" s="82">
        <v>13821.84</v>
      </c>
      <c r="F55" s="82">
        <v>5600</v>
      </c>
      <c r="G55" s="55"/>
      <c r="H55" s="89">
        <f t="shared" ref="H55" si="3">F55/E55*100</f>
        <v>40.515589820168664</v>
      </c>
      <c r="L55" s="54"/>
      <c r="M55" s="39"/>
      <c r="N55" s="33"/>
      <c r="O55" s="26"/>
      <c r="P55" s="23"/>
      <c r="Q55" s="26"/>
      <c r="R55" s="23"/>
      <c r="S55" s="42"/>
    </row>
    <row r="56" spans="1:19" s="40" customFormat="1" ht="15.75">
      <c r="A56" s="48">
        <v>1200</v>
      </c>
      <c r="B56" s="5" t="s">
        <v>117</v>
      </c>
      <c r="C56" s="80">
        <f>SUM(C57+C59+C58)</f>
        <v>3295.5200000000004</v>
      </c>
      <c r="D56" s="80"/>
      <c r="E56" s="80">
        <f>SUM(E57+E59+E58)</f>
        <v>3295.5200000000004</v>
      </c>
      <c r="F56" s="80">
        <f>SUM(F57+F59+F58)</f>
        <v>1215.95</v>
      </c>
      <c r="G56" s="57"/>
      <c r="H56" s="96">
        <f t="shared" si="0"/>
        <v>36.897060251492931</v>
      </c>
      <c r="L56" s="54"/>
      <c r="M56" s="39"/>
      <c r="N56" s="33"/>
      <c r="O56" s="26"/>
      <c r="P56" s="26"/>
      <c r="Q56" s="26"/>
      <c r="R56" s="23"/>
      <c r="S56" s="42"/>
    </row>
    <row r="57" spans="1:19" s="40" customFormat="1" ht="15.75">
      <c r="A57" s="49">
        <v>1201</v>
      </c>
      <c r="B57" s="35" t="s">
        <v>118</v>
      </c>
      <c r="C57" s="82">
        <v>2591.5100000000002</v>
      </c>
      <c r="D57" s="82"/>
      <c r="E57" s="82">
        <v>2591.5100000000002</v>
      </c>
      <c r="F57" s="82">
        <v>943.96</v>
      </c>
      <c r="G57" s="55"/>
      <c r="H57" s="89">
        <f t="shared" si="0"/>
        <v>36.42509579357209</v>
      </c>
      <c r="L57" s="52"/>
      <c r="M57" s="15"/>
      <c r="N57" s="37"/>
      <c r="O57" s="17"/>
      <c r="P57" s="17"/>
      <c r="Q57" s="17"/>
      <c r="R57" s="23"/>
      <c r="S57" s="42"/>
    </row>
    <row r="58" spans="1:19" s="40" customFormat="1" ht="15.75">
      <c r="A58" s="49">
        <v>1202</v>
      </c>
      <c r="B58" s="35" t="s">
        <v>119</v>
      </c>
      <c r="C58" s="82">
        <v>404.01</v>
      </c>
      <c r="D58" s="82"/>
      <c r="E58" s="82">
        <v>404.01</v>
      </c>
      <c r="F58" s="82">
        <v>175.67</v>
      </c>
      <c r="G58" s="55"/>
      <c r="H58" s="89">
        <f t="shared" ref="H58" si="4">F58/E58*100</f>
        <v>43.481596990173507</v>
      </c>
      <c r="L58" s="52"/>
      <c r="M58" s="15"/>
      <c r="N58" s="37"/>
      <c r="O58" s="17"/>
      <c r="P58" s="17"/>
      <c r="Q58" s="17"/>
      <c r="R58" s="23"/>
      <c r="S58" s="42"/>
    </row>
    <row r="59" spans="1:19" s="40" customFormat="1" ht="31.5">
      <c r="A59" s="49">
        <v>1204</v>
      </c>
      <c r="B59" s="35" t="s">
        <v>414</v>
      </c>
      <c r="C59" s="82">
        <v>300</v>
      </c>
      <c r="D59" s="82"/>
      <c r="E59" s="82">
        <v>300</v>
      </c>
      <c r="F59" s="82">
        <v>96.32</v>
      </c>
      <c r="G59" s="55"/>
      <c r="H59" s="89">
        <f t="shared" si="0"/>
        <v>32.106666666666669</v>
      </c>
      <c r="L59" s="54"/>
      <c r="M59" s="39"/>
      <c r="N59" s="33"/>
      <c r="O59" s="26"/>
      <c r="P59" s="23"/>
      <c r="Q59" s="26"/>
      <c r="R59" s="23"/>
      <c r="S59" s="42"/>
    </row>
    <row r="60" spans="1:19" s="40" customFormat="1" ht="31.5">
      <c r="A60" s="48">
        <v>1300</v>
      </c>
      <c r="B60" s="5" t="s">
        <v>120</v>
      </c>
      <c r="C60" s="80">
        <f>SUM(C61)</f>
        <v>3.68</v>
      </c>
      <c r="D60" s="80"/>
      <c r="E60" s="80">
        <f>SUM(E61)</f>
        <v>3.68</v>
      </c>
      <c r="F60" s="80">
        <f>SUM(F61)</f>
        <v>1.51</v>
      </c>
      <c r="G60" s="57"/>
      <c r="H60" s="96">
        <f t="shared" si="0"/>
        <v>41.032608695652172</v>
      </c>
      <c r="L60" s="52"/>
      <c r="M60" s="15"/>
      <c r="N60" s="37"/>
      <c r="O60" s="17"/>
      <c r="P60" s="17"/>
      <c r="Q60" s="17"/>
      <c r="R60" s="23"/>
      <c r="S60" s="42"/>
    </row>
    <row r="61" spans="1:19" s="40" customFormat="1" ht="31.5">
      <c r="A61" s="49">
        <v>1301</v>
      </c>
      <c r="B61" s="35" t="s">
        <v>121</v>
      </c>
      <c r="C61" s="82">
        <v>3.68</v>
      </c>
      <c r="D61" s="82"/>
      <c r="E61" s="82">
        <v>3.68</v>
      </c>
      <c r="F61" s="82">
        <v>1.51</v>
      </c>
      <c r="G61" s="57"/>
      <c r="H61" s="89">
        <f t="shared" si="0"/>
        <v>41.032608695652172</v>
      </c>
      <c r="L61" s="54"/>
      <c r="M61" s="39"/>
      <c r="N61" s="33"/>
      <c r="O61" s="26"/>
      <c r="P61" s="23"/>
      <c r="Q61" s="26"/>
      <c r="R61" s="23"/>
      <c r="S61" s="42"/>
    </row>
    <row r="62" spans="1:19" ht="15.75">
      <c r="A62" s="55"/>
      <c r="B62" s="56" t="s">
        <v>122</v>
      </c>
      <c r="C62" s="80">
        <f>SUM(C6+C15+C20+C27+C32+C36+C42+C45+C47+C53+C56+C60)</f>
        <v>2468502.4800000004</v>
      </c>
      <c r="D62" s="80">
        <f>SUM(D6+D15+D20+D27+D32+D36+D42+D45+D47+D53+D56+D60)</f>
        <v>0</v>
      </c>
      <c r="E62" s="80">
        <f>SUM(E6+E15+E20+E27+E32+E36+E42+E45+E47+E53+E56+E60)</f>
        <v>2468502.4800000004</v>
      </c>
      <c r="F62" s="80">
        <f>SUM(F6+F15+F20+F27+F32+F36+F42+F45+F47+F53+F56+F60)</f>
        <v>945475.27</v>
      </c>
      <c r="G62" s="57"/>
      <c r="H62" s="6">
        <f t="shared" si="0"/>
        <v>38.301572619850063</v>
      </c>
      <c r="J62" s="91"/>
      <c r="L62" s="54"/>
      <c r="M62" s="39"/>
      <c r="N62" s="25"/>
      <c r="O62" s="26"/>
      <c r="P62" s="23"/>
      <c r="Q62" s="26"/>
      <c r="R62" s="23"/>
      <c r="S62" s="13"/>
    </row>
    <row r="63" spans="1:19" ht="15.75">
      <c r="A63" s="2"/>
      <c r="B63" s="2"/>
      <c r="C63" s="2"/>
      <c r="D63" s="2"/>
      <c r="E63" s="2"/>
      <c r="F63" s="58"/>
      <c r="G63" s="2"/>
      <c r="H63" s="2"/>
      <c r="L63" s="52"/>
      <c r="M63" s="15"/>
      <c r="N63" s="37"/>
      <c r="O63" s="17"/>
      <c r="P63" s="17"/>
      <c r="Q63" s="17"/>
      <c r="R63" s="23"/>
      <c r="S63" s="13"/>
    </row>
    <row r="64" spans="1:19">
      <c r="J64" s="91"/>
      <c r="L64" s="60"/>
      <c r="M64" s="60"/>
      <c r="N64" s="60"/>
      <c r="O64" s="60"/>
      <c r="P64" s="60"/>
      <c r="Q64" s="60"/>
      <c r="R64" s="60"/>
      <c r="S64" s="13"/>
    </row>
    <row r="65" spans="1:19" ht="15" customHeight="1">
      <c r="A65" s="260" t="s">
        <v>518</v>
      </c>
      <c r="B65" s="260"/>
      <c r="C65" s="260"/>
      <c r="D65" s="260"/>
      <c r="E65" s="260"/>
      <c r="F65" s="260"/>
      <c r="G65" s="260"/>
      <c r="H65" s="260"/>
      <c r="L65" s="60"/>
      <c r="M65" s="60"/>
      <c r="N65" s="60"/>
      <c r="O65" s="60"/>
      <c r="P65" s="60"/>
      <c r="Q65" s="60"/>
      <c r="R65" s="60"/>
      <c r="S65" s="13"/>
    </row>
    <row r="66" spans="1:19" ht="15.75">
      <c r="A66" s="260"/>
      <c r="B66" s="260"/>
      <c r="C66" s="260"/>
      <c r="D66" s="260"/>
      <c r="E66" s="260"/>
      <c r="F66" s="260"/>
      <c r="G66" s="260"/>
      <c r="H66" s="260"/>
      <c r="L66" s="61"/>
      <c r="M66" s="61"/>
      <c r="N66" s="61"/>
      <c r="O66" s="61"/>
      <c r="P66" s="61"/>
      <c r="Q66" s="61"/>
      <c r="R66" s="61"/>
      <c r="S66" s="13"/>
    </row>
    <row r="67" spans="1:19" ht="12.75" customHeight="1">
      <c r="A67" s="260"/>
      <c r="B67" s="260"/>
      <c r="C67" s="260"/>
      <c r="D67" s="260"/>
      <c r="E67" s="260"/>
      <c r="F67" s="260"/>
      <c r="G67" s="260"/>
      <c r="H67" s="260"/>
      <c r="L67" s="13"/>
      <c r="M67" s="13"/>
      <c r="N67" s="13"/>
      <c r="O67" s="13"/>
      <c r="P67" s="13"/>
      <c r="Q67" s="13"/>
      <c r="R67" s="13"/>
      <c r="S67" s="13"/>
    </row>
    <row r="68" spans="1:19" ht="44.25" customHeight="1">
      <c r="A68" s="260"/>
      <c r="B68" s="260"/>
      <c r="C68" s="260"/>
      <c r="D68" s="260"/>
      <c r="E68" s="260"/>
      <c r="F68" s="260"/>
      <c r="G68" s="260"/>
      <c r="H68" s="260"/>
      <c r="L68" s="62"/>
      <c r="M68" s="62"/>
      <c r="N68" s="62"/>
      <c r="O68" s="62"/>
      <c r="P68" s="62"/>
      <c r="Q68" s="62"/>
      <c r="R68" s="62"/>
      <c r="S68" s="13"/>
    </row>
    <row r="69" spans="1:19" ht="12.75" hidden="1" customHeight="1">
      <c r="A69" s="260"/>
      <c r="B69" s="260"/>
      <c r="C69" s="260"/>
      <c r="D69" s="260"/>
      <c r="E69" s="260"/>
      <c r="F69" s="260"/>
      <c r="G69" s="260"/>
      <c r="H69" s="260"/>
      <c r="L69" s="62"/>
      <c r="M69" s="62"/>
      <c r="N69" s="62"/>
      <c r="O69" s="62"/>
      <c r="P69" s="62"/>
      <c r="Q69" s="62"/>
      <c r="R69" s="62"/>
      <c r="S69" s="13"/>
    </row>
    <row r="70" spans="1:19" ht="12.75" customHeight="1">
      <c r="L70" s="62"/>
      <c r="M70" s="62"/>
      <c r="N70" s="62"/>
      <c r="O70" s="62"/>
      <c r="P70" s="62"/>
      <c r="Q70" s="62"/>
      <c r="R70" s="62"/>
      <c r="S70" s="13"/>
    </row>
    <row r="71" spans="1:19" ht="12.75" customHeight="1">
      <c r="L71" s="62"/>
      <c r="M71" s="62"/>
      <c r="N71" s="62"/>
      <c r="O71" s="62"/>
      <c r="P71" s="62"/>
      <c r="Q71" s="62"/>
      <c r="R71" s="62"/>
      <c r="S71" s="13"/>
    </row>
    <row r="72" spans="1:19" ht="12.75" customHeight="1">
      <c r="L72" s="62"/>
      <c r="M72" s="62"/>
      <c r="N72" s="62"/>
      <c r="O72" s="62"/>
      <c r="P72" s="62"/>
      <c r="Q72" s="62"/>
      <c r="R72" s="62"/>
      <c r="S72" s="13"/>
    </row>
    <row r="73" spans="1:19">
      <c r="L73" s="13"/>
      <c r="M73" s="13"/>
      <c r="N73" s="13"/>
      <c r="O73" s="13"/>
      <c r="P73" s="13"/>
      <c r="Q73" s="13"/>
      <c r="R73" s="13"/>
      <c r="S73" s="13"/>
    </row>
  </sheetData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workbookViewId="0">
      <selection activeCell="B9" sqref="B9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2" spans="1:9" ht="15.75" customHeight="1">
      <c r="A2" s="261" t="s">
        <v>130</v>
      </c>
      <c r="B2" s="261"/>
      <c r="C2" s="261"/>
      <c r="D2" s="261"/>
      <c r="E2" s="261"/>
      <c r="F2" s="261"/>
      <c r="G2" s="63"/>
      <c r="H2" s="63"/>
      <c r="I2" s="63"/>
    </row>
    <row r="3" spans="1:9" ht="15.75">
      <c r="A3" s="261"/>
      <c r="B3" s="261"/>
      <c r="C3" s="261"/>
      <c r="D3" s="261"/>
      <c r="E3" s="261"/>
      <c r="F3" s="261"/>
      <c r="G3" s="63"/>
      <c r="H3" s="63"/>
      <c r="I3" s="63"/>
    </row>
    <row r="4" spans="1:9" ht="15.75">
      <c r="A4" s="262" t="s">
        <v>481</v>
      </c>
      <c r="B4" s="262"/>
      <c r="C4" s="262"/>
      <c r="D4" s="262"/>
      <c r="E4" s="262"/>
      <c r="F4" s="262"/>
    </row>
    <row r="5" spans="1:9" ht="76.5">
      <c r="A5" s="247" t="s">
        <v>131</v>
      </c>
      <c r="B5" s="247" t="s">
        <v>132</v>
      </c>
      <c r="C5" s="247" t="s">
        <v>133</v>
      </c>
      <c r="D5" s="247" t="s">
        <v>411</v>
      </c>
      <c r="E5" s="247" t="s">
        <v>482</v>
      </c>
      <c r="F5" s="247" t="s">
        <v>185</v>
      </c>
    </row>
    <row r="6" spans="1:9">
      <c r="A6" s="65">
        <v>1</v>
      </c>
      <c r="B6" s="66">
        <v>2</v>
      </c>
      <c r="C6" s="66">
        <v>3</v>
      </c>
      <c r="D6" s="90">
        <v>4</v>
      </c>
      <c r="E6" s="64"/>
      <c r="F6" s="64"/>
    </row>
    <row r="7" spans="1:9" ht="31.5">
      <c r="A7" s="67" t="s">
        <v>134</v>
      </c>
      <c r="B7" s="68" t="s">
        <v>135</v>
      </c>
      <c r="C7" s="69" t="s">
        <v>136</v>
      </c>
      <c r="D7" s="93">
        <f>SUM(D8)</f>
        <v>86611.16</v>
      </c>
      <c r="E7" s="84">
        <f>SUM(E8)</f>
        <v>81133.700000000012</v>
      </c>
      <c r="F7" s="76" t="s">
        <v>186</v>
      </c>
    </row>
    <row r="8" spans="1:9" ht="47.25">
      <c r="A8" s="67" t="s">
        <v>137</v>
      </c>
      <c r="B8" s="68" t="s">
        <v>138</v>
      </c>
      <c r="C8" s="69" t="s">
        <v>139</v>
      </c>
      <c r="D8" s="93">
        <f>SUM(D9+D14+D23)</f>
        <v>86611.16</v>
      </c>
      <c r="E8" s="84">
        <f>SUM(E9+E14+E23)</f>
        <v>81133.700000000012</v>
      </c>
      <c r="F8" s="76" t="s">
        <v>186</v>
      </c>
    </row>
    <row r="9" spans="1:9" ht="31.5">
      <c r="A9" s="70" t="s">
        <v>140</v>
      </c>
      <c r="B9" s="71" t="s">
        <v>141</v>
      </c>
      <c r="C9" s="72" t="s">
        <v>142</v>
      </c>
      <c r="D9" s="94">
        <f>SUM(D10-D12)</f>
        <v>0</v>
      </c>
      <c r="E9" s="85">
        <f>SUM(E10-E12)</f>
        <v>0</v>
      </c>
      <c r="F9" s="76" t="s">
        <v>186</v>
      </c>
    </row>
    <row r="10" spans="1:9" ht="49.5" customHeight="1">
      <c r="A10" s="70" t="s">
        <v>143</v>
      </c>
      <c r="B10" s="71" t="s">
        <v>144</v>
      </c>
      <c r="C10" s="72" t="s">
        <v>145</v>
      </c>
      <c r="D10" s="94">
        <f>SUM(D11)</f>
        <v>0</v>
      </c>
      <c r="E10" s="85">
        <f>SUM(E11)</f>
        <v>0</v>
      </c>
      <c r="F10" s="75" t="s">
        <v>186</v>
      </c>
    </row>
    <row r="11" spans="1:9" ht="47.25">
      <c r="A11" s="70" t="s">
        <v>146</v>
      </c>
      <c r="B11" s="71" t="s">
        <v>147</v>
      </c>
      <c r="C11" s="72" t="s">
        <v>148</v>
      </c>
      <c r="D11" s="94">
        <v>0</v>
      </c>
      <c r="E11" s="86">
        <v>0</v>
      </c>
      <c r="F11" s="75" t="s">
        <v>186</v>
      </c>
    </row>
    <row r="12" spans="1:9" ht="47.25">
      <c r="A12" s="70" t="s">
        <v>149</v>
      </c>
      <c r="B12" s="71" t="s">
        <v>150</v>
      </c>
      <c r="C12" s="72" t="s">
        <v>151</v>
      </c>
      <c r="D12" s="94">
        <f>SUM(D13)</f>
        <v>0</v>
      </c>
      <c r="E12" s="85">
        <f>SUM(E13)</f>
        <v>0</v>
      </c>
      <c r="F12" s="75" t="s">
        <v>186</v>
      </c>
    </row>
    <row r="13" spans="1:9" ht="47.25">
      <c r="A13" s="70" t="s">
        <v>152</v>
      </c>
      <c r="B13" s="71" t="s">
        <v>153</v>
      </c>
      <c r="C13" s="73" t="s">
        <v>154</v>
      </c>
      <c r="D13" s="94">
        <v>0</v>
      </c>
      <c r="E13" s="86">
        <v>0</v>
      </c>
      <c r="F13" s="75" t="s">
        <v>186</v>
      </c>
    </row>
    <row r="14" spans="1:9" ht="47.25">
      <c r="A14" s="70" t="s">
        <v>155</v>
      </c>
      <c r="B14" s="71" t="s">
        <v>156</v>
      </c>
      <c r="C14" s="72" t="s">
        <v>157</v>
      </c>
      <c r="D14" s="94">
        <f>SUM(D15-D17)</f>
        <v>-1716.8700000000008</v>
      </c>
      <c r="E14" s="85">
        <f>SUM(E15-E17)</f>
        <v>-1716.87</v>
      </c>
      <c r="F14" s="75">
        <f>E14/D14</f>
        <v>0.99999999999999944</v>
      </c>
    </row>
    <row r="15" spans="1:9" ht="63">
      <c r="A15" s="70" t="s">
        <v>158</v>
      </c>
      <c r="B15" s="71" t="s">
        <v>159</v>
      </c>
      <c r="C15" s="72" t="s">
        <v>160</v>
      </c>
      <c r="D15" s="94">
        <f>SUM(D16)</f>
        <v>10000</v>
      </c>
      <c r="E15" s="85">
        <f>SUM(E16)</f>
        <v>0</v>
      </c>
      <c r="F15" s="75" t="s">
        <v>186</v>
      </c>
    </row>
    <row r="16" spans="1:9" ht="63">
      <c r="A16" s="70" t="s">
        <v>161</v>
      </c>
      <c r="B16" s="71" t="s">
        <v>162</v>
      </c>
      <c r="C16" s="72" t="s">
        <v>163</v>
      </c>
      <c r="D16" s="94">
        <v>10000</v>
      </c>
      <c r="E16" s="86">
        <v>0</v>
      </c>
      <c r="F16" s="75" t="s">
        <v>186</v>
      </c>
    </row>
    <row r="17" spans="1:6" ht="78.75">
      <c r="A17" s="70" t="s">
        <v>164</v>
      </c>
      <c r="B17" s="71" t="s">
        <v>165</v>
      </c>
      <c r="C17" s="72" t="s">
        <v>166</v>
      </c>
      <c r="D17" s="94">
        <f>SUM(D18)</f>
        <v>11716.87</v>
      </c>
      <c r="E17" s="85">
        <f>SUM(E18)</f>
        <v>1716.87</v>
      </c>
      <c r="F17" s="75">
        <f>E18/D18</f>
        <v>0.14652974727892346</v>
      </c>
    </row>
    <row r="18" spans="1:6" ht="69" customHeight="1">
      <c r="A18" s="70" t="s">
        <v>167</v>
      </c>
      <c r="B18" s="74" t="s">
        <v>168</v>
      </c>
      <c r="C18" s="72" t="s">
        <v>169</v>
      </c>
      <c r="D18" s="94">
        <v>11716.87</v>
      </c>
      <c r="E18" s="86">
        <v>1716.87</v>
      </c>
      <c r="F18" s="75">
        <f>E18/D18</f>
        <v>0.14652974727892346</v>
      </c>
    </row>
    <row r="19" spans="1:6" ht="47.25">
      <c r="A19" s="70" t="s">
        <v>170</v>
      </c>
      <c r="B19" s="71" t="s">
        <v>171</v>
      </c>
      <c r="C19" s="72" t="s">
        <v>172</v>
      </c>
      <c r="D19" s="94">
        <f>SUM(D20)</f>
        <v>0</v>
      </c>
      <c r="E19" s="85">
        <f>SUM(E20)</f>
        <v>0</v>
      </c>
      <c r="F19" s="75" t="s">
        <v>186</v>
      </c>
    </row>
    <row r="20" spans="1:6" ht="127.5" customHeight="1">
      <c r="A20" s="70" t="s">
        <v>173</v>
      </c>
      <c r="B20" s="74" t="s">
        <v>174</v>
      </c>
      <c r="C20" s="72" t="s">
        <v>175</v>
      </c>
      <c r="D20" s="94">
        <v>0</v>
      </c>
      <c r="E20" s="86">
        <v>0</v>
      </c>
      <c r="F20" s="75" t="s">
        <v>186</v>
      </c>
    </row>
    <row r="21" spans="1:6" ht="51" customHeight="1">
      <c r="A21" s="70" t="s">
        <v>176</v>
      </c>
      <c r="B21" s="71" t="s">
        <v>177</v>
      </c>
      <c r="C21" s="72" t="s">
        <v>178</v>
      </c>
      <c r="D21" s="94">
        <f>SUM(D22)</f>
        <v>0</v>
      </c>
      <c r="E21" s="85">
        <f>SUM(E22)</f>
        <v>0</v>
      </c>
      <c r="F21" s="75" t="s">
        <v>186</v>
      </c>
    </row>
    <row r="22" spans="1:6" ht="67.5" customHeight="1">
      <c r="A22" s="70" t="s">
        <v>179</v>
      </c>
      <c r="B22" s="71" t="s">
        <v>180</v>
      </c>
      <c r="C22" s="72" t="s">
        <v>181</v>
      </c>
      <c r="D22" s="94">
        <v>0</v>
      </c>
      <c r="E22" s="87">
        <v>0</v>
      </c>
      <c r="F22" s="75" t="s">
        <v>186</v>
      </c>
    </row>
    <row r="23" spans="1:6" ht="34.5" customHeight="1">
      <c r="A23" s="70" t="s">
        <v>182</v>
      </c>
      <c r="B23" s="71" t="s">
        <v>183</v>
      </c>
      <c r="C23" s="72" t="s">
        <v>184</v>
      </c>
      <c r="D23" s="94">
        <v>88328.03</v>
      </c>
      <c r="E23" s="88">
        <v>82850.570000000007</v>
      </c>
      <c r="F23" s="76" t="s">
        <v>186</v>
      </c>
    </row>
  </sheetData>
  <mergeCells count="2">
    <mergeCell ref="A2:F3"/>
    <mergeCell ref="A4:F4"/>
  </mergeCells>
  <pageMargins left="0.70866141732283472" right="0.25" top="0.4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A10" sqref="A10"/>
    </sheetView>
  </sheetViews>
  <sheetFormatPr defaultRowHeight="15"/>
  <cols>
    <col min="1" max="1" width="49.42578125" customWidth="1"/>
    <col min="2" max="2" width="34.85546875" customWidth="1"/>
  </cols>
  <sheetData>
    <row r="2" spans="1:2" ht="18" customHeight="1">
      <c r="A2" s="263" t="s">
        <v>125</v>
      </c>
      <c r="B2" s="263"/>
    </row>
    <row r="3" spans="1:2" s="1" customFormat="1" ht="19.5" customHeight="1">
      <c r="A3" s="263" t="s">
        <v>126</v>
      </c>
      <c r="B3" s="263"/>
    </row>
    <row r="4" spans="1:2" ht="15.75">
      <c r="A4" s="264" t="s">
        <v>483</v>
      </c>
      <c r="B4" s="264"/>
    </row>
    <row r="5" spans="1:2" ht="42.75">
      <c r="A5" s="248" t="s">
        <v>123</v>
      </c>
      <c r="B5" s="249" t="s">
        <v>124</v>
      </c>
    </row>
    <row r="6" spans="1:2">
      <c r="A6" s="250" t="s">
        <v>127</v>
      </c>
      <c r="B6" s="251">
        <v>3621.2</v>
      </c>
    </row>
    <row r="8" spans="1:2">
      <c r="B8" s="1" t="s">
        <v>59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A12" sqref="A12"/>
    </sheetView>
  </sheetViews>
  <sheetFormatPr defaultRowHeight="15"/>
  <cols>
    <col min="1" max="1" width="54" customWidth="1"/>
    <col min="2" max="2" width="17.85546875" customWidth="1"/>
  </cols>
  <sheetData>
    <row r="2" spans="1:2" ht="61.5" customHeight="1">
      <c r="A2" s="265" t="s">
        <v>129</v>
      </c>
      <c r="B2" s="265"/>
    </row>
    <row r="3" spans="1:2" ht="15.75">
      <c r="A3" s="264" t="s">
        <v>484</v>
      </c>
      <c r="B3" s="264"/>
    </row>
    <row r="4" spans="1:2" ht="38.25">
      <c r="A4" s="252" t="s">
        <v>123</v>
      </c>
      <c r="B4" s="253" t="s">
        <v>124</v>
      </c>
    </row>
    <row r="5" spans="1:2" ht="24.75" customHeight="1">
      <c r="A5" s="254" t="s">
        <v>128</v>
      </c>
      <c r="B5" s="255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IvanovaOI</cp:lastModifiedBy>
  <cp:lastPrinted>2022-05-12T09:21:32Z</cp:lastPrinted>
  <dcterms:created xsi:type="dcterms:W3CDTF">2015-01-16T05:02:30Z</dcterms:created>
  <dcterms:modified xsi:type="dcterms:W3CDTF">2022-06-06T04:22:49Z</dcterms:modified>
</cp:coreProperties>
</file>