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144" i="4"/>
  <c r="F234"/>
  <c r="F233"/>
  <c r="F232"/>
  <c r="D231"/>
  <c r="C231"/>
  <c r="F230"/>
  <c r="F229"/>
  <c r="D228"/>
  <c r="C228"/>
  <c r="F227"/>
  <c r="F226"/>
  <c r="D225"/>
  <c r="F225" s="1"/>
  <c r="C225"/>
  <c r="F223"/>
  <c r="D222"/>
  <c r="C222"/>
  <c r="F221"/>
  <c r="E221"/>
  <c r="F220"/>
  <c r="E220"/>
  <c r="F219"/>
  <c r="F218"/>
  <c r="F217"/>
  <c r="E217"/>
  <c r="F216"/>
  <c r="E216"/>
  <c r="F215"/>
  <c r="E215"/>
  <c r="F214"/>
  <c r="E214"/>
  <c r="C213"/>
  <c r="C211" s="1"/>
  <c r="F212"/>
  <c r="E212"/>
  <c r="D211"/>
  <c r="D208" s="1"/>
  <c r="F210"/>
  <c r="E210"/>
  <c r="F209"/>
  <c r="E209"/>
  <c r="F207"/>
  <c r="E207"/>
  <c r="F206"/>
  <c r="E206"/>
  <c r="D205"/>
  <c r="C205"/>
  <c r="F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D192"/>
  <c r="C192"/>
  <c r="F191"/>
  <c r="E191"/>
  <c r="F189"/>
  <c r="E189"/>
  <c r="F188"/>
  <c r="E188"/>
  <c r="F187"/>
  <c r="E187"/>
  <c r="F186"/>
  <c r="E186"/>
  <c r="F185"/>
  <c r="E185"/>
  <c r="F184"/>
  <c r="E184"/>
  <c r="F183"/>
  <c r="E183"/>
  <c r="F182"/>
  <c r="E182"/>
  <c r="D181"/>
  <c r="C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D170"/>
  <c r="C170"/>
  <c r="C169" s="1"/>
  <c r="C168"/>
  <c r="C165" s="1"/>
  <c r="F167"/>
  <c r="E167"/>
  <c r="F166"/>
  <c r="E166"/>
  <c r="D165"/>
  <c r="F162"/>
  <c r="D161"/>
  <c r="F161" s="1"/>
  <c r="F160"/>
  <c r="F159"/>
  <c r="D158"/>
  <c r="C158"/>
  <c r="C157" s="1"/>
  <c r="F156"/>
  <c r="F155"/>
  <c r="E155"/>
  <c r="F154"/>
  <c r="E154"/>
  <c r="D153"/>
  <c r="C153"/>
  <c r="F152"/>
  <c r="E152"/>
  <c r="F151"/>
  <c r="E151"/>
  <c r="F150"/>
  <c r="E150"/>
  <c r="F149"/>
  <c r="F148"/>
  <c r="F147"/>
  <c r="E147"/>
  <c r="F146"/>
  <c r="D145"/>
  <c r="C145"/>
  <c r="F143"/>
  <c r="D142"/>
  <c r="C142"/>
  <c r="F141"/>
  <c r="F140"/>
  <c r="E140"/>
  <c r="D139"/>
  <c r="C139"/>
  <c r="F137"/>
  <c r="F136"/>
  <c r="E136"/>
  <c r="D135"/>
  <c r="C135"/>
  <c r="F134"/>
  <c r="F132"/>
  <c r="E132"/>
  <c r="C131"/>
  <c r="F131" s="1"/>
  <c r="F130"/>
  <c r="E130"/>
  <c r="F129"/>
  <c r="E129"/>
  <c r="F128"/>
  <c r="D127"/>
  <c r="C127"/>
  <c r="F126"/>
  <c r="F125"/>
  <c r="E125"/>
  <c r="F124"/>
  <c r="E124"/>
  <c r="F123"/>
  <c r="D122"/>
  <c r="C122"/>
  <c r="F121"/>
  <c r="F120"/>
  <c r="E120"/>
  <c r="F119"/>
  <c r="F118"/>
  <c r="E118"/>
  <c r="F117"/>
  <c r="E117"/>
  <c r="F116"/>
  <c r="F115"/>
  <c r="E115"/>
  <c r="F114"/>
  <c r="E114"/>
  <c r="F113"/>
  <c r="E113"/>
  <c r="F112"/>
  <c r="E112"/>
  <c r="F111"/>
  <c r="E111"/>
  <c r="D110"/>
  <c r="C110"/>
  <c r="F109"/>
  <c r="E109"/>
  <c r="F108"/>
  <c r="E108"/>
  <c r="D107"/>
  <c r="C107"/>
  <c r="F106"/>
  <c r="E106"/>
  <c r="F105"/>
  <c r="E105"/>
  <c r="D104"/>
  <c r="C104"/>
  <c r="F101"/>
  <c r="F100"/>
  <c r="E100"/>
  <c r="D99"/>
  <c r="C99"/>
  <c r="F98"/>
  <c r="F97"/>
  <c r="E97"/>
  <c r="F96"/>
  <c r="D95"/>
  <c r="C95"/>
  <c r="F94"/>
  <c r="D93"/>
  <c r="C93"/>
  <c r="F91"/>
  <c r="E91"/>
  <c r="F90"/>
  <c r="F89"/>
  <c r="D88"/>
  <c r="C88"/>
  <c r="C80" s="1"/>
  <c r="F87"/>
  <c r="F86"/>
  <c r="F85"/>
  <c r="F84"/>
  <c r="F83"/>
  <c r="F82"/>
  <c r="D81"/>
  <c r="C81"/>
  <c r="F79"/>
  <c r="E79"/>
  <c r="D78"/>
  <c r="C78"/>
  <c r="F75"/>
  <c r="F74"/>
  <c r="E74"/>
  <c r="F73"/>
  <c r="E73"/>
  <c r="F72"/>
  <c r="F71"/>
  <c r="E71"/>
  <c r="D70"/>
  <c r="D69" s="1"/>
  <c r="C70"/>
  <c r="C69" s="1"/>
  <c r="C68"/>
  <c r="F68" s="1"/>
  <c r="F67"/>
  <c r="E67"/>
  <c r="F66"/>
  <c r="E66"/>
  <c r="D65"/>
  <c r="D62" s="1"/>
  <c r="F64"/>
  <c r="F63"/>
  <c r="E63"/>
  <c r="F61"/>
  <c r="F60"/>
  <c r="E60"/>
  <c r="F59"/>
  <c r="E59"/>
  <c r="D58"/>
  <c r="C58"/>
  <c r="F57"/>
  <c r="E57"/>
  <c r="F56"/>
  <c r="E56"/>
  <c r="D55"/>
  <c r="C55"/>
  <c r="F54"/>
  <c r="E54"/>
  <c r="F53"/>
  <c r="F52"/>
  <c r="E52"/>
  <c r="D51"/>
  <c r="C51"/>
  <c r="F50"/>
  <c r="D49"/>
  <c r="C49"/>
  <c r="F48"/>
  <c r="E48"/>
  <c r="D47"/>
  <c r="C47"/>
  <c r="F47" s="1"/>
  <c r="F46"/>
  <c r="E46"/>
  <c r="D45"/>
  <c r="C45"/>
  <c r="F43"/>
  <c r="C42"/>
  <c r="F42" s="1"/>
  <c r="F40"/>
  <c r="F39"/>
  <c r="E39"/>
  <c r="D38"/>
  <c r="C38"/>
  <c r="F37"/>
  <c r="E37"/>
  <c r="F36"/>
  <c r="E36"/>
  <c r="D35"/>
  <c r="C35"/>
  <c r="F34"/>
  <c r="E34"/>
  <c r="D33"/>
  <c r="C33"/>
  <c r="F31"/>
  <c r="E31"/>
  <c r="D30"/>
  <c r="C30"/>
  <c r="F29"/>
  <c r="E29"/>
  <c r="D28"/>
  <c r="C28"/>
  <c r="F27"/>
  <c r="E27"/>
  <c r="D26"/>
  <c r="C26"/>
  <c r="F25"/>
  <c r="F24"/>
  <c r="F23"/>
  <c r="E23"/>
  <c r="F22"/>
  <c r="F21"/>
  <c r="E21"/>
  <c r="D20"/>
  <c r="C20"/>
  <c r="F18"/>
  <c r="E18"/>
  <c r="F17"/>
  <c r="E17"/>
  <c r="F16"/>
  <c r="E16"/>
  <c r="F15"/>
  <c r="E15"/>
  <c r="F14"/>
  <c r="E14"/>
  <c r="D13"/>
  <c r="D12" s="1"/>
  <c r="C13"/>
  <c r="C12" s="1"/>
  <c r="F11"/>
  <c r="F10"/>
  <c r="E10"/>
  <c r="F9"/>
  <c r="E9"/>
  <c r="F8"/>
  <c r="E8"/>
  <c r="F7"/>
  <c r="E7"/>
  <c r="D6"/>
  <c r="C6"/>
  <c r="C5" s="1"/>
  <c r="C20" i="14"/>
  <c r="H14"/>
  <c r="D157" i="4" l="1"/>
  <c r="F107"/>
  <c r="F51"/>
  <c r="F95"/>
  <c r="E45"/>
  <c r="F142"/>
  <c r="E135"/>
  <c r="C224"/>
  <c r="F88"/>
  <c r="F30"/>
  <c r="F55"/>
  <c r="F192"/>
  <c r="F205"/>
  <c r="F228"/>
  <c r="F28"/>
  <c r="F104"/>
  <c r="E110"/>
  <c r="E78"/>
  <c r="E47"/>
  <c r="F93"/>
  <c r="C103"/>
  <c r="F58"/>
  <c r="E99"/>
  <c r="D133"/>
  <c r="C190"/>
  <c r="E107"/>
  <c r="F38"/>
  <c r="F135"/>
  <c r="F158"/>
  <c r="F181"/>
  <c r="F99"/>
  <c r="F145"/>
  <c r="F222"/>
  <c r="F231"/>
  <c r="F33"/>
  <c r="C19"/>
  <c r="F153"/>
  <c r="C138"/>
  <c r="D224"/>
  <c r="F157"/>
  <c r="E33"/>
  <c r="F110"/>
  <c r="E131"/>
  <c r="E153"/>
  <c r="F213"/>
  <c r="E28"/>
  <c r="E55"/>
  <c r="F139"/>
  <c r="D169"/>
  <c r="E20"/>
  <c r="C32"/>
  <c r="F49"/>
  <c r="F81"/>
  <c r="E6"/>
  <c r="F35"/>
  <c r="C133"/>
  <c r="F12"/>
  <c r="F127"/>
  <c r="E165"/>
  <c r="D19"/>
  <c r="F19" s="1"/>
  <c r="D190"/>
  <c r="E190" s="1"/>
  <c r="C77"/>
  <c r="C76" s="1"/>
  <c r="C92"/>
  <c r="F122"/>
  <c r="E192"/>
  <c r="F165"/>
  <c r="C208"/>
  <c r="F211"/>
  <c r="E211"/>
  <c r="F69"/>
  <c r="E69"/>
  <c r="D44"/>
  <c r="F26"/>
  <c r="F20"/>
  <c r="F6"/>
  <c r="C65"/>
  <c r="E65" s="1"/>
  <c r="D138"/>
  <c r="E35"/>
  <c r="E122"/>
  <c r="D32"/>
  <c r="C41"/>
  <c r="F41" s="1"/>
  <c r="F45"/>
  <c r="F78"/>
  <c r="D92"/>
  <c r="E26"/>
  <c r="F13"/>
  <c r="E13"/>
  <c r="E12" s="1"/>
  <c r="E51"/>
  <c r="E70"/>
  <c r="D103"/>
  <c r="E139"/>
  <c r="E145"/>
  <c r="E170"/>
  <c r="E181"/>
  <c r="D5"/>
  <c r="F70"/>
  <c r="D80"/>
  <c r="F170"/>
  <c r="E30"/>
  <c r="E38"/>
  <c r="E68"/>
  <c r="E168"/>
  <c r="E58"/>
  <c r="E104"/>
  <c r="F168"/>
  <c r="E95"/>
  <c r="E127"/>
  <c r="E205"/>
  <c r="F15" i="14"/>
  <c r="E17" i="15"/>
  <c r="D164" i="4" l="1"/>
  <c r="F190"/>
  <c r="F224"/>
  <c r="E133"/>
  <c r="F133"/>
  <c r="C164"/>
  <c r="C163" s="1"/>
  <c r="C102"/>
  <c r="E169"/>
  <c r="E19"/>
  <c r="F169"/>
  <c r="F138"/>
  <c r="E138"/>
  <c r="F80"/>
  <c r="D77"/>
  <c r="E80"/>
  <c r="E5"/>
  <c r="F5"/>
  <c r="D163"/>
  <c r="F92"/>
  <c r="E92"/>
  <c r="E208"/>
  <c r="F208"/>
  <c r="D102"/>
  <c r="F103"/>
  <c r="E103"/>
  <c r="F32"/>
  <c r="E32"/>
  <c r="C62"/>
  <c r="F65"/>
  <c r="C56" i="14"/>
  <c r="E47"/>
  <c r="F56"/>
  <c r="E56"/>
  <c r="H58"/>
  <c r="H51"/>
  <c r="F53"/>
  <c r="E53"/>
  <c r="C53"/>
  <c r="H55"/>
  <c r="E164" i="4" l="1"/>
  <c r="F164"/>
  <c r="F77"/>
  <c r="E77"/>
  <c r="D76"/>
  <c r="E62"/>
  <c r="C44"/>
  <c r="F62"/>
  <c r="F163"/>
  <c r="E163"/>
  <c r="F102"/>
  <c r="E102"/>
  <c r="D12" i="15"/>
  <c r="F76" i="4" l="1"/>
  <c r="E76"/>
  <c r="D4"/>
  <c r="C4"/>
  <c r="C235" s="1"/>
  <c r="F44"/>
  <c r="E44"/>
  <c r="E6" i="14"/>
  <c r="D235" i="4" l="1"/>
  <c r="F4"/>
  <c r="E4"/>
  <c r="E15" i="15"/>
  <c r="H10" i="14"/>
  <c r="F235" i="4" l="1"/>
  <c r="E235"/>
  <c r="E20" i="14"/>
  <c r="D10" i="15" l="1"/>
  <c r="D9" l="1"/>
  <c r="H39" i="14"/>
  <c r="F32"/>
  <c r="F60"/>
  <c r="D15" i="15" l="1"/>
  <c r="H61" i="14" l="1"/>
  <c r="H59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1"/>
  <c r="H9"/>
  <c r="H7"/>
  <c r="E60"/>
  <c r="H60" s="1"/>
  <c r="E45"/>
  <c r="E42"/>
  <c r="E36"/>
  <c r="E32"/>
  <c r="E27"/>
  <c r="E15"/>
  <c r="F17" i="15"/>
  <c r="F18"/>
  <c r="E19"/>
  <c r="E21"/>
  <c r="E14"/>
  <c r="E12"/>
  <c r="E10"/>
  <c r="D21"/>
  <c r="D19"/>
  <c r="D17"/>
  <c r="D14" s="1"/>
  <c r="D8" s="1"/>
  <c r="D7" s="1"/>
  <c r="C60" i="14"/>
  <c r="F47"/>
  <c r="C47"/>
  <c r="F45"/>
  <c r="C45"/>
  <c r="F42"/>
  <c r="C42"/>
  <c r="F36"/>
  <c r="C36"/>
  <c r="D32"/>
  <c r="D62" s="1"/>
  <c r="C32"/>
  <c r="F27"/>
  <c r="C27"/>
  <c r="F20"/>
  <c r="C15"/>
  <c r="F6"/>
  <c r="C6"/>
  <c r="E62" l="1"/>
  <c r="C62"/>
  <c r="E9" i="15"/>
  <c r="E8" s="1"/>
  <c r="E7" s="1"/>
  <c r="H56" i="14"/>
  <c r="H45"/>
  <c r="H32"/>
  <c r="H53"/>
  <c r="H42"/>
  <c r="H47"/>
  <c r="H36"/>
  <c r="H27"/>
  <c r="H20"/>
  <c r="H15"/>
  <c r="H6"/>
  <c r="F62"/>
  <c r="H62" l="1"/>
  <c r="F14" i="15"/>
</calcChain>
</file>

<file path=xl/sharedStrings.xml><?xml version="1.0" encoding="utf-8"?>
<sst xmlns="http://schemas.openxmlformats.org/spreadsheetml/2006/main" count="625" uniqueCount="546">
  <si>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</si>
  <si>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</si>
  <si>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</si>
  <si>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</si>
  <si>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</si>
  <si>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</si>
  <si>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</si>
  <si>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</si>
  <si>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</si>
  <si>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</si>
  <si>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</si>
  <si>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</si>
  <si>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</si>
  <si>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</si>
  <si>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</si>
  <si>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</si>
  <si>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</si>
  <si>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</si>
  <si>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</si>
  <si>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</si>
  <si>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</si>
  <si>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</si>
  <si>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</si>
  <si>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</si>
  <si>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</si>
  <si>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</si>
  <si>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</si>
  <si>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</si>
  <si>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</si>
  <si>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</si>
  <si>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</si>
  <si>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</si>
  <si>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</si>
  <si>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</si>
  <si>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</si>
  <si>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</si>
  <si>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</si>
  <si>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</si>
  <si>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</si>
  <si>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</si>
  <si>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</si>
  <si>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</si>
  <si>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</si>
  <si>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</si>
  <si>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</si>
  <si>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</si>
  <si>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</si>
  <si>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</si>
  <si>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</si>
  <si>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</si>
  <si>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</si>
  <si>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</si>
  <si>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</si>
  <si>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</si>
  <si>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</si>
  <si>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</si>
  <si>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</si>
  <si>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</si>
  <si>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</si>
  <si>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</si>
  <si>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</si>
  <si>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</si>
  <si>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</si>
  <si>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</si>
  <si>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</si>
  <si>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</si>
  <si>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</si>
  <si>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</si>
  <si>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</si>
  <si>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</si>
  <si>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</si>
  <si>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</si>
  <si>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</si>
  <si>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</si>
  <si>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</si>
  <si>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</si>
  <si>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</si>
  <si>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</si>
  <si>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</si>
  <si>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</si>
  <si>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</si>
  <si>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</si>
  <si>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</si>
  <si>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</si>
  <si>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</si>
  <si>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</si>
  <si>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</si>
  <si>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</si>
  <si>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</si>
  <si>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</si>
  <si>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</si>
  <si>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</si>
  <si>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</si>
  <si>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</si>
  <si>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</si>
  <si>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</si>
  <si>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</si>
  <si>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</si>
  <si>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</si>
  <si>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</si>
  <si>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</si>
  <si>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</si>
  <si>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</si>
  <si>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</si>
  <si>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</si>
  <si>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</si>
  <si>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</si>
  <si>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</si>
  <si>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</si>
  <si>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</si>
  <si>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</si>
  <si>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</si>
  <si>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</si>
  <si>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</si>
  <si>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</si>
  <si>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</si>
  <si>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</si>
  <si>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</si>
  <si>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</si>
  <si>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</si>
  <si>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</si>
  <si>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</si>
  <si>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</si>
  <si>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</si>
  <si>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</si>
  <si>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</si>
  <si>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</si>
  <si>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</si>
  <si>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</si>
  <si>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</si>
  <si>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</si>
  <si>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</si>
  <si>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Источники финансирования дефицита бюджетов – всего</t>
  </si>
  <si>
    <t>000 01  00  00  00  00  0000  000</t>
  </si>
  <si>
    <t>ИСТОЧНИКИ ВНУТРЕННЕГО ФИНАНСИРОВАНИЯ ДЕФИЦИТОВ  БЮДЖЕТОВ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</si>
  <si>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</si>
  <si>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</si>
  <si>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</si>
  <si>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 xml:space="preserve">Получение кредитов от кредитных организаций в валюте Российской Федерации  </t>
  </si>
  <si>
    <t>919  01 02  00  00  00 0000  700</t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</si>
  <si>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</si>
  <si>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</si>
  <si>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</si>
  <si>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</si>
  <si>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</si>
  <si>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</si>
  <si>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t>Бюджетные кредиты от других бюджетов бюджетной  системы Российской Федерации</t>
  </si>
  <si>
    <t>919 01  03  00  00  00  0000  000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</si>
  <si>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</si>
  <si>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</si>
  <si>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</si>
  <si>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</si>
  <si>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</si>
  <si>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</si>
  <si>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</si>
  <si>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</si>
  <si>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</si>
  <si>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</si>
  <si>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</si>
  <si>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</si>
  <si>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t>Возврат бюджетных кредитов, предоставленных внутри страны в валюте Российской Федерации</t>
  </si>
  <si>
    <t>919 01  06  05  00  00  0000  600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</si>
  <si>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</si>
  <si>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</si>
  <si>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</si>
  <si>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</si>
  <si>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</si>
  <si>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</si>
  <si>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</si>
  <si>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</si>
  <si>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</si>
  <si>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</si>
  <si>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</si>
  <si>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</si>
  <si>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</si>
  <si>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</si>
  <si>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</si>
  <si>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</si>
  <si>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</si>
  <si>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</si>
  <si>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</si>
  <si>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</si>
  <si>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</si>
  <si>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</si>
  <si>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</si>
  <si>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</si>
  <si>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</si>
  <si>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</si>
  <si>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</si>
  <si>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</si>
  <si>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</si>
  <si>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</si>
  <si>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</si>
  <si>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</si>
  <si>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</si>
  <si>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</si>
  <si>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</si>
  <si>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</si>
  <si>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</si>
  <si>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</si>
  <si>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</si>
  <si>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</si>
  <si>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</si>
  <si>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</si>
  <si>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</si>
  <si>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</si>
  <si>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</si>
  <si>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</si>
  <si>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</si>
  <si>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</si>
  <si>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</si>
  <si>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</si>
  <si>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</si>
  <si>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</si>
  <si>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</si>
  <si>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</si>
  <si>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</si>
  <si>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</si>
  <si>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</si>
  <si>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</si>
  <si>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</si>
  <si>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</si>
  <si>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</si>
  <si>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</si>
  <si>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</si>
  <si>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</si>
  <si>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</si>
  <si>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</si>
  <si>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</si>
  <si>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</si>
  <si>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</si>
  <si>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</si>
  <si>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</si>
  <si>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</si>
  <si>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</si>
  <si>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</si>
  <si>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</si>
  <si>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</si>
  <si>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</si>
  <si>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</si>
  <si>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</si>
  <si>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</si>
  <si>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</si>
  <si>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</si>
  <si>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</si>
  <si>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</si>
  <si>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</si>
  <si>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</si>
  <si>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</si>
  <si>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</si>
  <si>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</si>
  <si>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</si>
  <si>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</si>
  <si>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</si>
  <si>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</si>
  <si>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</si>
  <si>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</si>
  <si>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</si>
  <si>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</si>
  <si>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</si>
  <si>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</si>
  <si>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</si>
  <si>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</si>
  <si>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</si>
  <si>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</si>
  <si>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</si>
  <si>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</si>
  <si>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</si>
  <si>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</si>
  <si>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</si>
  <si>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</si>
  <si>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</si>
  <si>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</si>
  <si>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</si>
  <si>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</si>
  <si>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</si>
  <si>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</si>
  <si>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</si>
  <si>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</si>
  <si>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</si>
  <si>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</si>
  <si>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</si>
  <si>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</si>
  <si>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</si>
  <si>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</si>
  <si>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</si>
  <si>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</si>
  <si>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</si>
  <si>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</si>
  <si>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</si>
  <si>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</si>
  <si>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</si>
  <si>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</si>
  <si>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</si>
  <si>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</si>
  <si>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</si>
  <si>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</si>
  <si>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</si>
  <si>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</si>
  <si>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</si>
  <si>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</si>
  <si>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</si>
  <si>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</si>
  <si>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</si>
  <si>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</si>
  <si>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</si>
  <si>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</si>
  <si>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</si>
  <si>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</si>
  <si>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</si>
  <si>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</si>
  <si>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</si>
  <si>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</si>
  <si>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</si>
  <si>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</si>
  <si>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</si>
  <si>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</si>
  <si>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</si>
  <si>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</si>
  <si>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</si>
  <si>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</si>
  <si>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</si>
  <si>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</si>
  <si>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</si>
  <si>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</si>
  <si>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</si>
  <si>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</si>
  <si>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</si>
  <si>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</si>
  <si>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</si>
  <si>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</si>
  <si>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</si>
  <si>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</si>
  <si>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</si>
  <si>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</si>
  <si>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</si>
  <si>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</si>
  <si>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</si>
  <si>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</si>
  <si>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</si>
  <si>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</si>
  <si>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</si>
  <si>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</si>
  <si>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</si>
  <si>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</si>
  <si>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</si>
  <si>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</si>
  <si>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</si>
  <si>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</si>
  <si>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</si>
  <si>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</si>
  <si>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</si>
  <si>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</si>
  <si>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</si>
  <si>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</si>
  <si>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</si>
  <si>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</si>
  <si>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</si>
  <si>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</si>
  <si>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</si>
  <si>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</si>
  <si>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</si>
  <si>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</si>
  <si>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</si>
  <si>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</si>
  <si>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</si>
  <si>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</si>
  <si>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</si>
  <si>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</si>
  <si>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</si>
  <si>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</si>
  <si>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</si>
  <si>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</si>
  <si>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</si>
  <si>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</si>
  <si>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</si>
  <si>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</si>
  <si>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</si>
  <si>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</si>
  <si>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</si>
  <si>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</si>
  <si>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</si>
  <si>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</si>
  <si>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</si>
  <si>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</si>
  <si>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</si>
  <si>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</si>
  <si>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</si>
  <si>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</si>
  <si>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</si>
  <si>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</si>
  <si>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</si>
  <si>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</si>
  <si>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</si>
  <si>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</si>
  <si>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</si>
  <si>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</si>
  <si>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</si>
  <si>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</si>
  <si>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</si>
  <si>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</si>
  <si>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</si>
  <si>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</si>
  <si>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</si>
  <si>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</si>
  <si>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</si>
  <si>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</si>
  <si>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</si>
  <si>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</si>
  <si>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</si>
  <si>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</si>
  <si>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</si>
  <si>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</si>
  <si>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</si>
  <si>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</si>
  <si>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</si>
  <si>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</si>
  <si>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</si>
  <si>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</si>
  <si>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</si>
  <si>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</si>
  <si>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</si>
  <si>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</si>
  <si>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</si>
  <si>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</si>
  <si>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</si>
  <si>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</si>
  <si>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</si>
  <si>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</si>
  <si>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</si>
  <si>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</si>
  <si>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</si>
  <si>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</si>
  <si>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</si>
  <si>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</si>
  <si>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</si>
  <si>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</si>
  <si>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</si>
  <si>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</si>
  <si>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</si>
  <si>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</si>
  <si>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</si>
  <si>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</si>
  <si>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</si>
  <si>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</si>
  <si>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</si>
  <si>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</si>
  <si>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</si>
  <si>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</si>
  <si>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</si>
  <si>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</si>
  <si>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</si>
  <si>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</si>
  <si>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</si>
  <si>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</si>
  <si>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</si>
  <si>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</si>
  <si>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</si>
  <si>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</si>
  <si>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</si>
  <si>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</si>
  <si>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</si>
  <si>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</si>
  <si>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</si>
  <si>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</si>
  <si>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</si>
  <si>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</si>
  <si>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</si>
  <si>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</si>
  <si>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</si>
  <si>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</si>
  <si>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</si>
  <si>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</si>
  <si>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</si>
  <si>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000  1  17  05000  00  0000  180</t>
  </si>
  <si>
    <t>Прочие неналоговые доходы</t>
  </si>
  <si>
    <t>902  1  17  05040  04  0000  180</t>
  </si>
  <si>
    <t>Прочие неналоговые доходы бюджетов городских округов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</si>
  <si>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</si>
  <si>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</si>
  <si>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Сумма бюджетных назначений на 2022 год                (в тыс.руб.)</t>
  </si>
  <si>
    <t xml:space="preserve">000  1  09  00000  00  0000  000
</t>
  </si>
  <si>
    <t xml:space="preserve">ЗАДОЛЖЕННОСТЬ И ПЕРЕРАСЧЕТЫ ПО ОТМЕНЕННЫМ НАЛОГАМ, СБОРАМ И ИНЫМ ОБЯЗАТЕЛЬНЫМ ПЛАТЕЖАМ
</t>
  </si>
  <si>
    <t xml:space="preserve">000  1  09  04000  00  0000  110
</t>
  </si>
  <si>
    <t xml:space="preserve">Налоги на имущество
</t>
  </si>
  <si>
    <t xml:space="preserve">182  1  09  04052  04  0000  110
</t>
  </si>
  <si>
    <t>Земельный налог (по обязательствам, возникшим до 1 января 2006 года), мобилизуемый на территориях городских округов</t>
  </si>
  <si>
    <t>042  1 16   01193  01  0000 140</t>
  </si>
  <si>
    <t>902 1 16  10032  04  0000 140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</si>
  <si>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</si>
  <si>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</si>
  <si>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трансферты, из резервного фонда Правительства Свердловской области  на оказание финансовой помощи гражданам, пострадавшим в результате пожара</t>
  </si>
  <si>
    <t>Резервные фонды ¹*</t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</si>
  <si>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1.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</si>
  <si>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b/>
        <sz val="11"/>
        <color theme="1"/>
        <rFont val="Liberation Serif"/>
        <family val="1"/>
        <charset val="204"/>
      </rPr>
      <t>2.</t>
    </r>
    <r>
      <rPr>
        <b/>
        <sz val="7"/>
        <color theme="1"/>
        <rFont val="Liberation Serif"/>
        <family val="1"/>
        <charset val="204"/>
      </rPr>
      <t xml:space="preserve">       </t>
    </r>
    <r>
      <rPr>
        <b/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</si>
  <si>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</si>
  <si>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</si>
  <si>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</si>
  <si>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</si>
  <si>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</si>
  <si>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8.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</si>
  <si>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     </t>
    </r>
    <r>
      <rPr>
        <sz val="11"/>
        <color theme="1"/>
        <rFont val="Liberation Serif"/>
        <family val="1"/>
        <charset val="204"/>
      </rPr>
      <t>9.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</si>
  <si>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10.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</si>
  <si>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11.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</si>
  <si>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12.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</si>
  <si>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13.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</si>
  <si>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14.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</si>
  <si>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15.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</si>
  <si>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2"/>
        <color theme="1"/>
        <rFont val="Liberation Serif"/>
        <family val="1"/>
        <charset val="204"/>
      </rPr>
      <t>16.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2"/>
        <color theme="1"/>
        <rFont val="Liberation Serif"/>
        <family val="1"/>
        <charset val="204"/>
      </rPr>
      <t> </t>
    </r>
  </si>
  <si>
    <r>
      <t xml:space="preserve">       </t>
    </r>
    <r>
      <rPr>
        <sz val="11"/>
        <color theme="1"/>
        <rFont val="Liberation Serif"/>
        <family val="1"/>
        <charset val="204"/>
      </rPr>
      <t>17.</t>
    </r>
    <r>
      <rPr>
        <sz val="7"/>
        <color theme="1"/>
        <rFont val="Liberation Serif"/>
        <family val="1"/>
        <charset val="204"/>
      </rPr>
      <t xml:space="preserve">       </t>
    </r>
    <r>
      <rPr>
        <sz val="11"/>
        <color theme="1"/>
        <rFont val="Liberation Serif"/>
        <family val="1"/>
        <charset val="204"/>
      </rPr>
      <t> </t>
    </r>
  </si>
  <si>
    <t>Другие вопросы в области средств массовой информации</t>
  </si>
  <si>
    <t>902  1  11  09044  04  0011  120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</si>
  <si>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доходы от использования имущества)</t>
  </si>
  <si>
    <t>906  1  13  02994  04  0001  130</t>
  </si>
  <si>
    <t>919  1  13  02994  04  0001  130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</si>
  <si>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</si>
  <si>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</si>
  <si>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</si>
  <si>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</si>
  <si>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</si>
  <si>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</si>
  <si>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</si>
  <si>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</si>
  <si>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</si>
  <si>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</si>
  <si>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027  116 10123 01 0000 140</t>
  </si>
  <si>
    <t>076  116 10123 01 0000 140</t>
  </si>
  <si>
    <t>182  116 10123 01 0041 140</t>
  </si>
  <si>
    <t>000  1  17  00000  00  0000  000</t>
  </si>
  <si>
    <t>902  1  17  01040  04  0000  180</t>
  </si>
  <si>
    <t>901  2 02  25269   04  0000  150</t>
  </si>
  <si>
    <t xml:space="preserve">Субсидии бюджетам городских округов на закупку контейнеров для раздельного накопления твердых коммунальных отходов
</t>
  </si>
  <si>
    <t>908  2  19  60010  04  0000  150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</si>
  <si>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</t>
    </r>
    <r>
      <rPr>
        <b/>
        <sz val="12"/>
        <rFont val="Liberation Serif"/>
        <family val="1"/>
        <charset val="204"/>
      </rPr>
      <t xml:space="preserve">13 760,13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</si>
  <si>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на сайт по состоянию на 01.12.2022 г.</t>
  </si>
  <si>
    <t>Сумма фактического поступления на 01.12.2022 г.              (в тыс.руб.)</t>
  </si>
  <si>
    <t>Рост, снижение (+, -) в тыс. руб.</t>
  </si>
  <si>
    <t>912  1  13  02994  04  0001  130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</si>
  <si>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</si>
  <si>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</si>
  <si>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 xml:space="preserve"> по состоянию на 01.12.2022 года</t>
  </si>
  <si>
    <t>Исполнено    на 01.12.2022г., в тыс. руб.</t>
  </si>
  <si>
    <t>на 01.12.2022 г.</t>
  </si>
  <si>
    <t>на  01.12.2022 г.</t>
  </si>
  <si>
    <t>на 01.12.2021 г.</t>
  </si>
  <si>
    <t>Исполнение на 01.12.2022 г., в тысячах рублей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</si>
</sst>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7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7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7.5"/>
      <name val="Liberation Serif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07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17" fillId="0" borderId="0" xfId="0" applyFont="1"/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4" fontId="11" fillId="0" borderId="16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justify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justify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left" vertical="center"/>
    </xf>
    <xf numFmtId="4" fontId="11" fillId="0" borderId="24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justify" vertical="top" wrapText="1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justify" vertical="top"/>
    </xf>
    <xf numFmtId="0" fontId="5" fillId="0" borderId="8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justify" vertical="top" wrapText="1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8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justify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shrinkToFi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horizontal="left" vertical="center"/>
    </xf>
    <xf numFmtId="4" fontId="12" fillId="0" borderId="5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top" wrapText="1"/>
    </xf>
    <xf numFmtId="2" fontId="5" fillId="0" borderId="8" xfId="3" applyNumberFormat="1" applyFont="1" applyFill="1" applyBorder="1" applyAlignment="1">
      <alignment horizontal="left" vertical="center"/>
    </xf>
    <xf numFmtId="0" fontId="15" fillId="0" borderId="1" xfId="11" applyNumberFormat="1" applyFont="1" applyFill="1" applyBorder="1" applyAlignment="1" applyProtection="1">
      <alignment vertical="top" wrapText="1"/>
    </xf>
    <xf numFmtId="49" fontId="10" fillId="0" borderId="5" xfId="0" applyNumberFormat="1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1" fontId="10" fillId="0" borderId="4" xfId="3" applyNumberFormat="1" applyFont="1" applyFill="1" applyBorder="1" applyAlignment="1">
      <alignment horizontal="left" vertical="center"/>
    </xf>
    <xf numFmtId="0" fontId="19" fillId="0" borderId="5" xfId="11" applyNumberFormat="1" applyFont="1" applyFill="1" applyBorder="1" applyAlignment="1" applyProtection="1">
      <alignment vertical="top" wrapText="1"/>
    </xf>
    <xf numFmtId="0" fontId="10" fillId="0" borderId="4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justify" vertical="top" wrapText="1"/>
    </xf>
    <xf numFmtId="49" fontId="7" fillId="0" borderId="4" xfId="8" applyNumberFormat="1" applyFont="1" applyFill="1" applyBorder="1" applyAlignment="1" applyProtection="1">
      <alignment horizontal="left"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horizontal="left"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horizontal="left"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15" fillId="0" borderId="7" xfId="11" applyNumberFormat="1" applyFont="1" applyFill="1" applyBorder="1" applyAlignment="1" applyProtection="1">
      <alignment vertical="top" wrapText="1"/>
    </xf>
    <xf numFmtId="49" fontId="5" fillId="0" borderId="8" xfId="8" applyNumberFormat="1" applyFont="1" applyFill="1" applyBorder="1" applyAlignment="1" applyProtection="1">
      <alignment horizontal="left"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horizontal="left"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4" xfId="8" applyNumberFormat="1" applyFont="1" applyFill="1" applyBorder="1" applyAlignment="1" applyProtection="1">
      <alignment horizontal="left" vertical="center" wrapText="1" shrinkToFit="1"/>
    </xf>
    <xf numFmtId="0" fontId="7" fillId="0" borderId="5" xfId="3" applyFont="1" applyFill="1" applyBorder="1" applyAlignment="1">
      <alignment horizontal="left" vertical="top" wrapText="1"/>
    </xf>
    <xf numFmtId="49" fontId="5" fillId="0" borderId="6" xfId="8" applyNumberFormat="1" applyFont="1" applyFill="1" applyBorder="1" applyAlignment="1" applyProtection="1">
      <alignment horizontal="left" vertical="center" wrapText="1" shrinkToFit="1"/>
    </xf>
    <xf numFmtId="0" fontId="5" fillId="0" borderId="7" xfId="3" applyFont="1" applyFill="1" applyBorder="1" applyAlignment="1">
      <alignment horizontal="left" vertical="top" wrapText="1"/>
    </xf>
    <xf numFmtId="49" fontId="5" fillId="0" borderId="9" xfId="8" applyNumberFormat="1" applyFont="1" applyFill="1" applyBorder="1" applyAlignment="1" applyProtection="1">
      <alignment horizontal="left" vertical="center" wrapText="1" shrinkToFit="1"/>
    </xf>
    <xf numFmtId="0" fontId="5" fillId="0" borderId="2" xfId="3" applyFont="1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left" vertical="center" wrapText="1"/>
    </xf>
    <xf numFmtId="0" fontId="5" fillId="0" borderId="2" xfId="11" applyNumberFormat="1" applyFont="1" applyFill="1" applyBorder="1" applyAlignment="1" applyProtection="1">
      <alignment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5" fillId="0" borderId="18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justify" vertical="top"/>
    </xf>
    <xf numFmtId="0" fontId="10" fillId="0" borderId="5" xfId="3" applyFont="1" applyFill="1" applyBorder="1" applyAlignment="1">
      <alignment horizontal="justify" vertical="top"/>
    </xf>
    <xf numFmtId="0" fontId="5" fillId="0" borderId="1" xfId="3" applyFont="1" applyFill="1" applyBorder="1" applyAlignment="1">
      <alignment horizontal="justify" vertical="top"/>
    </xf>
    <xf numFmtId="0" fontId="14" fillId="0" borderId="1" xfId="3" applyFont="1" applyFill="1" applyBorder="1" applyAlignment="1">
      <alignment horizontal="justify" vertical="top" wrapText="1"/>
    </xf>
    <xf numFmtId="0" fontId="14" fillId="0" borderId="2" xfId="3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6" xfId="3" applyFont="1" applyFill="1" applyBorder="1" applyAlignment="1">
      <alignment horizontal="justify" vertical="top"/>
    </xf>
    <xf numFmtId="0" fontId="5" fillId="0" borderId="7" xfId="0" applyFont="1" applyFill="1" applyBorder="1" applyAlignment="1">
      <alignment wrapText="1"/>
    </xf>
    <xf numFmtId="0" fontId="10" fillId="0" borderId="5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justify" vertical="top"/>
    </xf>
    <xf numFmtId="0" fontId="15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/>
    </xf>
    <xf numFmtId="0" fontId="16" fillId="0" borderId="18" xfId="3" applyFont="1" applyFill="1" applyBorder="1" applyAlignment="1">
      <alignment horizontal="left"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9" xfId="3" applyNumberFormat="1" applyFont="1" applyFill="1" applyBorder="1" applyAlignment="1">
      <alignment horizontal="left"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4" fontId="12" fillId="0" borderId="5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Fill="1"/>
    <xf numFmtId="0" fontId="2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justify"/>
    </xf>
    <xf numFmtId="4" fontId="22" fillId="0" borderId="1" xfId="0" applyNumberFormat="1" applyFont="1" applyFill="1" applyBorder="1"/>
    <xf numFmtId="0" fontId="22" fillId="0" borderId="1" xfId="0" applyFont="1" applyFill="1" applyBorder="1"/>
    <xf numFmtId="164" fontId="22" fillId="0" borderId="1" xfId="0" applyNumberFormat="1" applyFont="1" applyFill="1" applyBorder="1"/>
    <xf numFmtId="165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justify" wrapText="1"/>
    </xf>
    <xf numFmtId="4" fontId="2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/>
    <xf numFmtId="0" fontId="8" fillId="0" borderId="0" xfId="0" applyFont="1" applyAlignment="1">
      <alignment wrapText="1"/>
    </xf>
    <xf numFmtId="165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justify"/>
    </xf>
    <xf numFmtId="164" fontId="22" fillId="0" borderId="0" xfId="0" applyNumberFormat="1" applyFont="1" applyFill="1" applyBorder="1"/>
    <xf numFmtId="0" fontId="22" fillId="0" borderId="0" xfId="0" applyFont="1" applyBorder="1"/>
    <xf numFmtId="164" fontId="22" fillId="0" borderId="0" xfId="0" applyNumberFormat="1" applyFont="1" applyBorder="1"/>
    <xf numFmtId="165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vertical="justify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164" fontId="23" fillId="0" borderId="0" xfId="0" applyNumberFormat="1" applyFont="1" applyBorder="1"/>
    <xf numFmtId="165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/>
    <xf numFmtId="0" fontId="23" fillId="0" borderId="0" xfId="0" applyFont="1" applyBorder="1"/>
    <xf numFmtId="4" fontId="23" fillId="0" borderId="20" xfId="0" applyNumberFormat="1" applyFont="1" applyFill="1" applyBorder="1"/>
    <xf numFmtId="4" fontId="8" fillId="0" borderId="0" xfId="0" applyNumberFormat="1" applyFont="1" applyBorder="1"/>
    <xf numFmtId="165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justify" wrapText="1"/>
    </xf>
    <xf numFmtId="4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vertical="top"/>
    </xf>
    <xf numFmtId="4" fontId="8" fillId="0" borderId="0" xfId="0" applyNumberFormat="1" applyFont="1"/>
    <xf numFmtId="165" fontId="22" fillId="0" borderId="0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/>
    <xf numFmtId="165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vertical="justify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vertical="justify" wrapText="1"/>
    </xf>
    <xf numFmtId="0" fontId="23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3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vertical="justify"/>
    </xf>
    <xf numFmtId="164" fontId="22" fillId="0" borderId="1" xfId="0" applyNumberFormat="1" applyFont="1" applyBorder="1"/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2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7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4" fontId="28" fillId="0" borderId="1" xfId="0" applyNumberFormat="1" applyFont="1" applyBorder="1" applyAlignment="1">
      <alignment horizontal="right" vertical="top" wrapText="1"/>
    </xf>
    <xf numFmtId="167" fontId="29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 wrapText="1"/>
    </xf>
    <xf numFmtId="167" fontId="29" fillId="0" borderId="2" xfId="0" applyNumberFormat="1" applyFont="1" applyBorder="1" applyAlignment="1">
      <alignment horizontal="center" vertical="top"/>
    </xf>
    <xf numFmtId="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4" fontId="29" fillId="0" borderId="2" xfId="0" applyNumberFormat="1" applyFont="1" applyBorder="1" applyAlignment="1">
      <alignment horizontal="right" vertical="top"/>
    </xf>
    <xf numFmtId="4" fontId="29" fillId="0" borderId="1" xfId="0" applyNumberFormat="1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7" xfId="3" applyNumberFormat="1" applyFont="1" applyFill="1" applyBorder="1" applyAlignment="1">
      <alignment horizontal="justify" vertical="top" wrapText="1"/>
    </xf>
    <xf numFmtId="0" fontId="5" fillId="0" borderId="7" xfId="11" applyNumberFormat="1" applyFont="1" applyFill="1" applyBorder="1" applyAlignment="1" applyProtection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top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4" fontId="11" fillId="0" borderId="25" xfId="3" applyNumberFormat="1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left" vertical="center"/>
    </xf>
    <xf numFmtId="0" fontId="7" fillId="0" borderId="22" xfId="3" applyFont="1" applyFill="1" applyBorder="1" applyAlignment="1">
      <alignment vertical="top" wrapText="1"/>
    </xf>
    <xf numFmtId="4" fontId="11" fillId="0" borderId="22" xfId="3" applyNumberFormat="1" applyFont="1" applyFill="1" applyBorder="1" applyAlignment="1">
      <alignment horizontal="center" vertical="center"/>
    </xf>
    <xf numFmtId="4" fontId="11" fillId="0" borderId="26" xfId="3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justify" vertical="top" wrapText="1"/>
    </xf>
    <xf numFmtId="4" fontId="11" fillId="0" borderId="2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top" wrapText="1"/>
    </xf>
    <xf numFmtId="4" fontId="12" fillId="0" borderId="1" xfId="3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justify" vertical="top" wrapText="1"/>
    </xf>
    <xf numFmtId="4" fontId="11" fillId="0" borderId="26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9" fontId="7" fillId="0" borderId="18" xfId="8" applyNumberFormat="1" applyFont="1" applyFill="1" applyBorder="1" applyAlignment="1" applyProtection="1">
      <alignment horizontal="left" vertical="center" shrinkToFit="1"/>
    </xf>
    <xf numFmtId="0" fontId="7" fillId="0" borderId="16" xfId="8" applyFont="1" applyFill="1" applyBorder="1" applyAlignment="1">
      <alignment horizontal="left" vertical="top" wrapText="1" shrinkToFit="1"/>
    </xf>
    <xf numFmtId="4" fontId="11" fillId="0" borderId="19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/>
    </xf>
    <xf numFmtId="0" fontId="7" fillId="0" borderId="16" xfId="3" applyFont="1" applyFill="1" applyBorder="1" applyAlignment="1">
      <alignment horizontal="justify" vertical="top"/>
    </xf>
    <xf numFmtId="4" fontId="11" fillId="0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39" fillId="0" borderId="9" xfId="3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 wrapText="1"/>
    </xf>
    <xf numFmtId="0" fontId="38" fillId="0" borderId="0" xfId="1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5"/>
  <sheetViews>
    <sheetView workbookViewId="0">
      <selection activeCell="I230" sqref="I230"/>
    </sheetView>
  </sheetViews>
  <sheetFormatPr defaultColWidth="8.85546875" defaultRowHeight="15"/>
  <cols>
    <col min="1" max="1" width="29.28515625" style="2" customWidth="1"/>
    <col min="2" max="2" width="34.28515625" style="3" customWidth="1"/>
    <col min="3" max="3" width="14.140625" style="2" customWidth="1"/>
    <col min="4" max="4" width="13.42578125" style="2" customWidth="1"/>
    <col min="5" max="5" width="12.28515625" style="2" customWidth="1"/>
    <col min="6" max="6" width="13.5703125" style="2" customWidth="1"/>
    <col min="7" max="16384" width="8.85546875" style="1"/>
  </cols>
  <sheetData>
    <row r="1" spans="1:6" ht="18.75" thickBot="1">
      <c r="A1" s="298" t="s">
        <v>534</v>
      </c>
      <c r="B1" s="298"/>
      <c r="C1" s="298"/>
      <c r="D1" s="298"/>
      <c r="E1" s="298"/>
      <c r="F1" s="298"/>
    </row>
    <row r="2" spans="1:6" ht="60.75" thickBot="1">
      <c r="A2" s="256" t="s">
        <v>0</v>
      </c>
      <c r="B2" s="257" t="s">
        <v>1</v>
      </c>
      <c r="C2" s="258" t="s">
        <v>480</v>
      </c>
      <c r="D2" s="259" t="s">
        <v>535</v>
      </c>
      <c r="E2" s="260" t="s">
        <v>2</v>
      </c>
      <c r="F2" s="261" t="s">
        <v>536</v>
      </c>
    </row>
    <row r="3" spans="1:6" ht="15.75" thickBot="1">
      <c r="A3" s="262">
        <v>1</v>
      </c>
      <c r="B3" s="263">
        <v>2</v>
      </c>
      <c r="C3" s="264">
        <v>3</v>
      </c>
      <c r="D3" s="265">
        <v>4</v>
      </c>
      <c r="E3" s="266">
        <v>5</v>
      </c>
      <c r="F3" s="267">
        <v>6</v>
      </c>
    </row>
    <row r="4" spans="1:6" ht="26.25" thickBot="1">
      <c r="A4" s="25" t="s">
        <v>3</v>
      </c>
      <c r="B4" s="62" t="s">
        <v>4</v>
      </c>
      <c r="C4" s="26">
        <f>SUM(C5+C12+C19+C32+C38+C44+C69+C76+C92+C102+C157+C41)</f>
        <v>627021</v>
      </c>
      <c r="D4" s="26">
        <f>SUM(D5+D12+D19+D32+D38+D44+D69+D76+D92+D102+D157+D41)</f>
        <v>611400.95999999996</v>
      </c>
      <c r="E4" s="26">
        <f t="shared" ref="E4:E76" si="0">D4/C4*100</f>
        <v>97.50884898591913</v>
      </c>
      <c r="F4" s="268">
        <f>D4-C4</f>
        <v>-15620.040000000037</v>
      </c>
    </row>
    <row r="5" spans="1:6" ht="15.75" thickBot="1">
      <c r="A5" s="5" t="s">
        <v>5</v>
      </c>
      <c r="B5" s="6" t="s">
        <v>6</v>
      </c>
      <c r="C5" s="7">
        <f>SUM(C6)</f>
        <v>423610</v>
      </c>
      <c r="D5" s="7">
        <f>SUM(D6)</f>
        <v>370277.42</v>
      </c>
      <c r="E5" s="7">
        <f t="shared" si="0"/>
        <v>87.409980878638365</v>
      </c>
      <c r="F5" s="8">
        <f t="shared" ref="F5:F6" si="1">D5-C5</f>
        <v>-53332.580000000016</v>
      </c>
    </row>
    <row r="6" spans="1:6" ht="15.75" thickBot="1">
      <c r="A6" s="269" t="s">
        <v>191</v>
      </c>
      <c r="B6" s="270" t="s">
        <v>7</v>
      </c>
      <c r="C6" s="271">
        <f>SUM(C7:C10)</f>
        <v>423610</v>
      </c>
      <c r="D6" s="271">
        <f>SUM(D7:D11)</f>
        <v>370277.42</v>
      </c>
      <c r="E6" s="271">
        <f t="shared" si="0"/>
        <v>87.409980878638365</v>
      </c>
      <c r="F6" s="272">
        <f t="shared" si="1"/>
        <v>-53332.580000000016</v>
      </c>
    </row>
    <row r="7" spans="1:6" ht="114.75">
      <c r="A7" s="10" t="s">
        <v>8</v>
      </c>
      <c r="B7" s="11" t="s">
        <v>192</v>
      </c>
      <c r="C7" s="12">
        <v>417418</v>
      </c>
      <c r="D7" s="13">
        <v>361366.7</v>
      </c>
      <c r="E7" s="14">
        <f t="shared" si="0"/>
        <v>86.57190154713021</v>
      </c>
      <c r="F7" s="273">
        <f>D7-C7</f>
        <v>-56051.299999999988</v>
      </c>
    </row>
    <row r="8" spans="1:6" ht="140.25">
      <c r="A8" s="15" t="s">
        <v>9</v>
      </c>
      <c r="B8" s="16" t="s">
        <v>426</v>
      </c>
      <c r="C8" s="17">
        <v>998</v>
      </c>
      <c r="D8" s="18">
        <v>1297.79</v>
      </c>
      <c r="E8" s="19">
        <f t="shared" si="0"/>
        <v>130.03907815631263</v>
      </c>
      <c r="F8" s="274">
        <f t="shared" ref="F8:F71" si="2">D8-C8</f>
        <v>299.78999999999996</v>
      </c>
    </row>
    <row r="9" spans="1:6" ht="76.5">
      <c r="A9" s="15" t="s">
        <v>10</v>
      </c>
      <c r="B9" s="16" t="s">
        <v>193</v>
      </c>
      <c r="C9" s="17">
        <v>2926</v>
      </c>
      <c r="D9" s="18">
        <v>2882.38</v>
      </c>
      <c r="E9" s="19">
        <f t="shared" si="0"/>
        <v>98.509227614490783</v>
      </c>
      <c r="F9" s="274">
        <f t="shared" si="2"/>
        <v>-43.619999999999891</v>
      </c>
    </row>
    <row r="10" spans="1:6" ht="114.75">
      <c r="A10" s="15" t="s">
        <v>11</v>
      </c>
      <c r="B10" s="16" t="s">
        <v>427</v>
      </c>
      <c r="C10" s="17">
        <v>2268</v>
      </c>
      <c r="D10" s="18">
        <v>3734.42</v>
      </c>
      <c r="E10" s="19">
        <f t="shared" si="0"/>
        <v>164.65696649029982</v>
      </c>
      <c r="F10" s="274">
        <f t="shared" si="2"/>
        <v>1466.42</v>
      </c>
    </row>
    <row r="11" spans="1:6" ht="141" thickBot="1">
      <c r="A11" s="20" t="s">
        <v>291</v>
      </c>
      <c r="B11" s="21" t="s">
        <v>292</v>
      </c>
      <c r="C11" s="22">
        <v>0</v>
      </c>
      <c r="D11" s="23">
        <v>996.13</v>
      </c>
      <c r="E11" s="24">
        <v>0</v>
      </c>
      <c r="F11" s="275">
        <f t="shared" si="2"/>
        <v>996.13</v>
      </c>
    </row>
    <row r="12" spans="1:6" ht="51.75" thickBot="1">
      <c r="A12" s="25" t="s">
        <v>12</v>
      </c>
      <c r="B12" s="276" t="s">
        <v>13</v>
      </c>
      <c r="C12" s="26">
        <f>C13</f>
        <v>49326</v>
      </c>
      <c r="D12" s="26">
        <f t="shared" ref="D12:E12" si="3">D13</f>
        <v>51946.25</v>
      </c>
      <c r="E12" s="26">
        <f t="shared" si="3"/>
        <v>105.31210720512509</v>
      </c>
      <c r="F12" s="277">
        <f t="shared" si="2"/>
        <v>2620.25</v>
      </c>
    </row>
    <row r="13" spans="1:6" ht="39" thickBot="1">
      <c r="A13" s="5" t="s">
        <v>293</v>
      </c>
      <c r="B13" s="27" t="s">
        <v>294</v>
      </c>
      <c r="C13" s="28">
        <f>C14+C15+C16+C17+C18</f>
        <v>49326</v>
      </c>
      <c r="D13" s="28">
        <f>D14+D15+D16+D17+D18</f>
        <v>51946.25</v>
      </c>
      <c r="E13" s="7">
        <f t="shared" si="0"/>
        <v>105.31210720512509</v>
      </c>
      <c r="F13" s="278">
        <f t="shared" si="2"/>
        <v>2620.25</v>
      </c>
    </row>
    <row r="14" spans="1:6" ht="64.5" thickBot="1">
      <c r="A14" s="250" t="s">
        <v>172</v>
      </c>
      <c r="B14" s="27" t="s">
        <v>428</v>
      </c>
      <c r="C14" s="7">
        <v>1713</v>
      </c>
      <c r="D14" s="7">
        <v>1522.45</v>
      </c>
      <c r="E14" s="7">
        <f t="shared" si="0"/>
        <v>88.876240513718628</v>
      </c>
      <c r="F14" s="278">
        <f t="shared" si="2"/>
        <v>-190.54999999999995</v>
      </c>
    </row>
    <row r="15" spans="1:6" ht="153">
      <c r="A15" s="29" t="s">
        <v>236</v>
      </c>
      <c r="B15" s="30" t="s">
        <v>237</v>
      </c>
      <c r="C15" s="12">
        <v>21527</v>
      </c>
      <c r="D15" s="12">
        <v>25194.97</v>
      </c>
      <c r="E15" s="14">
        <f t="shared" si="0"/>
        <v>117.03892785803876</v>
      </c>
      <c r="F15" s="273">
        <f t="shared" si="2"/>
        <v>3667.9700000000012</v>
      </c>
    </row>
    <row r="16" spans="1:6" ht="191.25">
      <c r="A16" s="31" t="s">
        <v>238</v>
      </c>
      <c r="B16" s="32" t="s">
        <v>295</v>
      </c>
      <c r="C16" s="17">
        <v>119</v>
      </c>
      <c r="D16" s="17">
        <v>139.37</v>
      </c>
      <c r="E16" s="19">
        <f t="shared" si="0"/>
        <v>117.11764705882352</v>
      </c>
      <c r="F16" s="274">
        <f t="shared" si="2"/>
        <v>20.370000000000005</v>
      </c>
    </row>
    <row r="17" spans="1:6" ht="165.75">
      <c r="A17" s="33" t="s">
        <v>239</v>
      </c>
      <c r="B17" s="34" t="s">
        <v>296</v>
      </c>
      <c r="C17" s="17">
        <v>28666</v>
      </c>
      <c r="D17" s="17">
        <v>28044.38</v>
      </c>
      <c r="E17" s="19">
        <f t="shared" si="0"/>
        <v>97.831507709481627</v>
      </c>
      <c r="F17" s="274">
        <f t="shared" si="2"/>
        <v>-621.61999999999898</v>
      </c>
    </row>
    <row r="18" spans="1:6" ht="166.5" thickBot="1">
      <c r="A18" s="35" t="s">
        <v>240</v>
      </c>
      <c r="B18" s="36" t="s">
        <v>297</v>
      </c>
      <c r="C18" s="22">
        <v>-2699</v>
      </c>
      <c r="D18" s="22">
        <v>-2954.92</v>
      </c>
      <c r="E18" s="24">
        <f t="shared" si="0"/>
        <v>109.48203038162283</v>
      </c>
      <c r="F18" s="275">
        <f t="shared" si="2"/>
        <v>-255.92000000000007</v>
      </c>
    </row>
    <row r="19" spans="1:6" ht="15.75" thickBot="1">
      <c r="A19" s="37" t="s">
        <v>61</v>
      </c>
      <c r="B19" s="38" t="s">
        <v>62</v>
      </c>
      <c r="C19" s="7">
        <f>SUM(C26+C28+C30+C20)</f>
        <v>61704</v>
      </c>
      <c r="D19" s="7">
        <f>SUM(D26+D28+D30+D20)</f>
        <v>63433.700000000004</v>
      </c>
      <c r="E19" s="7">
        <f t="shared" si="0"/>
        <v>102.80322183326851</v>
      </c>
      <c r="F19" s="278">
        <f t="shared" si="2"/>
        <v>1729.7000000000044</v>
      </c>
    </row>
    <row r="20" spans="1:6" ht="51.75" thickBot="1">
      <c r="A20" s="5" t="s">
        <v>194</v>
      </c>
      <c r="B20" s="27" t="s">
        <v>195</v>
      </c>
      <c r="C20" s="7">
        <f>SUM(C21:C25)</f>
        <v>48673</v>
      </c>
      <c r="D20" s="7">
        <f>SUM(D21:D25)</f>
        <v>56076.01</v>
      </c>
      <c r="E20" s="7">
        <f t="shared" si="0"/>
        <v>115.20968504098784</v>
      </c>
      <c r="F20" s="278">
        <f t="shared" si="2"/>
        <v>7403.010000000002</v>
      </c>
    </row>
    <row r="21" spans="1:6" ht="42.75" customHeight="1">
      <c r="A21" s="10" t="s">
        <v>173</v>
      </c>
      <c r="B21" s="11" t="s">
        <v>196</v>
      </c>
      <c r="C21" s="12">
        <v>18890</v>
      </c>
      <c r="D21" s="13">
        <v>26507.77</v>
      </c>
      <c r="E21" s="14">
        <f t="shared" si="0"/>
        <v>140.32699841185814</v>
      </c>
      <c r="F21" s="273">
        <f t="shared" si="2"/>
        <v>7617.77</v>
      </c>
    </row>
    <row r="22" spans="1:6" ht="63.75">
      <c r="A22" s="15" t="s">
        <v>298</v>
      </c>
      <c r="B22" s="16" t="s">
        <v>299</v>
      </c>
      <c r="C22" s="17">
        <v>0</v>
      </c>
      <c r="D22" s="18">
        <v>-3.12</v>
      </c>
      <c r="E22" s="19"/>
      <c r="F22" s="274">
        <f t="shared" si="2"/>
        <v>-3.12</v>
      </c>
    </row>
    <row r="23" spans="1:6" ht="89.25">
      <c r="A23" s="15" t="s">
        <v>174</v>
      </c>
      <c r="B23" s="16" t="s">
        <v>197</v>
      </c>
      <c r="C23" s="17">
        <v>29783</v>
      </c>
      <c r="D23" s="18">
        <v>29622.22</v>
      </c>
      <c r="E23" s="19">
        <f t="shared" si="0"/>
        <v>99.460161837289732</v>
      </c>
      <c r="F23" s="274">
        <f t="shared" si="2"/>
        <v>-160.77999999999884</v>
      </c>
    </row>
    <row r="24" spans="1:6" ht="76.5">
      <c r="A24" s="39" t="s">
        <v>429</v>
      </c>
      <c r="B24" s="16" t="s">
        <v>300</v>
      </c>
      <c r="C24" s="17">
        <v>0</v>
      </c>
      <c r="D24" s="18">
        <v>-23.88</v>
      </c>
      <c r="E24" s="19"/>
      <c r="F24" s="274">
        <f t="shared" si="2"/>
        <v>-23.88</v>
      </c>
    </row>
    <row r="25" spans="1:6" ht="51.75" thickBot="1">
      <c r="A25" s="20" t="s">
        <v>453</v>
      </c>
      <c r="B25" s="21" t="s">
        <v>454</v>
      </c>
      <c r="C25" s="22">
        <v>0</v>
      </c>
      <c r="D25" s="23">
        <v>-26.98</v>
      </c>
      <c r="E25" s="24"/>
      <c r="F25" s="275">
        <f t="shared" si="2"/>
        <v>-26.98</v>
      </c>
    </row>
    <row r="26" spans="1:6" ht="26.25" thickBot="1">
      <c r="A26" s="5" t="s">
        <v>198</v>
      </c>
      <c r="B26" s="27" t="s">
        <v>15</v>
      </c>
      <c r="C26" s="28">
        <f>SUM(C27:C27)</f>
        <v>390</v>
      </c>
      <c r="D26" s="28">
        <f>SUM(D27:D27)</f>
        <v>-377.07</v>
      </c>
      <c r="E26" s="7">
        <f t="shared" si="0"/>
        <v>-96.684615384615384</v>
      </c>
      <c r="F26" s="278">
        <f t="shared" si="2"/>
        <v>-767.06999999999994</v>
      </c>
    </row>
    <row r="27" spans="1:6" ht="26.25" thickBot="1">
      <c r="A27" s="40" t="s">
        <v>14</v>
      </c>
      <c r="B27" s="41" t="s">
        <v>15</v>
      </c>
      <c r="C27" s="42">
        <v>390</v>
      </c>
      <c r="D27" s="43">
        <v>-377.07</v>
      </c>
      <c r="E27" s="279">
        <f t="shared" si="0"/>
        <v>-96.684615384615384</v>
      </c>
      <c r="F27" s="280">
        <f t="shared" si="2"/>
        <v>-767.06999999999994</v>
      </c>
    </row>
    <row r="28" spans="1:6" ht="15.75" thickBot="1">
      <c r="A28" s="5" t="s">
        <v>199</v>
      </c>
      <c r="B28" s="27" t="s">
        <v>16</v>
      </c>
      <c r="C28" s="28">
        <f t="shared" ref="C28:D28" si="4">SUM(C29:C29)</f>
        <v>346</v>
      </c>
      <c r="D28" s="28">
        <f t="shared" si="4"/>
        <v>430.51</v>
      </c>
      <c r="E28" s="7">
        <f t="shared" si="0"/>
        <v>124.42485549132947</v>
      </c>
      <c r="F28" s="278">
        <f t="shared" si="2"/>
        <v>84.509999999999991</v>
      </c>
    </row>
    <row r="29" spans="1:6" ht="15.75" thickBot="1">
      <c r="A29" s="40" t="s">
        <v>17</v>
      </c>
      <c r="B29" s="41" t="s">
        <v>16</v>
      </c>
      <c r="C29" s="42">
        <v>346</v>
      </c>
      <c r="D29" s="43">
        <v>430.51</v>
      </c>
      <c r="E29" s="279">
        <f t="shared" si="0"/>
        <v>124.42485549132947</v>
      </c>
      <c r="F29" s="280">
        <f t="shared" si="2"/>
        <v>84.509999999999991</v>
      </c>
    </row>
    <row r="30" spans="1:6" ht="39" thickBot="1">
      <c r="A30" s="5" t="s">
        <v>18</v>
      </c>
      <c r="B30" s="27" t="s">
        <v>19</v>
      </c>
      <c r="C30" s="7">
        <f t="shared" ref="C30:D30" si="5">SUM(C31)</f>
        <v>12295</v>
      </c>
      <c r="D30" s="7">
        <f t="shared" si="5"/>
        <v>7304.25</v>
      </c>
      <c r="E30" s="7">
        <f t="shared" si="0"/>
        <v>59.408296055307034</v>
      </c>
      <c r="F30" s="278">
        <f t="shared" si="2"/>
        <v>-4990.75</v>
      </c>
    </row>
    <row r="31" spans="1:6" ht="51.75" thickBot="1">
      <c r="A31" s="40" t="s">
        <v>20</v>
      </c>
      <c r="B31" s="41" t="s">
        <v>175</v>
      </c>
      <c r="C31" s="42">
        <v>12295</v>
      </c>
      <c r="D31" s="43">
        <v>7304.25</v>
      </c>
      <c r="E31" s="279">
        <f t="shared" si="0"/>
        <v>59.408296055307034</v>
      </c>
      <c r="F31" s="280">
        <f t="shared" si="2"/>
        <v>-4990.75</v>
      </c>
    </row>
    <row r="32" spans="1:6" ht="15.75" thickBot="1">
      <c r="A32" s="25" t="s">
        <v>21</v>
      </c>
      <c r="B32" s="276" t="s">
        <v>22</v>
      </c>
      <c r="C32" s="26">
        <f t="shared" ref="C32:D32" si="6">SUM(C33+C35)</f>
        <v>32978</v>
      </c>
      <c r="D32" s="26">
        <f t="shared" si="6"/>
        <v>30560.78</v>
      </c>
      <c r="E32" s="26">
        <f t="shared" si="0"/>
        <v>92.670204378676686</v>
      </c>
      <c r="F32" s="277">
        <f t="shared" si="2"/>
        <v>-2417.2200000000012</v>
      </c>
    </row>
    <row r="33" spans="1:6" ht="15.75" thickBot="1">
      <c r="A33" s="5" t="s">
        <v>200</v>
      </c>
      <c r="B33" s="27" t="s">
        <v>23</v>
      </c>
      <c r="C33" s="7">
        <f>SUM(C34)</f>
        <v>9018</v>
      </c>
      <c r="D33" s="7">
        <f>SUM(D34)</f>
        <v>6804.85</v>
      </c>
      <c r="E33" s="7">
        <f t="shared" si="0"/>
        <v>75.458527389665122</v>
      </c>
      <c r="F33" s="278">
        <f t="shared" si="2"/>
        <v>-2213.1499999999996</v>
      </c>
    </row>
    <row r="34" spans="1:6" ht="64.5" thickBot="1">
      <c r="A34" s="40" t="s">
        <v>24</v>
      </c>
      <c r="B34" s="41" t="s">
        <v>201</v>
      </c>
      <c r="C34" s="42">
        <v>9018</v>
      </c>
      <c r="D34" s="43">
        <v>6804.85</v>
      </c>
      <c r="E34" s="279">
        <f t="shared" si="0"/>
        <v>75.458527389665122</v>
      </c>
      <c r="F34" s="280">
        <f t="shared" si="2"/>
        <v>-2213.1499999999996</v>
      </c>
    </row>
    <row r="35" spans="1:6" ht="15.75" thickBot="1">
      <c r="A35" s="5" t="s">
        <v>202</v>
      </c>
      <c r="B35" s="27" t="s">
        <v>25</v>
      </c>
      <c r="C35" s="28">
        <f>SUM(C36:C37)</f>
        <v>23960</v>
      </c>
      <c r="D35" s="28">
        <f>SUM(D36:D37)</f>
        <v>23755.93</v>
      </c>
      <c r="E35" s="7">
        <f t="shared" si="0"/>
        <v>99.148288814691156</v>
      </c>
      <c r="F35" s="278">
        <f t="shared" si="2"/>
        <v>-204.06999999999971</v>
      </c>
    </row>
    <row r="36" spans="1:6" ht="51">
      <c r="A36" s="10" t="s">
        <v>59</v>
      </c>
      <c r="B36" s="11" t="s">
        <v>176</v>
      </c>
      <c r="C36" s="12">
        <v>15987</v>
      </c>
      <c r="D36" s="12">
        <v>19147.88</v>
      </c>
      <c r="E36" s="14">
        <f t="shared" si="0"/>
        <v>119.77156439607182</v>
      </c>
      <c r="F36" s="273">
        <f t="shared" si="2"/>
        <v>3160.880000000001</v>
      </c>
    </row>
    <row r="37" spans="1:6" ht="51.75" thickBot="1">
      <c r="A37" s="20" t="s">
        <v>60</v>
      </c>
      <c r="B37" s="21" t="s">
        <v>177</v>
      </c>
      <c r="C37" s="22">
        <v>7973</v>
      </c>
      <c r="D37" s="22">
        <v>4608.05</v>
      </c>
      <c r="E37" s="24">
        <f t="shared" si="0"/>
        <v>57.795685438354447</v>
      </c>
      <c r="F37" s="275">
        <f t="shared" si="2"/>
        <v>-3364.95</v>
      </c>
    </row>
    <row r="38" spans="1:6" ht="26.25" thickBot="1">
      <c r="A38" s="5" t="s">
        <v>26</v>
      </c>
      <c r="B38" s="27" t="s">
        <v>27</v>
      </c>
      <c r="C38" s="7">
        <f>SUM(C39:C40)</f>
        <v>8883</v>
      </c>
      <c r="D38" s="7">
        <f>SUM(D39:D40)</f>
        <v>8004.24</v>
      </c>
      <c r="E38" s="7">
        <f t="shared" si="0"/>
        <v>90.107396149949338</v>
      </c>
      <c r="F38" s="278">
        <f t="shared" si="2"/>
        <v>-878.76000000000022</v>
      </c>
    </row>
    <row r="39" spans="1:6" ht="63.75">
      <c r="A39" s="10" t="s">
        <v>28</v>
      </c>
      <c r="B39" s="11" t="s">
        <v>29</v>
      </c>
      <c r="C39" s="12">
        <v>8883</v>
      </c>
      <c r="D39" s="13">
        <v>7999.24</v>
      </c>
      <c r="E39" s="14">
        <f t="shared" si="0"/>
        <v>90.051108859619504</v>
      </c>
      <c r="F39" s="273">
        <f t="shared" si="2"/>
        <v>-883.76000000000022</v>
      </c>
    </row>
    <row r="40" spans="1:6" ht="77.25" thickBot="1">
      <c r="A40" s="20" t="s">
        <v>301</v>
      </c>
      <c r="B40" s="21" t="s">
        <v>302</v>
      </c>
      <c r="C40" s="22">
        <v>0</v>
      </c>
      <c r="D40" s="23">
        <v>5</v>
      </c>
      <c r="E40" s="24"/>
      <c r="F40" s="275">
        <f t="shared" si="2"/>
        <v>5</v>
      </c>
    </row>
    <row r="41" spans="1:6" ht="64.5" hidden="1" thickBot="1">
      <c r="A41" s="44" t="s">
        <v>481</v>
      </c>
      <c r="B41" s="27" t="s">
        <v>482</v>
      </c>
      <c r="C41" s="45">
        <f>C42</f>
        <v>0</v>
      </c>
      <c r="D41" s="46">
        <v>0</v>
      </c>
      <c r="E41" s="7"/>
      <c r="F41" s="278">
        <f t="shared" si="2"/>
        <v>0</v>
      </c>
    </row>
    <row r="42" spans="1:6" ht="25.5" hidden="1">
      <c r="A42" s="47" t="s">
        <v>483</v>
      </c>
      <c r="B42" s="11" t="s">
        <v>484</v>
      </c>
      <c r="C42" s="12">
        <f>C43</f>
        <v>0</v>
      </c>
      <c r="D42" s="13">
        <v>0</v>
      </c>
      <c r="E42" s="14"/>
      <c r="F42" s="273">
        <f t="shared" si="2"/>
        <v>0</v>
      </c>
    </row>
    <row r="43" spans="1:6" ht="51.75" hidden="1" thickBot="1">
      <c r="A43" s="48" t="s">
        <v>485</v>
      </c>
      <c r="B43" s="21" t="s">
        <v>486</v>
      </c>
      <c r="C43" s="22">
        <v>0</v>
      </c>
      <c r="D43" s="23">
        <v>0</v>
      </c>
      <c r="E43" s="24"/>
      <c r="F43" s="275">
        <f t="shared" si="2"/>
        <v>0</v>
      </c>
    </row>
    <row r="44" spans="1:6" ht="64.5" thickBot="1">
      <c r="A44" s="5" t="s">
        <v>30</v>
      </c>
      <c r="B44" s="6" t="s">
        <v>31</v>
      </c>
      <c r="C44" s="7">
        <f>C45+C47+C51+C55+C58+C62+C49+K46</f>
        <v>45416</v>
      </c>
      <c r="D44" s="7">
        <f>D45+D47+D51+D55+D58+D62+D49+L46</f>
        <v>39552.109999999993</v>
      </c>
      <c r="E44" s="7">
        <f t="shared" si="0"/>
        <v>87.088493042099685</v>
      </c>
      <c r="F44" s="278">
        <f t="shared" si="2"/>
        <v>-5863.8900000000067</v>
      </c>
    </row>
    <row r="45" spans="1:6" ht="90" thickBot="1">
      <c r="A45" s="5" t="s">
        <v>430</v>
      </c>
      <c r="B45" s="27" t="s">
        <v>303</v>
      </c>
      <c r="C45" s="46">
        <f>SUM(C46:C46)</f>
        <v>36583</v>
      </c>
      <c r="D45" s="46">
        <f>SUM(D46:D46)</f>
        <v>30450.01</v>
      </c>
      <c r="E45" s="7">
        <f t="shared" si="0"/>
        <v>83.235409889839545</v>
      </c>
      <c r="F45" s="278">
        <f t="shared" si="2"/>
        <v>-6132.9900000000016</v>
      </c>
    </row>
    <row r="46" spans="1:6" ht="128.25" thickBot="1">
      <c r="A46" s="40" t="s">
        <v>57</v>
      </c>
      <c r="B46" s="49" t="s">
        <v>304</v>
      </c>
      <c r="C46" s="42">
        <v>36583</v>
      </c>
      <c r="D46" s="43">
        <v>30450.01</v>
      </c>
      <c r="E46" s="279">
        <f t="shared" si="0"/>
        <v>83.235409889839545</v>
      </c>
      <c r="F46" s="280">
        <f t="shared" si="2"/>
        <v>-6132.9900000000016</v>
      </c>
    </row>
    <row r="47" spans="1:6" ht="102.75" thickBot="1">
      <c r="A47" s="5" t="s">
        <v>203</v>
      </c>
      <c r="B47" s="50" t="s">
        <v>305</v>
      </c>
      <c r="C47" s="7">
        <f t="shared" ref="C47:D47" si="7">C48</f>
        <v>100</v>
      </c>
      <c r="D47" s="7">
        <f t="shared" si="7"/>
        <v>150.69</v>
      </c>
      <c r="E47" s="7">
        <f t="shared" si="0"/>
        <v>150.69</v>
      </c>
      <c r="F47" s="278">
        <f t="shared" si="2"/>
        <v>50.69</v>
      </c>
    </row>
    <row r="48" spans="1:6" ht="128.25" thickBot="1">
      <c r="A48" s="40" t="s">
        <v>171</v>
      </c>
      <c r="B48" s="49" t="s">
        <v>306</v>
      </c>
      <c r="C48" s="43">
        <v>100</v>
      </c>
      <c r="D48" s="43">
        <v>150.69</v>
      </c>
      <c r="E48" s="279">
        <f t="shared" si="0"/>
        <v>150.69</v>
      </c>
      <c r="F48" s="280">
        <f t="shared" si="2"/>
        <v>50.69</v>
      </c>
    </row>
    <row r="49" spans="1:6" ht="115.5" thickBot="1">
      <c r="A49" s="5" t="s">
        <v>422</v>
      </c>
      <c r="B49" s="50" t="s">
        <v>423</v>
      </c>
      <c r="C49" s="46">
        <f>SUM(C50)</f>
        <v>0</v>
      </c>
      <c r="D49" s="46">
        <f>SUM(D50)</f>
        <v>12.61</v>
      </c>
      <c r="E49" s="7"/>
      <c r="F49" s="278">
        <f t="shared" si="2"/>
        <v>12.61</v>
      </c>
    </row>
    <row r="50" spans="1:6" ht="141" thickBot="1">
      <c r="A50" s="40" t="s">
        <v>424</v>
      </c>
      <c r="B50" s="49" t="s">
        <v>425</v>
      </c>
      <c r="C50" s="43">
        <v>0</v>
      </c>
      <c r="D50" s="43">
        <v>12.61</v>
      </c>
      <c r="E50" s="279"/>
      <c r="F50" s="280">
        <f t="shared" si="2"/>
        <v>12.61</v>
      </c>
    </row>
    <row r="51" spans="1:6" ht="51.75" thickBot="1">
      <c r="A51" s="5" t="s">
        <v>205</v>
      </c>
      <c r="B51" s="51" t="s">
        <v>206</v>
      </c>
      <c r="C51" s="46">
        <f>SUM(C52:C54)</f>
        <v>4769</v>
      </c>
      <c r="D51" s="46">
        <f>SUM(D52:D54)</f>
        <v>4987.84</v>
      </c>
      <c r="E51" s="7">
        <f t="shared" si="0"/>
        <v>104.58880268400084</v>
      </c>
      <c r="F51" s="278">
        <f t="shared" si="2"/>
        <v>218.84000000000015</v>
      </c>
    </row>
    <row r="52" spans="1:6" ht="89.25">
      <c r="A52" s="10" t="s">
        <v>32</v>
      </c>
      <c r="B52" s="52" t="s">
        <v>307</v>
      </c>
      <c r="C52" s="13">
        <v>4405</v>
      </c>
      <c r="D52" s="13">
        <v>4618.05</v>
      </c>
      <c r="E52" s="14">
        <f t="shared" si="0"/>
        <v>104.83654937570944</v>
      </c>
      <c r="F52" s="273">
        <f t="shared" si="2"/>
        <v>213.05000000000018</v>
      </c>
    </row>
    <row r="53" spans="1:6" ht="89.25">
      <c r="A53" s="15" t="s">
        <v>431</v>
      </c>
      <c r="B53" s="53" t="s">
        <v>415</v>
      </c>
      <c r="C53" s="18">
        <v>0</v>
      </c>
      <c r="D53" s="18">
        <v>52.5</v>
      </c>
      <c r="E53" s="19"/>
      <c r="F53" s="274">
        <f t="shared" si="2"/>
        <v>52.5</v>
      </c>
    </row>
    <row r="54" spans="1:6" ht="64.5" thickBot="1">
      <c r="A54" s="20" t="s">
        <v>33</v>
      </c>
      <c r="B54" s="54" t="s">
        <v>308</v>
      </c>
      <c r="C54" s="23">
        <v>364</v>
      </c>
      <c r="D54" s="23">
        <v>317.29000000000002</v>
      </c>
      <c r="E54" s="24">
        <f t="shared" si="0"/>
        <v>87.167582417582423</v>
      </c>
      <c r="F54" s="275">
        <f t="shared" si="2"/>
        <v>-46.70999999999998</v>
      </c>
    </row>
    <row r="55" spans="1:6" ht="64.5" thickBot="1">
      <c r="A55" s="44" t="s">
        <v>432</v>
      </c>
      <c r="B55" s="50" t="s">
        <v>309</v>
      </c>
      <c r="C55" s="46">
        <f t="shared" ref="C55:D55" si="8">SUM(C56:C57)</f>
        <v>78</v>
      </c>
      <c r="D55" s="46">
        <f t="shared" si="8"/>
        <v>36.43</v>
      </c>
      <c r="E55" s="7">
        <f t="shared" si="0"/>
        <v>46.705128205128204</v>
      </c>
      <c r="F55" s="278">
        <f t="shared" si="2"/>
        <v>-41.57</v>
      </c>
    </row>
    <row r="56" spans="1:6" ht="153">
      <c r="A56" s="47" t="s">
        <v>204</v>
      </c>
      <c r="B56" s="52" t="s">
        <v>310</v>
      </c>
      <c r="C56" s="13">
        <v>58</v>
      </c>
      <c r="D56" s="13">
        <v>5.87</v>
      </c>
      <c r="E56" s="14">
        <f t="shared" si="0"/>
        <v>10.120689655172415</v>
      </c>
      <c r="F56" s="273">
        <f t="shared" si="2"/>
        <v>-52.13</v>
      </c>
    </row>
    <row r="57" spans="1:6" ht="141" thickBot="1">
      <c r="A57" s="48" t="s">
        <v>241</v>
      </c>
      <c r="B57" s="54" t="s">
        <v>433</v>
      </c>
      <c r="C57" s="23">
        <v>20</v>
      </c>
      <c r="D57" s="23">
        <v>30.56</v>
      </c>
      <c r="E57" s="24">
        <f t="shared" si="0"/>
        <v>152.80000000000001</v>
      </c>
      <c r="F57" s="275">
        <f t="shared" si="2"/>
        <v>10.559999999999999</v>
      </c>
    </row>
    <row r="58" spans="1:6" ht="90" thickBot="1">
      <c r="A58" s="44" t="s">
        <v>434</v>
      </c>
      <c r="B58" s="55" t="s">
        <v>242</v>
      </c>
      <c r="C58" s="7">
        <f>SUM(C59:C61)</f>
        <v>2</v>
      </c>
      <c r="D58" s="7">
        <f>SUM(D59:D61)</f>
        <v>0.21000000000000002</v>
      </c>
      <c r="E58" s="7">
        <f t="shared" si="0"/>
        <v>10.500000000000002</v>
      </c>
      <c r="F58" s="278">
        <f t="shared" si="2"/>
        <v>-1.79</v>
      </c>
    </row>
    <row r="59" spans="1:6" ht="216.75">
      <c r="A59" s="47" t="s">
        <v>243</v>
      </c>
      <c r="B59" s="56" t="s">
        <v>244</v>
      </c>
      <c r="C59" s="12">
        <v>1</v>
      </c>
      <c r="D59" s="13">
        <v>0.14000000000000001</v>
      </c>
      <c r="E59" s="14">
        <f t="shared" si="0"/>
        <v>14.000000000000002</v>
      </c>
      <c r="F59" s="273">
        <f t="shared" si="2"/>
        <v>-0.86</v>
      </c>
    </row>
    <row r="60" spans="1:6" ht="204">
      <c r="A60" s="57" t="s">
        <v>245</v>
      </c>
      <c r="B60" s="58" t="s">
        <v>435</v>
      </c>
      <c r="C60" s="18">
        <v>1</v>
      </c>
      <c r="D60" s="18">
        <v>0</v>
      </c>
      <c r="E60" s="19">
        <f t="shared" si="0"/>
        <v>0</v>
      </c>
      <c r="F60" s="274">
        <f t="shared" si="2"/>
        <v>-1</v>
      </c>
    </row>
    <row r="61" spans="1:6" ht="294" thickBot="1">
      <c r="A61" s="48" t="s">
        <v>416</v>
      </c>
      <c r="B61" s="59" t="s">
        <v>417</v>
      </c>
      <c r="C61" s="23">
        <v>0</v>
      </c>
      <c r="D61" s="23">
        <v>7.0000000000000007E-2</v>
      </c>
      <c r="E61" s="24"/>
      <c r="F61" s="275">
        <f t="shared" si="2"/>
        <v>7.0000000000000007E-2</v>
      </c>
    </row>
    <row r="62" spans="1:6" ht="115.5" thickBot="1">
      <c r="A62" s="5" t="s">
        <v>207</v>
      </c>
      <c r="B62" s="50" t="s">
        <v>208</v>
      </c>
      <c r="C62" s="7">
        <f>C63+C65</f>
        <v>3884</v>
      </c>
      <c r="D62" s="7">
        <f>D63+D65+D64</f>
        <v>3914.3199999999997</v>
      </c>
      <c r="E62" s="7">
        <f t="shared" si="0"/>
        <v>100.78063851699279</v>
      </c>
      <c r="F62" s="278">
        <f t="shared" si="2"/>
        <v>30.319999999999709</v>
      </c>
    </row>
    <row r="63" spans="1:6" ht="140.25">
      <c r="A63" s="10" t="s">
        <v>209</v>
      </c>
      <c r="B63" s="56" t="s">
        <v>311</v>
      </c>
      <c r="C63" s="14">
        <v>3211</v>
      </c>
      <c r="D63" s="14">
        <v>3112.22</v>
      </c>
      <c r="E63" s="14">
        <f t="shared" si="0"/>
        <v>96.923699781999375</v>
      </c>
      <c r="F63" s="273">
        <f t="shared" si="2"/>
        <v>-98.7800000000002</v>
      </c>
    </row>
    <row r="64" spans="1:6" ht="127.5">
      <c r="A64" s="15" t="s">
        <v>511</v>
      </c>
      <c r="B64" s="58" t="s">
        <v>512</v>
      </c>
      <c r="C64" s="19">
        <v>0</v>
      </c>
      <c r="D64" s="19">
        <v>81.58</v>
      </c>
      <c r="E64" s="19"/>
      <c r="F64" s="274">
        <f t="shared" si="2"/>
        <v>81.58</v>
      </c>
    </row>
    <row r="65" spans="1:6" ht="165.75">
      <c r="A65" s="281" t="s">
        <v>467</v>
      </c>
      <c r="B65" s="282" t="s">
        <v>468</v>
      </c>
      <c r="C65" s="283">
        <f>C66+C67+C68</f>
        <v>673</v>
      </c>
      <c r="D65" s="283">
        <f>D66+D67+D68</f>
        <v>720.52</v>
      </c>
      <c r="E65" s="283">
        <f t="shared" si="0"/>
        <v>107.06092124814263</v>
      </c>
      <c r="F65" s="284">
        <f t="shared" si="2"/>
        <v>47.519999999999982</v>
      </c>
    </row>
    <row r="66" spans="1:6" ht="204">
      <c r="A66" s="15" t="s">
        <v>246</v>
      </c>
      <c r="B66" s="58" t="s">
        <v>312</v>
      </c>
      <c r="C66" s="19">
        <v>19</v>
      </c>
      <c r="D66" s="19">
        <v>0</v>
      </c>
      <c r="E66" s="19">
        <f t="shared" si="0"/>
        <v>0</v>
      </c>
      <c r="F66" s="274">
        <f t="shared" si="2"/>
        <v>-19</v>
      </c>
    </row>
    <row r="67" spans="1:6" ht="204">
      <c r="A67" s="15" t="s">
        <v>247</v>
      </c>
      <c r="B67" s="58" t="s">
        <v>313</v>
      </c>
      <c r="C67" s="18">
        <v>44</v>
      </c>
      <c r="D67" s="18">
        <v>58.15</v>
      </c>
      <c r="E67" s="19">
        <f t="shared" si="0"/>
        <v>132.15909090909091</v>
      </c>
      <c r="F67" s="274">
        <f t="shared" si="2"/>
        <v>14.149999999999999</v>
      </c>
    </row>
    <row r="68" spans="1:6" ht="204.75" thickBot="1">
      <c r="A68" s="20" t="s">
        <v>248</v>
      </c>
      <c r="B68" s="59" t="s">
        <v>314</v>
      </c>
      <c r="C68" s="23">
        <f>390+220</f>
        <v>610</v>
      </c>
      <c r="D68" s="23">
        <v>662.37</v>
      </c>
      <c r="E68" s="24">
        <f t="shared" si="0"/>
        <v>108.58524590163934</v>
      </c>
      <c r="F68" s="275">
        <f t="shared" si="2"/>
        <v>52.370000000000005</v>
      </c>
    </row>
    <row r="69" spans="1:6" ht="26.25" thickBot="1">
      <c r="A69" s="25" t="s">
        <v>34</v>
      </c>
      <c r="B69" s="62" t="s">
        <v>35</v>
      </c>
      <c r="C69" s="26">
        <f t="shared" ref="C69:D69" si="9">SUM(C70)</f>
        <v>1145</v>
      </c>
      <c r="D69" s="26">
        <f t="shared" si="9"/>
        <v>34356.689999999995</v>
      </c>
      <c r="E69" s="26">
        <f t="shared" si="0"/>
        <v>3000.5842794759824</v>
      </c>
      <c r="F69" s="277">
        <f t="shared" si="2"/>
        <v>33211.689999999995</v>
      </c>
    </row>
    <row r="70" spans="1:6" ht="26.25" thickBot="1">
      <c r="A70" s="5" t="s">
        <v>210</v>
      </c>
      <c r="B70" s="27" t="s">
        <v>36</v>
      </c>
      <c r="C70" s="7">
        <f>SUM(C71:C75)</f>
        <v>1145</v>
      </c>
      <c r="D70" s="7">
        <f>SUM(D71:D75)</f>
        <v>34356.689999999995</v>
      </c>
      <c r="E70" s="7">
        <f t="shared" si="0"/>
        <v>3000.5842794759824</v>
      </c>
      <c r="F70" s="278">
        <f t="shared" si="2"/>
        <v>33211.689999999995</v>
      </c>
    </row>
    <row r="71" spans="1:6" ht="89.25">
      <c r="A71" s="10" t="s">
        <v>37</v>
      </c>
      <c r="B71" s="11" t="s">
        <v>249</v>
      </c>
      <c r="C71" s="13">
        <v>361</v>
      </c>
      <c r="D71" s="13">
        <v>32189.55</v>
      </c>
      <c r="E71" s="14">
        <f t="shared" si="0"/>
        <v>8916.7728531855955</v>
      </c>
      <c r="F71" s="273">
        <f t="shared" si="2"/>
        <v>31828.55</v>
      </c>
    </row>
    <row r="72" spans="1:6" ht="51">
      <c r="A72" s="63" t="s">
        <v>455</v>
      </c>
      <c r="B72" s="64" t="s">
        <v>456</v>
      </c>
      <c r="C72" s="19">
        <v>0</v>
      </c>
      <c r="D72" s="19">
        <v>7.0000000000000007E-2</v>
      </c>
      <c r="E72" s="19"/>
      <c r="F72" s="274">
        <f t="shared" ref="F72:F135" si="10">D72-C72</f>
        <v>7.0000000000000007E-2</v>
      </c>
    </row>
    <row r="73" spans="1:6" ht="76.5">
      <c r="A73" s="15" t="s">
        <v>38</v>
      </c>
      <c r="B73" s="16" t="s">
        <v>250</v>
      </c>
      <c r="C73" s="18">
        <v>580</v>
      </c>
      <c r="D73" s="18">
        <v>633.19000000000005</v>
      </c>
      <c r="E73" s="19">
        <f t="shared" si="0"/>
        <v>109.17068965517242</v>
      </c>
      <c r="F73" s="274">
        <f t="shared" si="10"/>
        <v>53.190000000000055</v>
      </c>
    </row>
    <row r="74" spans="1:6" ht="89.25">
      <c r="A74" s="15" t="s">
        <v>178</v>
      </c>
      <c r="B74" s="16" t="s">
        <v>315</v>
      </c>
      <c r="C74" s="18">
        <v>204</v>
      </c>
      <c r="D74" s="18">
        <v>235.78</v>
      </c>
      <c r="E74" s="19">
        <f t="shared" si="0"/>
        <v>115.57843137254902</v>
      </c>
      <c r="F74" s="274">
        <f t="shared" si="10"/>
        <v>31.78</v>
      </c>
    </row>
    <row r="75" spans="1:6" ht="90" thickBot="1">
      <c r="A75" s="20" t="s">
        <v>211</v>
      </c>
      <c r="B75" s="21" t="s">
        <v>316</v>
      </c>
      <c r="C75" s="23">
        <v>0</v>
      </c>
      <c r="D75" s="23">
        <v>1298.0999999999999</v>
      </c>
      <c r="E75" s="24"/>
      <c r="F75" s="275">
        <f t="shared" si="10"/>
        <v>1298.0999999999999</v>
      </c>
    </row>
    <row r="76" spans="1:6" ht="39" thickBot="1">
      <c r="A76" s="25" t="s">
        <v>39</v>
      </c>
      <c r="B76" s="276" t="s">
        <v>40</v>
      </c>
      <c r="C76" s="26">
        <f>SUM(C77)</f>
        <v>64</v>
      </c>
      <c r="D76" s="26">
        <f>SUM(D77)</f>
        <v>3114.7099999999996</v>
      </c>
      <c r="E76" s="26">
        <f t="shared" si="0"/>
        <v>4866.7343749999991</v>
      </c>
      <c r="F76" s="277">
        <f t="shared" si="10"/>
        <v>3050.7099999999996</v>
      </c>
    </row>
    <row r="77" spans="1:6" ht="26.25" thickBot="1">
      <c r="A77" s="5" t="s">
        <v>212</v>
      </c>
      <c r="B77" s="27" t="s">
        <v>179</v>
      </c>
      <c r="C77" s="7">
        <f t="shared" ref="C77:D77" si="11">SUM(C78+C80)</f>
        <v>64</v>
      </c>
      <c r="D77" s="7">
        <f t="shared" si="11"/>
        <v>3114.7099999999996</v>
      </c>
      <c r="E77" s="7">
        <f t="shared" ref="E77:E140" si="12">D77/C77*100</f>
        <v>4866.7343749999991</v>
      </c>
      <c r="F77" s="278">
        <f t="shared" si="10"/>
        <v>3050.7099999999996</v>
      </c>
    </row>
    <row r="78" spans="1:6" ht="39" thickBot="1">
      <c r="A78" s="269" t="s">
        <v>213</v>
      </c>
      <c r="B78" s="285" t="s">
        <v>214</v>
      </c>
      <c r="C78" s="271">
        <f t="shared" ref="C78:D78" si="13">SUM(C79)</f>
        <v>44</v>
      </c>
      <c r="D78" s="271">
        <f t="shared" si="13"/>
        <v>39.51</v>
      </c>
      <c r="E78" s="271">
        <f t="shared" si="12"/>
        <v>89.795454545454547</v>
      </c>
      <c r="F78" s="286">
        <f t="shared" si="10"/>
        <v>-4.490000000000002</v>
      </c>
    </row>
    <row r="79" spans="1:6" ht="51.75" thickBot="1">
      <c r="A79" s="40" t="s">
        <v>41</v>
      </c>
      <c r="B79" s="41" t="s">
        <v>63</v>
      </c>
      <c r="C79" s="43">
        <v>44</v>
      </c>
      <c r="D79" s="43">
        <v>39.51</v>
      </c>
      <c r="E79" s="279">
        <f t="shared" si="12"/>
        <v>89.795454545454547</v>
      </c>
      <c r="F79" s="280">
        <f t="shared" si="10"/>
        <v>-4.490000000000002</v>
      </c>
    </row>
    <row r="80" spans="1:6" ht="26.25" thickBot="1">
      <c r="A80" s="5" t="s">
        <v>215</v>
      </c>
      <c r="B80" s="27" t="s">
        <v>216</v>
      </c>
      <c r="C80" s="46">
        <f>SUM(C82:C91)</f>
        <v>20</v>
      </c>
      <c r="D80" s="46">
        <f>D81+D88+D91+D87</f>
        <v>3075.1999999999994</v>
      </c>
      <c r="E80" s="7">
        <f t="shared" si="12"/>
        <v>15375.999999999996</v>
      </c>
      <c r="F80" s="278">
        <f t="shared" si="10"/>
        <v>3055.1999999999994</v>
      </c>
    </row>
    <row r="81" spans="1:6" ht="51.75" thickBot="1">
      <c r="A81" s="60" t="s">
        <v>469</v>
      </c>
      <c r="B81" s="65" t="s">
        <v>317</v>
      </c>
      <c r="C81" s="66">
        <f>SUM(C82:C87)</f>
        <v>0</v>
      </c>
      <c r="D81" s="66">
        <f>D82+D83+D85+D86</f>
        <v>102.45</v>
      </c>
      <c r="E81" s="61"/>
      <c r="F81" s="287">
        <f t="shared" si="10"/>
        <v>102.45</v>
      </c>
    </row>
    <row r="82" spans="1:6" ht="51">
      <c r="A82" s="10" t="s">
        <v>251</v>
      </c>
      <c r="B82" s="67" t="s">
        <v>317</v>
      </c>
      <c r="C82" s="14">
        <v>0</v>
      </c>
      <c r="D82" s="14">
        <v>101.06</v>
      </c>
      <c r="E82" s="14"/>
      <c r="F82" s="273">
        <f t="shared" si="10"/>
        <v>101.06</v>
      </c>
    </row>
    <row r="83" spans="1:6" ht="51" hidden="1">
      <c r="A83" s="15" t="s">
        <v>513</v>
      </c>
      <c r="B83" s="251" t="s">
        <v>317</v>
      </c>
      <c r="C83" s="19">
        <v>0</v>
      </c>
      <c r="D83" s="19">
        <v>0</v>
      </c>
      <c r="E83" s="19"/>
      <c r="F83" s="274">
        <f t="shared" si="10"/>
        <v>0</v>
      </c>
    </row>
    <row r="84" spans="1:6" ht="51" hidden="1">
      <c r="A84" s="15" t="s">
        <v>537</v>
      </c>
      <c r="B84" s="251" t="s">
        <v>317</v>
      </c>
      <c r="C84" s="19">
        <v>0</v>
      </c>
      <c r="D84" s="19"/>
      <c r="E84" s="19"/>
      <c r="F84" s="274">
        <f t="shared" si="10"/>
        <v>0</v>
      </c>
    </row>
    <row r="85" spans="1:6" ht="51.75" thickBot="1">
      <c r="A85" s="15" t="s">
        <v>470</v>
      </c>
      <c r="B85" s="251" t="s">
        <v>317</v>
      </c>
      <c r="C85" s="19">
        <v>0</v>
      </c>
      <c r="D85" s="19">
        <v>1.39</v>
      </c>
      <c r="E85" s="19"/>
      <c r="F85" s="274">
        <f t="shared" si="10"/>
        <v>1.39</v>
      </c>
    </row>
    <row r="86" spans="1:6" ht="51.75" hidden="1" thickBot="1">
      <c r="A86" s="20" t="s">
        <v>514</v>
      </c>
      <c r="B86" s="68" t="s">
        <v>317</v>
      </c>
      <c r="C86" s="23">
        <v>0</v>
      </c>
      <c r="D86" s="23">
        <v>0</v>
      </c>
      <c r="E86" s="24"/>
      <c r="F86" s="275">
        <f t="shared" si="10"/>
        <v>0</v>
      </c>
    </row>
    <row r="87" spans="1:6" ht="90" thickBot="1">
      <c r="A87" s="69" t="s">
        <v>457</v>
      </c>
      <c r="B87" s="70" t="s">
        <v>458</v>
      </c>
      <c r="C87" s="66">
        <v>0</v>
      </c>
      <c r="D87" s="66">
        <v>467.35</v>
      </c>
      <c r="E87" s="61"/>
      <c r="F87" s="287">
        <f t="shared" si="10"/>
        <v>467.35</v>
      </c>
    </row>
    <row r="88" spans="1:6" ht="77.25" thickBot="1">
      <c r="A88" s="60" t="s">
        <v>471</v>
      </c>
      <c r="B88" s="65" t="s">
        <v>319</v>
      </c>
      <c r="C88" s="66">
        <f>C89+C90</f>
        <v>0</v>
      </c>
      <c r="D88" s="66">
        <f>D89+D90</f>
        <v>2321.2399999999998</v>
      </c>
      <c r="E88" s="61"/>
      <c r="F88" s="287">
        <f t="shared" si="10"/>
        <v>2321.2399999999998</v>
      </c>
    </row>
    <row r="89" spans="1:6" ht="76.5">
      <c r="A89" s="10" t="s">
        <v>318</v>
      </c>
      <c r="B89" s="67" t="s">
        <v>319</v>
      </c>
      <c r="C89" s="13">
        <v>0</v>
      </c>
      <c r="D89" s="13">
        <v>2250.12</v>
      </c>
      <c r="E89" s="14"/>
      <c r="F89" s="273">
        <f t="shared" si="10"/>
        <v>2250.12</v>
      </c>
    </row>
    <row r="90" spans="1:6" ht="77.25" thickBot="1">
      <c r="A90" s="20" t="s">
        <v>436</v>
      </c>
      <c r="B90" s="68" t="s">
        <v>319</v>
      </c>
      <c r="C90" s="23">
        <v>0</v>
      </c>
      <c r="D90" s="23">
        <v>71.12</v>
      </c>
      <c r="E90" s="24"/>
      <c r="F90" s="275">
        <f t="shared" si="10"/>
        <v>71.12</v>
      </c>
    </row>
    <row r="91" spans="1:6" ht="64.5" thickBot="1">
      <c r="A91" s="60" t="s">
        <v>252</v>
      </c>
      <c r="B91" s="65" t="s">
        <v>320</v>
      </c>
      <c r="C91" s="66">
        <v>20</v>
      </c>
      <c r="D91" s="66">
        <v>184.16</v>
      </c>
      <c r="E91" s="61">
        <f t="shared" si="12"/>
        <v>920.80000000000007</v>
      </c>
      <c r="F91" s="287">
        <f t="shared" si="10"/>
        <v>164.16</v>
      </c>
    </row>
    <row r="92" spans="1:6" ht="39" thickBot="1">
      <c r="A92" s="25" t="s">
        <v>42</v>
      </c>
      <c r="B92" s="276" t="s">
        <v>43</v>
      </c>
      <c r="C92" s="26">
        <f>SUM(C99+C95+C93)</f>
        <v>2201</v>
      </c>
      <c r="D92" s="26">
        <f>SUM(D99+D95+D93)</f>
        <v>6132.41</v>
      </c>
      <c r="E92" s="26">
        <f t="shared" si="12"/>
        <v>278.6192639709223</v>
      </c>
      <c r="F92" s="277">
        <f t="shared" si="10"/>
        <v>3931.41</v>
      </c>
    </row>
    <row r="93" spans="1:6" ht="15.75" hidden="1" thickBot="1">
      <c r="A93" s="5" t="s">
        <v>515</v>
      </c>
      <c r="B93" s="27" t="s">
        <v>516</v>
      </c>
      <c r="C93" s="7">
        <f t="shared" ref="C93:D93" si="14">SUM(C94)</f>
        <v>0</v>
      </c>
      <c r="D93" s="7">
        <f t="shared" si="14"/>
        <v>0</v>
      </c>
      <c r="E93" s="7"/>
      <c r="F93" s="278">
        <f t="shared" si="10"/>
        <v>0</v>
      </c>
    </row>
    <row r="94" spans="1:6" ht="39" hidden="1" thickBot="1">
      <c r="A94" s="40" t="s">
        <v>517</v>
      </c>
      <c r="B94" s="41" t="s">
        <v>518</v>
      </c>
      <c r="C94" s="43">
        <v>0</v>
      </c>
      <c r="D94" s="43">
        <v>0</v>
      </c>
      <c r="E94" s="279"/>
      <c r="F94" s="280">
        <f t="shared" si="10"/>
        <v>0</v>
      </c>
    </row>
    <row r="95" spans="1:6" ht="102.75" thickBot="1">
      <c r="A95" s="5" t="s">
        <v>217</v>
      </c>
      <c r="B95" s="50" t="s">
        <v>218</v>
      </c>
      <c r="C95" s="7">
        <f t="shared" ref="C95:D95" si="15">SUM(C96:C98)</f>
        <v>1018</v>
      </c>
      <c r="D95" s="7">
        <f t="shared" si="15"/>
        <v>3769.77</v>
      </c>
      <c r="E95" s="7">
        <f t="shared" si="12"/>
        <v>370.31139489194499</v>
      </c>
      <c r="F95" s="278">
        <f t="shared" si="10"/>
        <v>2751.77</v>
      </c>
    </row>
    <row r="96" spans="1:6" ht="114.75" hidden="1">
      <c r="A96" s="10" t="s">
        <v>519</v>
      </c>
      <c r="B96" s="252" t="s">
        <v>520</v>
      </c>
      <c r="C96" s="13">
        <v>0</v>
      </c>
      <c r="D96" s="13">
        <v>0</v>
      </c>
      <c r="E96" s="14"/>
      <c r="F96" s="273">
        <f t="shared" si="10"/>
        <v>0</v>
      </c>
    </row>
    <row r="97" spans="1:6" ht="140.25">
      <c r="A97" s="15" t="s">
        <v>44</v>
      </c>
      <c r="B97" s="53" t="s">
        <v>321</v>
      </c>
      <c r="C97" s="18">
        <v>1018</v>
      </c>
      <c r="D97" s="18">
        <v>3635.87</v>
      </c>
      <c r="E97" s="19">
        <f t="shared" si="12"/>
        <v>357.15815324165033</v>
      </c>
      <c r="F97" s="274">
        <f t="shared" si="10"/>
        <v>2617.87</v>
      </c>
    </row>
    <row r="98" spans="1:6" ht="141" thickBot="1">
      <c r="A98" s="20" t="s">
        <v>521</v>
      </c>
      <c r="B98" s="54" t="s">
        <v>522</v>
      </c>
      <c r="C98" s="23">
        <v>0</v>
      </c>
      <c r="D98" s="23">
        <v>133.9</v>
      </c>
      <c r="E98" s="24"/>
      <c r="F98" s="275">
        <f t="shared" si="10"/>
        <v>133.9</v>
      </c>
    </row>
    <row r="99" spans="1:6" ht="48.75" customHeight="1" thickBot="1">
      <c r="A99" s="5" t="s">
        <v>219</v>
      </c>
      <c r="B99" s="27" t="s">
        <v>220</v>
      </c>
      <c r="C99" s="28">
        <f>C100+C101</f>
        <v>1183</v>
      </c>
      <c r="D99" s="28">
        <f>D100+D101</f>
        <v>2362.64</v>
      </c>
      <c r="E99" s="7">
        <f t="shared" si="12"/>
        <v>199.71597633136093</v>
      </c>
      <c r="F99" s="278">
        <f t="shared" si="10"/>
        <v>1179.6399999999999</v>
      </c>
    </row>
    <row r="100" spans="1:6" ht="63.75">
      <c r="A100" s="10" t="s">
        <v>45</v>
      </c>
      <c r="B100" s="11" t="s">
        <v>322</v>
      </c>
      <c r="C100" s="13">
        <v>1183</v>
      </c>
      <c r="D100" s="13">
        <v>2338.33</v>
      </c>
      <c r="E100" s="14">
        <f t="shared" si="12"/>
        <v>197.66103127641588</v>
      </c>
      <c r="F100" s="273">
        <f t="shared" si="10"/>
        <v>1155.33</v>
      </c>
    </row>
    <row r="101" spans="1:6" ht="77.25" thickBot="1">
      <c r="A101" s="20" t="s">
        <v>418</v>
      </c>
      <c r="B101" s="21" t="s">
        <v>419</v>
      </c>
      <c r="C101" s="23">
        <v>0</v>
      </c>
      <c r="D101" s="23">
        <v>24.31</v>
      </c>
      <c r="E101" s="24"/>
      <c r="F101" s="275">
        <f t="shared" si="10"/>
        <v>24.31</v>
      </c>
    </row>
    <row r="102" spans="1:6" ht="26.25" thickBot="1">
      <c r="A102" s="5" t="s">
        <v>46</v>
      </c>
      <c r="B102" s="27" t="s">
        <v>47</v>
      </c>
      <c r="C102" s="7">
        <f>C103+C131+C133+C138</f>
        <v>1694</v>
      </c>
      <c r="D102" s="7">
        <f>D103+D131+D133+D138</f>
        <v>3448.99</v>
      </c>
      <c r="E102" s="7">
        <f t="shared" si="12"/>
        <v>203.60035419126325</v>
      </c>
      <c r="F102" s="278">
        <f t="shared" si="10"/>
        <v>1754.9899999999998</v>
      </c>
    </row>
    <row r="103" spans="1:6" ht="64.5" thickBot="1">
      <c r="A103" s="71" t="s">
        <v>393</v>
      </c>
      <c r="B103" s="72" t="s">
        <v>394</v>
      </c>
      <c r="C103" s="61">
        <f>C104+C107+C110+C114+C115+C117+C118+C120+C122+C127+C113+C119+C121+C116</f>
        <v>617.8900000000001</v>
      </c>
      <c r="D103" s="61">
        <f>D104+D107+D110+D114+D115+D117+D118+D120+D122+D127+D113+D119+D121+D116</f>
        <v>950.05</v>
      </c>
      <c r="E103" s="61">
        <f t="shared" si="12"/>
        <v>153.75714123873178</v>
      </c>
      <c r="F103" s="287">
        <f t="shared" si="10"/>
        <v>332.15999999999985</v>
      </c>
    </row>
    <row r="104" spans="1:6" ht="115.5" thickBot="1">
      <c r="A104" s="73" t="s">
        <v>253</v>
      </c>
      <c r="B104" s="74" t="s">
        <v>323</v>
      </c>
      <c r="C104" s="7">
        <f>SUM(C105+C106)</f>
        <v>5.41</v>
      </c>
      <c r="D104" s="7">
        <f t="shared" ref="D104" si="16">SUM(D105+D106)</f>
        <v>11.98</v>
      </c>
      <c r="E104" s="7">
        <f t="shared" si="12"/>
        <v>221.44177449168208</v>
      </c>
      <c r="F104" s="278">
        <f t="shared" si="10"/>
        <v>6.57</v>
      </c>
    </row>
    <row r="105" spans="1:6" ht="114.75">
      <c r="A105" s="75" t="s">
        <v>254</v>
      </c>
      <c r="B105" s="76" t="s">
        <v>323</v>
      </c>
      <c r="C105" s="14">
        <v>1</v>
      </c>
      <c r="D105" s="14">
        <v>10</v>
      </c>
      <c r="E105" s="14">
        <f t="shared" si="12"/>
        <v>1000</v>
      </c>
      <c r="F105" s="273">
        <f t="shared" si="10"/>
        <v>9</v>
      </c>
    </row>
    <row r="106" spans="1:6" ht="115.5" thickBot="1">
      <c r="A106" s="77" t="s">
        <v>221</v>
      </c>
      <c r="B106" s="78" t="s">
        <v>323</v>
      </c>
      <c r="C106" s="24">
        <v>4.41</v>
      </c>
      <c r="D106" s="24">
        <v>1.98</v>
      </c>
      <c r="E106" s="24">
        <f t="shared" si="12"/>
        <v>44.897959183673471</v>
      </c>
      <c r="F106" s="275">
        <f t="shared" si="10"/>
        <v>-2.4300000000000002</v>
      </c>
    </row>
    <row r="107" spans="1:6" ht="154.5" thickBot="1">
      <c r="A107" s="73" t="s">
        <v>255</v>
      </c>
      <c r="B107" s="79" t="s">
        <v>324</v>
      </c>
      <c r="C107" s="7">
        <f>SUM(C108:C109)</f>
        <v>85.11999999999999</v>
      </c>
      <c r="D107" s="7">
        <f>SUM(D108:D109)</f>
        <v>151.79</v>
      </c>
      <c r="E107" s="7">
        <f t="shared" si="12"/>
        <v>178.32471804511277</v>
      </c>
      <c r="F107" s="278">
        <f t="shared" si="10"/>
        <v>66.67</v>
      </c>
    </row>
    <row r="108" spans="1:6" ht="153.75">
      <c r="A108" s="75" t="s">
        <v>256</v>
      </c>
      <c r="B108" s="80" t="s">
        <v>325</v>
      </c>
      <c r="C108" s="14">
        <v>81.8</v>
      </c>
      <c r="D108" s="14">
        <v>145.78</v>
      </c>
      <c r="E108" s="14">
        <f t="shared" si="12"/>
        <v>178.21515892420538</v>
      </c>
      <c r="F108" s="273">
        <f t="shared" si="10"/>
        <v>63.980000000000004</v>
      </c>
    </row>
    <row r="109" spans="1:6" ht="154.5" thickBot="1">
      <c r="A109" s="77" t="s">
        <v>257</v>
      </c>
      <c r="B109" s="81" t="s">
        <v>325</v>
      </c>
      <c r="C109" s="24">
        <v>3.32</v>
      </c>
      <c r="D109" s="24">
        <v>6.01</v>
      </c>
      <c r="E109" s="24">
        <f t="shared" si="12"/>
        <v>181.02409638554218</v>
      </c>
      <c r="F109" s="275">
        <f t="shared" si="10"/>
        <v>2.69</v>
      </c>
    </row>
    <row r="110" spans="1:6" ht="128.25" thickBot="1">
      <c r="A110" s="73" t="s">
        <v>258</v>
      </c>
      <c r="B110" s="74" t="s">
        <v>326</v>
      </c>
      <c r="C110" s="7">
        <f>SUM(C111+C112)</f>
        <v>68.31</v>
      </c>
      <c r="D110" s="7">
        <f>SUM(D111+D112)</f>
        <v>113.9</v>
      </c>
      <c r="E110" s="7">
        <f t="shared" si="12"/>
        <v>166.73986239203631</v>
      </c>
      <c r="F110" s="278">
        <f t="shared" si="10"/>
        <v>45.59</v>
      </c>
    </row>
    <row r="111" spans="1:6" ht="127.5">
      <c r="A111" s="75" t="s">
        <v>259</v>
      </c>
      <c r="B111" s="76" t="s">
        <v>326</v>
      </c>
      <c r="C111" s="14">
        <v>66.2</v>
      </c>
      <c r="D111" s="14">
        <v>112.7</v>
      </c>
      <c r="E111" s="14">
        <f t="shared" si="12"/>
        <v>170.24169184290031</v>
      </c>
      <c r="F111" s="273">
        <f t="shared" si="10"/>
        <v>46.5</v>
      </c>
    </row>
    <row r="112" spans="1:6" ht="128.25" thickBot="1">
      <c r="A112" s="77" t="s">
        <v>260</v>
      </c>
      <c r="B112" s="78" t="s">
        <v>326</v>
      </c>
      <c r="C112" s="24">
        <v>2.11</v>
      </c>
      <c r="D112" s="24">
        <v>1.2</v>
      </c>
      <c r="E112" s="24">
        <f t="shared" si="12"/>
        <v>56.872037914691944</v>
      </c>
      <c r="F112" s="275">
        <f t="shared" si="10"/>
        <v>-0.90999999999999992</v>
      </c>
    </row>
    <row r="113" spans="1:6" ht="115.5" thickBot="1">
      <c r="A113" s="73" t="s">
        <v>327</v>
      </c>
      <c r="B113" s="74" t="s">
        <v>328</v>
      </c>
      <c r="C113" s="7">
        <v>41.36</v>
      </c>
      <c r="D113" s="7">
        <v>15</v>
      </c>
      <c r="E113" s="7">
        <f t="shared" si="12"/>
        <v>36.266924564796902</v>
      </c>
      <c r="F113" s="278">
        <f t="shared" si="10"/>
        <v>-26.36</v>
      </c>
    </row>
    <row r="114" spans="1:6" ht="141" thickBot="1">
      <c r="A114" s="73" t="s">
        <v>329</v>
      </c>
      <c r="B114" s="74" t="s">
        <v>330</v>
      </c>
      <c r="C114" s="7">
        <v>45</v>
      </c>
      <c r="D114" s="7">
        <v>52</v>
      </c>
      <c r="E114" s="7">
        <f t="shared" si="12"/>
        <v>115.55555555555554</v>
      </c>
      <c r="F114" s="278">
        <f t="shared" si="10"/>
        <v>7</v>
      </c>
    </row>
    <row r="115" spans="1:6" ht="128.25" thickBot="1">
      <c r="A115" s="73" t="s">
        <v>261</v>
      </c>
      <c r="B115" s="74" t="s">
        <v>331</v>
      </c>
      <c r="C115" s="7">
        <v>31.02</v>
      </c>
      <c r="D115" s="7">
        <v>0</v>
      </c>
      <c r="E115" s="7">
        <f t="shared" si="12"/>
        <v>0</v>
      </c>
      <c r="F115" s="278">
        <f t="shared" si="10"/>
        <v>-31.02</v>
      </c>
    </row>
    <row r="116" spans="1:6" ht="115.5" thickBot="1">
      <c r="A116" s="288" t="s">
        <v>437</v>
      </c>
      <c r="B116" s="289" t="s">
        <v>438</v>
      </c>
      <c r="C116" s="9">
        <v>0</v>
      </c>
      <c r="D116" s="9">
        <v>50</v>
      </c>
      <c r="E116" s="9"/>
      <c r="F116" s="290">
        <f t="shared" si="10"/>
        <v>50</v>
      </c>
    </row>
    <row r="117" spans="1:6" ht="141" thickBot="1">
      <c r="A117" s="73" t="s">
        <v>332</v>
      </c>
      <c r="B117" s="74" t="s">
        <v>439</v>
      </c>
      <c r="C117" s="7">
        <v>24.5</v>
      </c>
      <c r="D117" s="7">
        <v>45.55</v>
      </c>
      <c r="E117" s="7">
        <f t="shared" si="12"/>
        <v>185.91836734693877</v>
      </c>
      <c r="F117" s="278">
        <f t="shared" si="10"/>
        <v>21.049999999999997</v>
      </c>
    </row>
    <row r="118" spans="1:6" ht="166.5" thickBot="1">
      <c r="A118" s="73" t="s">
        <v>262</v>
      </c>
      <c r="B118" s="82" t="s">
        <v>440</v>
      </c>
      <c r="C118" s="46">
        <v>8</v>
      </c>
      <c r="D118" s="46">
        <v>22.65</v>
      </c>
      <c r="E118" s="7">
        <f t="shared" si="12"/>
        <v>283.125</v>
      </c>
      <c r="F118" s="278">
        <f t="shared" si="10"/>
        <v>14.649999999999999</v>
      </c>
    </row>
    <row r="119" spans="1:6" ht="166.5" thickBot="1">
      <c r="A119" s="73" t="s">
        <v>523</v>
      </c>
      <c r="B119" s="82" t="s">
        <v>524</v>
      </c>
      <c r="C119" s="46">
        <v>0</v>
      </c>
      <c r="D119" s="46">
        <v>0</v>
      </c>
      <c r="E119" s="7"/>
      <c r="F119" s="278">
        <f t="shared" si="10"/>
        <v>0</v>
      </c>
    </row>
    <row r="120" spans="1:6" ht="141" thickBot="1">
      <c r="A120" s="73" t="s">
        <v>333</v>
      </c>
      <c r="B120" s="82" t="s">
        <v>334</v>
      </c>
      <c r="C120" s="46">
        <v>13.6</v>
      </c>
      <c r="D120" s="46">
        <v>3.32</v>
      </c>
      <c r="E120" s="7">
        <f t="shared" si="12"/>
        <v>24.411764705882351</v>
      </c>
      <c r="F120" s="278">
        <f t="shared" si="10"/>
        <v>-10.28</v>
      </c>
    </row>
    <row r="121" spans="1:6" ht="179.25" hidden="1" thickBot="1">
      <c r="A121" s="73" t="s">
        <v>441</v>
      </c>
      <c r="B121" s="82" t="s">
        <v>442</v>
      </c>
      <c r="C121" s="46">
        <v>0</v>
      </c>
      <c r="D121" s="46">
        <v>0.03</v>
      </c>
      <c r="E121" s="7"/>
      <c r="F121" s="278">
        <f t="shared" si="10"/>
        <v>0.03</v>
      </c>
    </row>
    <row r="122" spans="1:6" ht="115.5" thickBot="1">
      <c r="A122" s="73" t="s">
        <v>263</v>
      </c>
      <c r="B122" s="83" t="s">
        <v>335</v>
      </c>
      <c r="C122" s="46">
        <f>SUM(C123+C124+C125+C126)</f>
        <v>164.58</v>
      </c>
      <c r="D122" s="46">
        <f>SUM(D123+D124+D125+D126)</f>
        <v>194.79000000000002</v>
      </c>
      <c r="E122" s="7">
        <f t="shared" si="12"/>
        <v>118.35581480131243</v>
      </c>
      <c r="F122" s="278">
        <f t="shared" si="10"/>
        <v>30.210000000000008</v>
      </c>
    </row>
    <row r="123" spans="1:6" ht="114.75">
      <c r="A123" s="75" t="s">
        <v>459</v>
      </c>
      <c r="B123" s="84" t="s">
        <v>335</v>
      </c>
      <c r="C123" s="13">
        <v>0</v>
      </c>
      <c r="D123" s="13">
        <v>3.5</v>
      </c>
      <c r="E123" s="14"/>
      <c r="F123" s="273">
        <f t="shared" si="10"/>
        <v>3.5</v>
      </c>
    </row>
    <row r="124" spans="1:6" ht="114.75">
      <c r="A124" s="85" t="s">
        <v>264</v>
      </c>
      <c r="B124" s="86" t="s">
        <v>335</v>
      </c>
      <c r="C124" s="87">
        <v>163.9</v>
      </c>
      <c r="D124" s="87">
        <v>190.27</v>
      </c>
      <c r="E124" s="19">
        <f t="shared" si="12"/>
        <v>116.08907870652838</v>
      </c>
      <c r="F124" s="274">
        <f t="shared" si="10"/>
        <v>26.370000000000005</v>
      </c>
    </row>
    <row r="125" spans="1:6" ht="115.5" thickBot="1">
      <c r="A125" s="85" t="s">
        <v>265</v>
      </c>
      <c r="B125" s="86" t="s">
        <v>335</v>
      </c>
      <c r="C125" s="87">
        <v>0.68</v>
      </c>
      <c r="D125" s="87">
        <v>1.02</v>
      </c>
      <c r="E125" s="19">
        <f t="shared" si="12"/>
        <v>150</v>
      </c>
      <c r="F125" s="274">
        <f t="shared" si="10"/>
        <v>0.33999999999999997</v>
      </c>
    </row>
    <row r="126" spans="1:6" ht="115.5" hidden="1" thickBot="1">
      <c r="A126" s="77" t="s">
        <v>487</v>
      </c>
      <c r="B126" s="88" t="s">
        <v>335</v>
      </c>
      <c r="C126" s="89">
        <v>0</v>
      </c>
      <c r="D126" s="89">
        <v>0</v>
      </c>
      <c r="E126" s="24"/>
      <c r="F126" s="275">
        <f t="shared" si="10"/>
        <v>0</v>
      </c>
    </row>
    <row r="127" spans="1:6" ht="141" thickBot="1">
      <c r="A127" s="73" t="s">
        <v>266</v>
      </c>
      <c r="B127" s="74" t="s">
        <v>336</v>
      </c>
      <c r="C127" s="90">
        <f>SUM(C128:C130)</f>
        <v>130.98999999999998</v>
      </c>
      <c r="D127" s="90">
        <f>SUM(D128:D130)</f>
        <v>289.04000000000002</v>
      </c>
      <c r="E127" s="7">
        <f t="shared" si="12"/>
        <v>220.65806550118333</v>
      </c>
      <c r="F127" s="278">
        <f t="shared" si="10"/>
        <v>158.05000000000004</v>
      </c>
    </row>
    <row r="128" spans="1:6" ht="127.5">
      <c r="A128" s="75" t="s">
        <v>443</v>
      </c>
      <c r="B128" s="76" t="s">
        <v>337</v>
      </c>
      <c r="C128" s="91">
        <v>0</v>
      </c>
      <c r="D128" s="91">
        <v>70.680000000000007</v>
      </c>
      <c r="E128" s="14"/>
      <c r="F128" s="273">
        <f t="shared" si="10"/>
        <v>70.680000000000007</v>
      </c>
    </row>
    <row r="129" spans="1:6" ht="127.5">
      <c r="A129" s="85" t="s">
        <v>267</v>
      </c>
      <c r="B129" s="92" t="s">
        <v>337</v>
      </c>
      <c r="C129" s="87">
        <v>127.1</v>
      </c>
      <c r="D129" s="87">
        <v>209.69</v>
      </c>
      <c r="E129" s="19">
        <f t="shared" si="12"/>
        <v>164.98033044846579</v>
      </c>
      <c r="F129" s="274">
        <f t="shared" si="10"/>
        <v>82.59</v>
      </c>
    </row>
    <row r="130" spans="1:6" ht="128.25" thickBot="1">
      <c r="A130" s="77" t="s">
        <v>268</v>
      </c>
      <c r="B130" s="78" t="s">
        <v>337</v>
      </c>
      <c r="C130" s="89">
        <v>3.89</v>
      </c>
      <c r="D130" s="89">
        <v>8.67</v>
      </c>
      <c r="E130" s="24">
        <f t="shared" si="12"/>
        <v>222.87917737789203</v>
      </c>
      <c r="F130" s="275">
        <f t="shared" si="10"/>
        <v>4.7799999999999994</v>
      </c>
    </row>
    <row r="131" spans="1:6" ht="77.25" thickBot="1">
      <c r="A131" s="93" t="s">
        <v>395</v>
      </c>
      <c r="B131" s="94" t="s">
        <v>396</v>
      </c>
      <c r="C131" s="95">
        <f>C132</f>
        <v>79.599999999999994</v>
      </c>
      <c r="D131" s="95">
        <v>61.25</v>
      </c>
      <c r="E131" s="61">
        <f t="shared" si="12"/>
        <v>76.947236180904525</v>
      </c>
      <c r="F131" s="278">
        <f t="shared" si="10"/>
        <v>-18.349999999999994</v>
      </c>
    </row>
    <row r="132" spans="1:6" ht="77.25" thickBot="1">
      <c r="A132" s="96" t="s">
        <v>222</v>
      </c>
      <c r="B132" s="97" t="s">
        <v>223</v>
      </c>
      <c r="C132" s="90">
        <v>79.599999999999994</v>
      </c>
      <c r="D132" s="90">
        <v>53.32</v>
      </c>
      <c r="E132" s="7">
        <f t="shared" si="12"/>
        <v>66.984924623115589</v>
      </c>
      <c r="F132" s="278">
        <f t="shared" si="10"/>
        <v>-26.279999999999994</v>
      </c>
    </row>
    <row r="133" spans="1:6" ht="166.5" thickBot="1">
      <c r="A133" s="98" t="s">
        <v>397</v>
      </c>
      <c r="B133" s="99" t="s">
        <v>444</v>
      </c>
      <c r="C133" s="95">
        <f>+C134+C135</f>
        <v>85.02</v>
      </c>
      <c r="D133" s="95">
        <f>D134+D135</f>
        <v>234.85999999999999</v>
      </c>
      <c r="E133" s="61">
        <f t="shared" si="12"/>
        <v>276.24088449776525</v>
      </c>
      <c r="F133" s="287">
        <f t="shared" si="10"/>
        <v>149.83999999999997</v>
      </c>
    </row>
    <row r="134" spans="1:6" ht="102.75" thickBot="1">
      <c r="A134" s="96" t="s">
        <v>398</v>
      </c>
      <c r="B134" s="97" t="s">
        <v>339</v>
      </c>
      <c r="C134" s="90">
        <v>0</v>
      </c>
      <c r="D134" s="90">
        <v>232.42</v>
      </c>
      <c r="E134" s="7"/>
      <c r="F134" s="278">
        <f t="shared" si="10"/>
        <v>232.42</v>
      </c>
    </row>
    <row r="135" spans="1:6" ht="102.75" thickBot="1">
      <c r="A135" s="96" t="s">
        <v>224</v>
      </c>
      <c r="B135" s="97" t="s">
        <v>338</v>
      </c>
      <c r="C135" s="7">
        <f>SUM(C136:C137)</f>
        <v>85.02</v>
      </c>
      <c r="D135" s="7">
        <f>SUM(D136:D137)</f>
        <v>2.44</v>
      </c>
      <c r="E135" s="7">
        <f t="shared" si="12"/>
        <v>2.8699129616560808</v>
      </c>
      <c r="F135" s="278">
        <f t="shared" si="10"/>
        <v>-82.58</v>
      </c>
    </row>
    <row r="136" spans="1:6" ht="102.75" thickBot="1">
      <c r="A136" s="100" t="s">
        <v>225</v>
      </c>
      <c r="B136" s="101" t="s">
        <v>338</v>
      </c>
      <c r="C136" s="13">
        <v>85.02</v>
      </c>
      <c r="D136" s="13">
        <v>2.44</v>
      </c>
      <c r="E136" s="14">
        <f t="shared" si="12"/>
        <v>2.8699129616560808</v>
      </c>
      <c r="F136" s="273">
        <f t="shared" ref="F136:F196" si="17">D136-C136</f>
        <v>-82.58</v>
      </c>
    </row>
    <row r="137" spans="1:6" ht="90" hidden="1" thickBot="1">
      <c r="A137" s="102" t="s">
        <v>460</v>
      </c>
      <c r="B137" s="103" t="s">
        <v>461</v>
      </c>
      <c r="C137" s="23">
        <v>0</v>
      </c>
      <c r="D137" s="23">
        <v>0</v>
      </c>
      <c r="E137" s="24"/>
      <c r="F137" s="275">
        <f t="shared" si="17"/>
        <v>0</v>
      </c>
    </row>
    <row r="138" spans="1:6" ht="26.25" thickBot="1">
      <c r="A138" s="98" t="s">
        <v>399</v>
      </c>
      <c r="B138" s="99" t="s">
        <v>400</v>
      </c>
      <c r="C138" s="95">
        <f>C139+C142+C145+C152+C153+C156</f>
        <v>911.49</v>
      </c>
      <c r="D138" s="95">
        <f>D139+D142+D145+D152+D153+D156</f>
        <v>2202.83</v>
      </c>
      <c r="E138" s="61">
        <f t="shared" si="12"/>
        <v>241.67352357129533</v>
      </c>
      <c r="F138" s="287">
        <f t="shared" si="17"/>
        <v>1291.3399999999999</v>
      </c>
    </row>
    <row r="139" spans="1:6" ht="115.5" thickBot="1">
      <c r="A139" s="93" t="s">
        <v>341</v>
      </c>
      <c r="B139" s="130" t="s">
        <v>342</v>
      </c>
      <c r="C139" s="66">
        <f>SUM(C140+C141)</f>
        <v>45.89</v>
      </c>
      <c r="D139" s="66">
        <f>SUM(D140+D141)</f>
        <v>47.660000000000004</v>
      </c>
      <c r="E139" s="61">
        <f t="shared" si="12"/>
        <v>103.85704946611463</v>
      </c>
      <c r="F139" s="287">
        <f t="shared" si="17"/>
        <v>1.7700000000000031</v>
      </c>
    </row>
    <row r="140" spans="1:6" ht="106.5" customHeight="1">
      <c r="A140" s="106" t="s">
        <v>341</v>
      </c>
      <c r="B140" s="107" t="s">
        <v>342</v>
      </c>
      <c r="C140" s="13">
        <v>45.89</v>
      </c>
      <c r="D140" s="13">
        <v>40.200000000000003</v>
      </c>
      <c r="E140" s="14">
        <f t="shared" si="12"/>
        <v>87.600784484637188</v>
      </c>
      <c r="F140" s="273">
        <f t="shared" si="17"/>
        <v>-5.6899999999999977</v>
      </c>
    </row>
    <row r="141" spans="1:6" ht="102" customHeight="1" thickBot="1">
      <c r="A141" s="108" t="s">
        <v>488</v>
      </c>
      <c r="B141" s="109" t="s">
        <v>342</v>
      </c>
      <c r="C141" s="23">
        <v>0</v>
      </c>
      <c r="D141" s="23">
        <v>7.46</v>
      </c>
      <c r="E141" s="291"/>
      <c r="F141" s="275">
        <f t="shared" si="17"/>
        <v>7.46</v>
      </c>
    </row>
    <row r="142" spans="1:6" ht="70.5" customHeight="1" thickBot="1">
      <c r="A142" s="104" t="s">
        <v>472</v>
      </c>
      <c r="B142" s="105" t="s">
        <v>340</v>
      </c>
      <c r="C142" s="46">
        <f>SUM(C143+C144)</f>
        <v>0</v>
      </c>
      <c r="D142" s="46">
        <f>SUM(D143+D144)</f>
        <v>32.200000000000003</v>
      </c>
      <c r="E142" s="7"/>
      <c r="F142" s="278">
        <f t="shared" si="17"/>
        <v>32.200000000000003</v>
      </c>
    </row>
    <row r="143" spans="1:6" ht="64.5" thickBot="1">
      <c r="A143" s="106" t="s">
        <v>462</v>
      </c>
      <c r="B143" s="107" t="s">
        <v>340</v>
      </c>
      <c r="C143" s="13">
        <v>0</v>
      </c>
      <c r="D143" s="13">
        <v>32.200000000000003</v>
      </c>
      <c r="E143" s="14"/>
      <c r="F143" s="273">
        <f t="shared" si="17"/>
        <v>32.200000000000003</v>
      </c>
    </row>
    <row r="144" spans="1:6" ht="64.5" hidden="1" thickBot="1">
      <c r="A144" s="110" t="s">
        <v>445</v>
      </c>
      <c r="B144" s="111" t="s">
        <v>340</v>
      </c>
      <c r="C144" s="89">
        <v>0</v>
      </c>
      <c r="D144" s="89">
        <v>0</v>
      </c>
      <c r="E144" s="24"/>
      <c r="F144" s="275">
        <f t="shared" si="17"/>
        <v>0</v>
      </c>
    </row>
    <row r="145" spans="1:6" ht="104.25" customHeight="1" thickBot="1">
      <c r="A145" s="73" t="s">
        <v>227</v>
      </c>
      <c r="B145" s="112" t="s">
        <v>343</v>
      </c>
      <c r="C145" s="46">
        <f>SUM(C146:C151)</f>
        <v>25.4</v>
      </c>
      <c r="D145" s="46">
        <f>SUM(D146:D151)</f>
        <v>15.64</v>
      </c>
      <c r="E145" s="7">
        <f t="shared" ref="E145:E209" si="18">D145/C145*100</f>
        <v>61.574803149606304</v>
      </c>
      <c r="F145" s="278">
        <f t="shared" si="17"/>
        <v>-9.759999999999998</v>
      </c>
    </row>
    <row r="146" spans="1:6" ht="89.25" hidden="1">
      <c r="A146" s="75" t="s">
        <v>525</v>
      </c>
      <c r="B146" s="253" t="s">
        <v>269</v>
      </c>
      <c r="C146" s="13">
        <v>0</v>
      </c>
      <c r="D146" s="13">
        <v>0</v>
      </c>
      <c r="E146" s="14"/>
      <c r="F146" s="273">
        <f t="shared" si="17"/>
        <v>0</v>
      </c>
    </row>
    <row r="147" spans="1:6" ht="89.25">
      <c r="A147" s="85" t="s">
        <v>344</v>
      </c>
      <c r="B147" s="113" t="s">
        <v>269</v>
      </c>
      <c r="C147" s="18">
        <v>6.54</v>
      </c>
      <c r="D147" s="18">
        <v>0</v>
      </c>
      <c r="E147" s="19">
        <f t="shared" si="18"/>
        <v>0</v>
      </c>
      <c r="F147" s="274">
        <f t="shared" si="17"/>
        <v>-6.54</v>
      </c>
    </row>
    <row r="148" spans="1:6" ht="89.25" hidden="1">
      <c r="A148" s="85" t="s">
        <v>526</v>
      </c>
      <c r="B148" s="113" t="s">
        <v>269</v>
      </c>
      <c r="C148" s="18">
        <v>0</v>
      </c>
      <c r="D148" s="18">
        <v>0</v>
      </c>
      <c r="E148" s="19"/>
      <c r="F148" s="274">
        <f t="shared" si="17"/>
        <v>0</v>
      </c>
    </row>
    <row r="149" spans="1:6" ht="89.25" hidden="1">
      <c r="A149" s="85" t="s">
        <v>527</v>
      </c>
      <c r="B149" s="113" t="s">
        <v>269</v>
      </c>
      <c r="C149" s="18">
        <v>0</v>
      </c>
      <c r="D149" s="18">
        <v>0</v>
      </c>
      <c r="E149" s="19"/>
      <c r="F149" s="274">
        <f t="shared" si="17"/>
        <v>0</v>
      </c>
    </row>
    <row r="150" spans="1:6" ht="89.25">
      <c r="A150" s="85" t="s">
        <v>270</v>
      </c>
      <c r="B150" s="113" t="s">
        <v>269</v>
      </c>
      <c r="C150" s="18">
        <v>10</v>
      </c>
      <c r="D150" s="18">
        <v>15.33</v>
      </c>
      <c r="E150" s="19">
        <f t="shared" si="18"/>
        <v>153.29999999999998</v>
      </c>
      <c r="F150" s="274">
        <f t="shared" si="17"/>
        <v>5.33</v>
      </c>
    </row>
    <row r="151" spans="1:6" ht="90" thickBot="1">
      <c r="A151" s="77" t="s">
        <v>345</v>
      </c>
      <c r="B151" s="114" t="s">
        <v>269</v>
      </c>
      <c r="C151" s="23">
        <v>8.86</v>
      </c>
      <c r="D151" s="23">
        <v>0.31</v>
      </c>
      <c r="E151" s="24">
        <f t="shared" si="18"/>
        <v>3.4988713318284423</v>
      </c>
      <c r="F151" s="275">
        <f t="shared" si="17"/>
        <v>-8.5499999999999989</v>
      </c>
    </row>
    <row r="152" spans="1:6" ht="115.5" thickBot="1">
      <c r="A152" s="73" t="s">
        <v>228</v>
      </c>
      <c r="B152" s="112" t="s">
        <v>346</v>
      </c>
      <c r="C152" s="46">
        <v>5</v>
      </c>
      <c r="D152" s="46">
        <v>6.69</v>
      </c>
      <c r="E152" s="7">
        <f t="shared" si="18"/>
        <v>133.80000000000001</v>
      </c>
      <c r="F152" s="278">
        <f t="shared" si="17"/>
        <v>1.6900000000000004</v>
      </c>
    </row>
    <row r="153" spans="1:6" ht="141" thickBot="1">
      <c r="A153" s="96" t="s">
        <v>271</v>
      </c>
      <c r="B153" s="97" t="s">
        <v>446</v>
      </c>
      <c r="C153" s="46">
        <f>SUM(C154:C155)</f>
        <v>835.2</v>
      </c>
      <c r="D153" s="46">
        <f>SUM(D154:D155)</f>
        <v>2013.23</v>
      </c>
      <c r="E153" s="7">
        <f t="shared" si="18"/>
        <v>241.04765325670496</v>
      </c>
      <c r="F153" s="278">
        <f t="shared" si="17"/>
        <v>1178.03</v>
      </c>
    </row>
    <row r="154" spans="1:6" ht="153">
      <c r="A154" s="100" t="s">
        <v>272</v>
      </c>
      <c r="B154" s="101" t="s">
        <v>347</v>
      </c>
      <c r="C154" s="13">
        <v>501.9</v>
      </c>
      <c r="D154" s="13">
        <v>624.12</v>
      </c>
      <c r="E154" s="14">
        <f t="shared" si="18"/>
        <v>124.35146443514644</v>
      </c>
      <c r="F154" s="273">
        <f t="shared" si="17"/>
        <v>122.22000000000003</v>
      </c>
    </row>
    <row r="155" spans="1:6" ht="153.75" thickBot="1">
      <c r="A155" s="102" t="s">
        <v>226</v>
      </c>
      <c r="B155" s="103" t="s">
        <v>347</v>
      </c>
      <c r="C155" s="23">
        <v>333.3</v>
      </c>
      <c r="D155" s="23">
        <v>1389.11</v>
      </c>
      <c r="E155" s="24">
        <f t="shared" si="18"/>
        <v>416.7746774677467</v>
      </c>
      <c r="F155" s="275">
        <f t="shared" si="17"/>
        <v>1055.81</v>
      </c>
    </row>
    <row r="156" spans="1:6" ht="90" thickBot="1">
      <c r="A156" s="73" t="s">
        <v>348</v>
      </c>
      <c r="B156" s="112" t="s">
        <v>349</v>
      </c>
      <c r="C156" s="46">
        <v>0</v>
      </c>
      <c r="D156" s="46">
        <v>87.41</v>
      </c>
      <c r="E156" s="7"/>
      <c r="F156" s="278">
        <f t="shared" si="17"/>
        <v>87.41</v>
      </c>
    </row>
    <row r="157" spans="1:6" ht="23.25" customHeight="1" thickBot="1">
      <c r="A157" s="44" t="s">
        <v>528</v>
      </c>
      <c r="B157" s="27" t="s">
        <v>48</v>
      </c>
      <c r="C157" s="7">
        <f>C158+C161</f>
        <v>0</v>
      </c>
      <c r="D157" s="7">
        <f>D158+D161</f>
        <v>573.66000000000008</v>
      </c>
      <c r="E157" s="7"/>
      <c r="F157" s="278">
        <f t="shared" si="17"/>
        <v>573.66000000000008</v>
      </c>
    </row>
    <row r="158" spans="1:6" ht="39" thickBot="1">
      <c r="A158" s="44" t="s">
        <v>49</v>
      </c>
      <c r="B158" s="27" t="s">
        <v>350</v>
      </c>
      <c r="C158" s="46">
        <f>SUM(C159:C160)</f>
        <v>0</v>
      </c>
      <c r="D158" s="46">
        <f>SUM(D159:D160)</f>
        <v>-3.7999999999999989</v>
      </c>
      <c r="E158" s="7"/>
      <c r="F158" s="278">
        <f t="shared" si="17"/>
        <v>-3.7999999999999989</v>
      </c>
    </row>
    <row r="159" spans="1:6" ht="38.25">
      <c r="A159" s="47" t="s">
        <v>50</v>
      </c>
      <c r="B159" s="11" t="s">
        <v>350</v>
      </c>
      <c r="C159" s="13">
        <v>0</v>
      </c>
      <c r="D159" s="13">
        <v>-19.61</v>
      </c>
      <c r="E159" s="14"/>
      <c r="F159" s="273">
        <f t="shared" si="17"/>
        <v>-19.61</v>
      </c>
    </row>
    <row r="160" spans="1:6" ht="39" thickBot="1">
      <c r="A160" s="57" t="s">
        <v>529</v>
      </c>
      <c r="B160" s="16" t="s">
        <v>350</v>
      </c>
      <c r="C160" s="18">
        <v>0</v>
      </c>
      <c r="D160" s="18">
        <v>15.81</v>
      </c>
      <c r="E160" s="19"/>
      <c r="F160" s="274">
        <f t="shared" si="17"/>
        <v>15.81</v>
      </c>
    </row>
    <row r="161" spans="1:6" ht="15.75" thickBot="1">
      <c r="A161" s="44" t="s">
        <v>474</v>
      </c>
      <c r="B161" s="27" t="s">
        <v>475</v>
      </c>
      <c r="C161" s="46">
        <v>0</v>
      </c>
      <c r="D161" s="46">
        <f>D162</f>
        <v>577.46</v>
      </c>
      <c r="E161" s="7"/>
      <c r="F161" s="278">
        <f t="shared" si="17"/>
        <v>577.46</v>
      </c>
    </row>
    <row r="162" spans="1:6" ht="26.25" thickBot="1">
      <c r="A162" s="115" t="s">
        <v>476</v>
      </c>
      <c r="B162" s="41" t="s">
        <v>477</v>
      </c>
      <c r="C162" s="43">
        <v>0</v>
      </c>
      <c r="D162" s="43">
        <v>577.46</v>
      </c>
      <c r="E162" s="279"/>
      <c r="F162" s="280">
        <f t="shared" si="17"/>
        <v>577.46</v>
      </c>
    </row>
    <row r="163" spans="1:6" ht="15.75" thickBot="1">
      <c r="A163" s="5" t="s">
        <v>51</v>
      </c>
      <c r="B163" s="38" t="s">
        <v>52</v>
      </c>
      <c r="C163" s="46">
        <f>C164+C222+C224+C231</f>
        <v>2018238.29</v>
      </c>
      <c r="D163" s="46">
        <f>D164+D222+D224+D231</f>
        <v>1469752.73</v>
      </c>
      <c r="E163" s="7">
        <f t="shared" si="18"/>
        <v>72.823548006315946</v>
      </c>
      <c r="F163" s="278">
        <f t="shared" si="17"/>
        <v>-548485.56000000006</v>
      </c>
    </row>
    <row r="164" spans="1:6" ht="39" thickBot="1">
      <c r="A164" s="292" t="s">
        <v>53</v>
      </c>
      <c r="B164" s="293" t="s">
        <v>54</v>
      </c>
      <c r="C164" s="294">
        <f>SUM(C165+C169+C190+C208)</f>
        <v>2018238.29</v>
      </c>
      <c r="D164" s="294">
        <f>SUM(D165+D169+D190+D208)</f>
        <v>1469508.06</v>
      </c>
      <c r="E164" s="9">
        <f t="shared" si="18"/>
        <v>72.811425057246339</v>
      </c>
      <c r="F164" s="290">
        <f t="shared" si="17"/>
        <v>-548730.23</v>
      </c>
    </row>
    <row r="165" spans="1:6" ht="26.25" thickBot="1">
      <c r="A165" s="5" t="s">
        <v>180</v>
      </c>
      <c r="B165" s="116" t="s">
        <v>229</v>
      </c>
      <c r="C165" s="46">
        <f>SUM(C166:C168)</f>
        <v>538998.32999999996</v>
      </c>
      <c r="D165" s="46">
        <f>SUM(D166:D168)</f>
        <v>330221.33</v>
      </c>
      <c r="E165" s="7">
        <f t="shared" si="18"/>
        <v>61.265742697199087</v>
      </c>
      <c r="F165" s="278">
        <f t="shared" si="17"/>
        <v>-208776.99999999994</v>
      </c>
    </row>
    <row r="166" spans="1:6" ht="63.75">
      <c r="A166" s="10" t="s">
        <v>181</v>
      </c>
      <c r="B166" s="11" t="s">
        <v>351</v>
      </c>
      <c r="C166" s="13">
        <v>357257</v>
      </c>
      <c r="D166" s="13">
        <v>178626</v>
      </c>
      <c r="E166" s="14">
        <f t="shared" si="18"/>
        <v>49.999300223648525</v>
      </c>
      <c r="F166" s="273">
        <f t="shared" si="17"/>
        <v>-178631</v>
      </c>
    </row>
    <row r="167" spans="1:6" ht="51">
      <c r="A167" s="57" t="s">
        <v>273</v>
      </c>
      <c r="B167" s="16" t="s">
        <v>392</v>
      </c>
      <c r="C167" s="18">
        <v>180886</v>
      </c>
      <c r="D167" s="18">
        <v>150740</v>
      </c>
      <c r="E167" s="19">
        <f t="shared" si="18"/>
        <v>83.334254723969792</v>
      </c>
      <c r="F167" s="274">
        <f t="shared" si="17"/>
        <v>-30146</v>
      </c>
    </row>
    <row r="168" spans="1:6" ht="64.5" thickBot="1">
      <c r="A168" s="48" t="s">
        <v>489</v>
      </c>
      <c r="B168" s="21" t="s">
        <v>490</v>
      </c>
      <c r="C168" s="23">
        <f>D168</f>
        <v>855.33</v>
      </c>
      <c r="D168" s="23">
        <v>855.33</v>
      </c>
      <c r="E168" s="24">
        <f t="shared" si="18"/>
        <v>100</v>
      </c>
      <c r="F168" s="275">
        <f t="shared" si="17"/>
        <v>0</v>
      </c>
    </row>
    <row r="169" spans="1:6" ht="39" thickBot="1">
      <c r="A169" s="5" t="s">
        <v>182</v>
      </c>
      <c r="B169" s="116" t="s">
        <v>230</v>
      </c>
      <c r="C169" s="46">
        <f>+C170+C173+C174+C176+C177+C178+C179+C180+C181+C175</f>
        <v>590618.59</v>
      </c>
      <c r="D169" s="46">
        <f>+D170+D173+D174+D176+D177+D178+D179+D180+D181+D175</f>
        <v>314486.59000000003</v>
      </c>
      <c r="E169" s="7">
        <f t="shared" si="18"/>
        <v>53.246984657221851</v>
      </c>
      <c r="F169" s="278">
        <f t="shared" si="17"/>
        <v>-276131.99999999994</v>
      </c>
    </row>
    <row r="170" spans="1:6" ht="51.75" thickBot="1">
      <c r="A170" s="60" t="s">
        <v>447</v>
      </c>
      <c r="B170" s="117" t="s">
        <v>401</v>
      </c>
      <c r="C170" s="66">
        <f>SUM(C171:C172)</f>
        <v>200070</v>
      </c>
      <c r="D170" s="66">
        <f>SUM(D171+D172)</f>
        <v>172459.54</v>
      </c>
      <c r="E170" s="61">
        <f t="shared" si="18"/>
        <v>86.199600139951016</v>
      </c>
      <c r="F170" s="287">
        <f t="shared" si="17"/>
        <v>-27610.459999999992</v>
      </c>
    </row>
    <row r="171" spans="1:6" ht="63.75">
      <c r="A171" s="10" t="s">
        <v>352</v>
      </c>
      <c r="B171" s="11" t="s">
        <v>448</v>
      </c>
      <c r="C171" s="13">
        <v>150000</v>
      </c>
      <c r="D171" s="13">
        <v>122389.55</v>
      </c>
      <c r="E171" s="14">
        <f t="shared" si="18"/>
        <v>81.593033333333338</v>
      </c>
      <c r="F171" s="273">
        <f t="shared" si="17"/>
        <v>-27610.449999999997</v>
      </c>
    </row>
    <row r="172" spans="1:6" ht="51">
      <c r="A172" s="15" t="s">
        <v>352</v>
      </c>
      <c r="B172" s="16" t="s">
        <v>402</v>
      </c>
      <c r="C172" s="18">
        <v>50070</v>
      </c>
      <c r="D172" s="18">
        <v>50069.99</v>
      </c>
      <c r="E172" s="19">
        <f t="shared" si="18"/>
        <v>99.999980027960859</v>
      </c>
      <c r="F172" s="274">
        <f t="shared" si="17"/>
        <v>-1.0000000002037268E-2</v>
      </c>
    </row>
    <row r="173" spans="1:6" ht="153">
      <c r="A173" s="15" t="s">
        <v>274</v>
      </c>
      <c r="B173" s="118" t="s">
        <v>275</v>
      </c>
      <c r="C173" s="18">
        <v>260240.35</v>
      </c>
      <c r="D173" s="18">
        <v>32881.14</v>
      </c>
      <c r="E173" s="19">
        <f t="shared" si="18"/>
        <v>12.634912303184345</v>
      </c>
      <c r="F173" s="274">
        <f t="shared" si="17"/>
        <v>-227359.21000000002</v>
      </c>
    </row>
    <row r="174" spans="1:6" ht="127.5">
      <c r="A174" s="15" t="s">
        <v>276</v>
      </c>
      <c r="B174" s="16" t="s">
        <v>277</v>
      </c>
      <c r="C174" s="18">
        <v>16826.509999999998</v>
      </c>
      <c r="D174" s="18">
        <v>2165.33</v>
      </c>
      <c r="E174" s="19">
        <f t="shared" si="18"/>
        <v>12.868562761975003</v>
      </c>
      <c r="F174" s="274">
        <f t="shared" si="17"/>
        <v>-14661.179999999998</v>
      </c>
    </row>
    <row r="175" spans="1:6" ht="63.75">
      <c r="A175" s="15" t="s">
        <v>530</v>
      </c>
      <c r="B175" s="16" t="s">
        <v>531</v>
      </c>
      <c r="C175" s="254">
        <v>3022.5</v>
      </c>
      <c r="D175" s="18">
        <v>0</v>
      </c>
      <c r="E175" s="19">
        <f t="shared" si="18"/>
        <v>0</v>
      </c>
      <c r="F175" s="274">
        <f t="shared" si="17"/>
        <v>-3022.5</v>
      </c>
    </row>
    <row r="176" spans="1:6" ht="71.25">
      <c r="A176" s="15" t="s">
        <v>403</v>
      </c>
      <c r="B176" s="119" t="s">
        <v>404</v>
      </c>
      <c r="C176" s="18">
        <v>2271.85</v>
      </c>
      <c r="D176" s="18">
        <v>2271.85</v>
      </c>
      <c r="E176" s="19">
        <f t="shared" si="18"/>
        <v>100</v>
      </c>
      <c r="F176" s="274">
        <f t="shared" si="17"/>
        <v>0</v>
      </c>
    </row>
    <row r="177" spans="1:6" ht="57">
      <c r="A177" s="15" t="s">
        <v>353</v>
      </c>
      <c r="B177" s="119" t="s">
        <v>354</v>
      </c>
      <c r="C177" s="18">
        <v>120</v>
      </c>
      <c r="D177" s="18">
        <v>120</v>
      </c>
      <c r="E177" s="19">
        <f t="shared" si="18"/>
        <v>100</v>
      </c>
      <c r="F177" s="274">
        <f t="shared" si="17"/>
        <v>0</v>
      </c>
    </row>
    <row r="178" spans="1:6" ht="71.25">
      <c r="A178" s="15" t="s">
        <v>355</v>
      </c>
      <c r="B178" s="119" t="s">
        <v>356</v>
      </c>
      <c r="C178" s="18">
        <v>29400</v>
      </c>
      <c r="D178" s="18">
        <v>29400</v>
      </c>
      <c r="E178" s="19">
        <f t="shared" si="18"/>
        <v>100</v>
      </c>
      <c r="F178" s="274">
        <f t="shared" si="17"/>
        <v>0</v>
      </c>
    </row>
    <row r="179" spans="1:6" ht="71.25">
      <c r="A179" s="15" t="s">
        <v>405</v>
      </c>
      <c r="B179" s="119" t="s">
        <v>406</v>
      </c>
      <c r="C179" s="18">
        <v>291.60000000000002</v>
      </c>
      <c r="D179" s="18">
        <v>291.60000000000002</v>
      </c>
      <c r="E179" s="19">
        <f t="shared" si="18"/>
        <v>100</v>
      </c>
      <c r="F179" s="274">
        <f t="shared" si="17"/>
        <v>0</v>
      </c>
    </row>
    <row r="180" spans="1:6" ht="72" thickBot="1">
      <c r="A180" s="20" t="s">
        <v>407</v>
      </c>
      <c r="B180" s="120" t="s">
        <v>408</v>
      </c>
      <c r="C180" s="23">
        <v>28968.43</v>
      </c>
      <c r="D180" s="23">
        <v>28968.43</v>
      </c>
      <c r="E180" s="24">
        <f t="shared" si="18"/>
        <v>100</v>
      </c>
      <c r="F180" s="275">
        <f t="shared" si="17"/>
        <v>0</v>
      </c>
    </row>
    <row r="181" spans="1:6" ht="26.25" thickBot="1">
      <c r="A181" s="96" t="s">
        <v>278</v>
      </c>
      <c r="B181" s="121" t="s">
        <v>357</v>
      </c>
      <c r="C181" s="46">
        <f>SUM(C182:C189)</f>
        <v>49407.349999999991</v>
      </c>
      <c r="D181" s="46">
        <f>SUM(D182:D189)</f>
        <v>45928.7</v>
      </c>
      <c r="E181" s="7">
        <f t="shared" si="18"/>
        <v>92.95924594215235</v>
      </c>
      <c r="F181" s="278">
        <f t="shared" si="17"/>
        <v>-3478.6499999999942</v>
      </c>
    </row>
    <row r="182" spans="1:6" ht="51">
      <c r="A182" s="100" t="s">
        <v>358</v>
      </c>
      <c r="B182" s="122" t="s">
        <v>359</v>
      </c>
      <c r="C182" s="13">
        <v>84.6</v>
      </c>
      <c r="D182" s="13">
        <v>84.6</v>
      </c>
      <c r="E182" s="14">
        <f t="shared" si="18"/>
        <v>100</v>
      </c>
      <c r="F182" s="273">
        <f t="shared" si="17"/>
        <v>0</v>
      </c>
    </row>
    <row r="183" spans="1:6" ht="38.25">
      <c r="A183" s="33" t="s">
        <v>358</v>
      </c>
      <c r="B183" s="123" t="s">
        <v>360</v>
      </c>
      <c r="C183" s="18">
        <v>38.700000000000003</v>
      </c>
      <c r="D183" s="18">
        <v>38.700000000000003</v>
      </c>
      <c r="E183" s="19">
        <f t="shared" si="18"/>
        <v>100</v>
      </c>
      <c r="F183" s="274">
        <f t="shared" si="17"/>
        <v>0</v>
      </c>
    </row>
    <row r="184" spans="1:6" ht="63.75">
      <c r="A184" s="33" t="s">
        <v>358</v>
      </c>
      <c r="B184" s="123" t="s">
        <v>361</v>
      </c>
      <c r="C184" s="18">
        <v>123.9</v>
      </c>
      <c r="D184" s="18">
        <v>123.9</v>
      </c>
      <c r="E184" s="19">
        <f t="shared" si="18"/>
        <v>100</v>
      </c>
      <c r="F184" s="274">
        <f t="shared" si="17"/>
        <v>0</v>
      </c>
    </row>
    <row r="185" spans="1:6" ht="57">
      <c r="A185" s="124" t="s">
        <v>358</v>
      </c>
      <c r="B185" s="125" t="s">
        <v>409</v>
      </c>
      <c r="C185" s="18">
        <v>99.65</v>
      </c>
      <c r="D185" s="18">
        <v>0</v>
      </c>
      <c r="E185" s="19">
        <f t="shared" si="18"/>
        <v>0</v>
      </c>
      <c r="F185" s="274">
        <f t="shared" si="17"/>
        <v>-99.65</v>
      </c>
    </row>
    <row r="186" spans="1:6" ht="57">
      <c r="A186" s="124" t="s">
        <v>358</v>
      </c>
      <c r="B186" s="125" t="s">
        <v>449</v>
      </c>
      <c r="C186" s="18">
        <v>405</v>
      </c>
      <c r="D186" s="18">
        <v>405</v>
      </c>
      <c r="E186" s="19">
        <f t="shared" si="18"/>
        <v>100</v>
      </c>
      <c r="F186" s="274">
        <f t="shared" si="17"/>
        <v>0</v>
      </c>
    </row>
    <row r="187" spans="1:6" ht="64.5">
      <c r="A187" s="33" t="s">
        <v>279</v>
      </c>
      <c r="B187" s="126" t="s">
        <v>362</v>
      </c>
      <c r="C187" s="18">
        <v>33788</v>
      </c>
      <c r="D187" s="18">
        <v>30409</v>
      </c>
      <c r="E187" s="19">
        <f t="shared" si="18"/>
        <v>89.999408073872374</v>
      </c>
      <c r="F187" s="274">
        <f t="shared" si="17"/>
        <v>-3379</v>
      </c>
    </row>
    <row r="188" spans="1:6" ht="76.5">
      <c r="A188" s="33" t="s">
        <v>279</v>
      </c>
      <c r="B188" s="118" t="s">
        <v>363</v>
      </c>
      <c r="C188" s="18">
        <v>14191.8</v>
      </c>
      <c r="D188" s="18">
        <v>14191.8</v>
      </c>
      <c r="E188" s="19">
        <f t="shared" si="18"/>
        <v>100</v>
      </c>
      <c r="F188" s="274">
        <f t="shared" si="17"/>
        <v>0</v>
      </c>
    </row>
    <row r="189" spans="1:6" ht="52.5" thickBot="1">
      <c r="A189" s="33" t="s">
        <v>279</v>
      </c>
      <c r="B189" s="126" t="s">
        <v>364</v>
      </c>
      <c r="C189" s="18">
        <v>675.7</v>
      </c>
      <c r="D189" s="18">
        <v>675.7</v>
      </c>
      <c r="E189" s="19">
        <f t="shared" si="18"/>
        <v>100</v>
      </c>
      <c r="F189" s="274">
        <f t="shared" si="17"/>
        <v>0</v>
      </c>
    </row>
    <row r="190" spans="1:6" ht="26.25" thickBot="1">
      <c r="A190" s="5" t="s">
        <v>183</v>
      </c>
      <c r="B190" s="116" t="s">
        <v>231</v>
      </c>
      <c r="C190" s="46">
        <f>SUM(C191+C192+C201+C202+C203+C205+C204)</f>
        <v>703903.5</v>
      </c>
      <c r="D190" s="46">
        <f>SUM(D191+D192+D201+D202+D203+D205+D204)</f>
        <v>644890.72</v>
      </c>
      <c r="E190" s="7">
        <f t="shared" si="18"/>
        <v>91.616353662114193</v>
      </c>
      <c r="F190" s="278">
        <f t="shared" si="17"/>
        <v>-59012.780000000028</v>
      </c>
    </row>
    <row r="191" spans="1:6" ht="51.75" thickBot="1">
      <c r="A191" s="40" t="s">
        <v>184</v>
      </c>
      <c r="B191" s="128" t="s">
        <v>365</v>
      </c>
      <c r="C191" s="43">
        <v>22243.599999999999</v>
      </c>
      <c r="D191" s="43">
        <v>14551.18</v>
      </c>
      <c r="E191" s="279">
        <f t="shared" si="18"/>
        <v>65.417378481900414</v>
      </c>
      <c r="F191" s="280">
        <f t="shared" si="17"/>
        <v>-7692.4199999999983</v>
      </c>
    </row>
    <row r="192" spans="1:6" ht="51.75" thickBot="1">
      <c r="A192" s="60" t="s">
        <v>450</v>
      </c>
      <c r="B192" s="117" t="s">
        <v>366</v>
      </c>
      <c r="C192" s="66">
        <f>SUM(C193:C200)</f>
        <v>84213.699999999983</v>
      </c>
      <c r="D192" s="66">
        <f>SUM(D193:D200)</f>
        <v>84066.449999999983</v>
      </c>
      <c r="E192" s="61">
        <f t="shared" si="18"/>
        <v>99.825147214764343</v>
      </c>
      <c r="F192" s="287">
        <f t="shared" si="17"/>
        <v>-147.25</v>
      </c>
    </row>
    <row r="193" spans="1:6" ht="90">
      <c r="A193" s="10" t="s">
        <v>185</v>
      </c>
      <c r="B193" s="129" t="s">
        <v>367</v>
      </c>
      <c r="C193" s="13">
        <v>336</v>
      </c>
      <c r="D193" s="13">
        <v>336</v>
      </c>
      <c r="E193" s="14">
        <f t="shared" si="18"/>
        <v>100</v>
      </c>
      <c r="F193" s="273">
        <f t="shared" si="17"/>
        <v>0</v>
      </c>
    </row>
    <row r="194" spans="1:6" ht="89.25">
      <c r="A194" s="15" t="s">
        <v>185</v>
      </c>
      <c r="B194" s="118" t="s">
        <v>280</v>
      </c>
      <c r="C194" s="18">
        <v>81011.600000000006</v>
      </c>
      <c r="D194" s="18">
        <v>81011.600000000006</v>
      </c>
      <c r="E194" s="19">
        <f t="shared" si="18"/>
        <v>100</v>
      </c>
      <c r="F194" s="274">
        <f t="shared" si="17"/>
        <v>0</v>
      </c>
    </row>
    <row r="195" spans="1:6" ht="102">
      <c r="A195" s="15" t="s">
        <v>185</v>
      </c>
      <c r="B195" s="118" t="s">
        <v>368</v>
      </c>
      <c r="C195" s="18">
        <v>0.2</v>
      </c>
      <c r="D195" s="18">
        <v>0.2</v>
      </c>
      <c r="E195" s="19">
        <f t="shared" si="18"/>
        <v>100</v>
      </c>
      <c r="F195" s="274">
        <f t="shared" si="17"/>
        <v>0</v>
      </c>
    </row>
    <row r="196" spans="1:6" ht="51">
      <c r="A196" s="15" t="s">
        <v>185</v>
      </c>
      <c r="B196" s="118" t="s">
        <v>369</v>
      </c>
      <c r="C196" s="18">
        <v>115.2</v>
      </c>
      <c r="D196" s="18">
        <v>115.2</v>
      </c>
      <c r="E196" s="19">
        <f t="shared" si="18"/>
        <v>100</v>
      </c>
      <c r="F196" s="274">
        <f t="shared" si="17"/>
        <v>0</v>
      </c>
    </row>
    <row r="197" spans="1:6" ht="153">
      <c r="A197" s="15" t="s">
        <v>185</v>
      </c>
      <c r="B197" s="118" t="s">
        <v>370</v>
      </c>
      <c r="C197" s="18">
        <v>0.2</v>
      </c>
      <c r="D197" s="18">
        <v>0.15</v>
      </c>
      <c r="E197" s="19">
        <f t="shared" si="18"/>
        <v>74.999999999999986</v>
      </c>
      <c r="F197" s="274">
        <f t="shared" ref="F197:F235" si="19">D197-C197</f>
        <v>-5.0000000000000017E-2</v>
      </c>
    </row>
    <row r="198" spans="1:6" ht="89.25">
      <c r="A198" s="15" t="s">
        <v>185</v>
      </c>
      <c r="B198" s="118" t="s">
        <v>371</v>
      </c>
      <c r="C198" s="18">
        <v>933.4</v>
      </c>
      <c r="D198" s="18">
        <v>933.4</v>
      </c>
      <c r="E198" s="19">
        <f t="shared" si="18"/>
        <v>100</v>
      </c>
      <c r="F198" s="274">
        <f t="shared" si="19"/>
        <v>0</v>
      </c>
    </row>
    <row r="199" spans="1:6" ht="89.25">
      <c r="A199" s="15" t="s">
        <v>185</v>
      </c>
      <c r="B199" s="118" t="s">
        <v>372</v>
      </c>
      <c r="C199" s="18">
        <v>147.19999999999999</v>
      </c>
      <c r="D199" s="18">
        <v>0</v>
      </c>
      <c r="E199" s="19">
        <f t="shared" si="18"/>
        <v>0</v>
      </c>
      <c r="F199" s="274">
        <f t="shared" si="19"/>
        <v>-147.19999999999999</v>
      </c>
    </row>
    <row r="200" spans="1:6" ht="140.25">
      <c r="A200" s="15" t="s">
        <v>186</v>
      </c>
      <c r="B200" s="118" t="s">
        <v>373</v>
      </c>
      <c r="C200" s="18">
        <v>1669.9</v>
      </c>
      <c r="D200" s="18">
        <v>1669.9</v>
      </c>
      <c r="E200" s="19">
        <f t="shared" si="18"/>
        <v>100</v>
      </c>
      <c r="F200" s="274">
        <f t="shared" si="19"/>
        <v>0</v>
      </c>
    </row>
    <row r="201" spans="1:6" ht="89.25">
      <c r="A201" s="15" t="s">
        <v>187</v>
      </c>
      <c r="B201" s="16" t="s">
        <v>374</v>
      </c>
      <c r="C201" s="18">
        <v>288.89999999999998</v>
      </c>
      <c r="D201" s="18">
        <v>250.73</v>
      </c>
      <c r="E201" s="19">
        <f t="shared" si="18"/>
        <v>86.78781585323641</v>
      </c>
      <c r="F201" s="274">
        <f t="shared" si="19"/>
        <v>-38.169999999999987</v>
      </c>
    </row>
    <row r="202" spans="1:6" ht="51" customHeight="1">
      <c r="A202" s="15" t="s">
        <v>188</v>
      </c>
      <c r="B202" s="16" t="s">
        <v>375</v>
      </c>
      <c r="C202" s="18">
        <v>16100</v>
      </c>
      <c r="D202" s="18">
        <v>15595.16</v>
      </c>
      <c r="E202" s="19">
        <f t="shared" si="18"/>
        <v>96.864347826086956</v>
      </c>
      <c r="F202" s="274">
        <f t="shared" si="19"/>
        <v>-504.84000000000015</v>
      </c>
    </row>
    <row r="203" spans="1:6" ht="77.25" thickBot="1">
      <c r="A203" s="15" t="s">
        <v>376</v>
      </c>
      <c r="B203" s="295" t="s">
        <v>377</v>
      </c>
      <c r="C203" s="18">
        <v>191.7</v>
      </c>
      <c r="D203" s="18">
        <v>191.7</v>
      </c>
      <c r="E203" s="19">
        <f t="shared" si="18"/>
        <v>100</v>
      </c>
      <c r="F203" s="274">
        <f t="shared" si="19"/>
        <v>0</v>
      </c>
    </row>
    <row r="204" spans="1:6" ht="38.25" hidden="1">
      <c r="A204" s="296" t="s">
        <v>538</v>
      </c>
      <c r="B204" s="297" t="s">
        <v>539</v>
      </c>
      <c r="C204" s="23">
        <v>0</v>
      </c>
      <c r="D204" s="23">
        <v>0</v>
      </c>
      <c r="E204" s="24"/>
      <c r="F204" s="275">
        <f t="shared" si="19"/>
        <v>0</v>
      </c>
    </row>
    <row r="205" spans="1:6" ht="26.25" thickBot="1">
      <c r="A205" s="60" t="s">
        <v>189</v>
      </c>
      <c r="B205" s="130" t="s">
        <v>55</v>
      </c>
      <c r="C205" s="66">
        <f>SUM(C206+C207)</f>
        <v>580865.6</v>
      </c>
      <c r="D205" s="66">
        <f t="shared" ref="D205" si="20">SUM(D206:D207)</f>
        <v>530235.5</v>
      </c>
      <c r="E205" s="61">
        <f t="shared" si="18"/>
        <v>91.283680768838778</v>
      </c>
      <c r="F205" s="287">
        <f t="shared" si="19"/>
        <v>-50630.099999999977</v>
      </c>
    </row>
    <row r="206" spans="1:6" ht="83.25" customHeight="1">
      <c r="A206" s="10" t="s">
        <v>190</v>
      </c>
      <c r="B206" s="131" t="s">
        <v>378</v>
      </c>
      <c r="C206" s="13">
        <v>237125.1</v>
      </c>
      <c r="D206" s="13">
        <v>213575</v>
      </c>
      <c r="E206" s="14">
        <f t="shared" si="18"/>
        <v>90.06849127317183</v>
      </c>
      <c r="F206" s="273">
        <f t="shared" si="19"/>
        <v>-23550.100000000006</v>
      </c>
    </row>
    <row r="207" spans="1:6" ht="141.75" thickBot="1">
      <c r="A207" s="20" t="s">
        <v>190</v>
      </c>
      <c r="B207" s="127" t="s">
        <v>379</v>
      </c>
      <c r="C207" s="23">
        <v>343740.5</v>
      </c>
      <c r="D207" s="23">
        <v>316660.5</v>
      </c>
      <c r="E207" s="24">
        <f t="shared" si="18"/>
        <v>92.121964097916887</v>
      </c>
      <c r="F207" s="275">
        <f t="shared" si="19"/>
        <v>-27080</v>
      </c>
    </row>
    <row r="208" spans="1:6" ht="26.25" thickBot="1">
      <c r="A208" s="5" t="s">
        <v>281</v>
      </c>
      <c r="B208" s="116" t="s">
        <v>282</v>
      </c>
      <c r="C208" s="46">
        <f>SUM(C209:C211)</f>
        <v>184717.87</v>
      </c>
      <c r="D208" s="46">
        <f>SUM(D209:D211)</f>
        <v>179909.41999999998</v>
      </c>
      <c r="E208" s="7">
        <f t="shared" si="18"/>
        <v>97.396867991169444</v>
      </c>
      <c r="F208" s="278">
        <f t="shared" si="19"/>
        <v>-4808.4500000000116</v>
      </c>
    </row>
    <row r="209" spans="1:6" ht="102">
      <c r="A209" s="100" t="s">
        <v>283</v>
      </c>
      <c r="B209" s="131" t="s">
        <v>284</v>
      </c>
      <c r="C209" s="13">
        <v>23897</v>
      </c>
      <c r="D209" s="13">
        <v>22058.07</v>
      </c>
      <c r="E209" s="14">
        <f t="shared" si="18"/>
        <v>92.304766288655486</v>
      </c>
      <c r="F209" s="273">
        <f t="shared" si="19"/>
        <v>-1838.9300000000003</v>
      </c>
    </row>
    <row r="210" spans="1:6" ht="115.5" thickBot="1">
      <c r="A210" s="102" t="s">
        <v>380</v>
      </c>
      <c r="B210" s="21" t="s">
        <v>381</v>
      </c>
      <c r="C210" s="23">
        <v>112380</v>
      </c>
      <c r="D210" s="23">
        <v>112952.7</v>
      </c>
      <c r="E210" s="24">
        <f t="shared" ref="E210:E235" si="21">D210/C210*100</f>
        <v>100.50961025093432</v>
      </c>
      <c r="F210" s="275">
        <f t="shared" si="19"/>
        <v>572.69999999999709</v>
      </c>
    </row>
    <row r="211" spans="1:6" ht="39" thickBot="1">
      <c r="A211" s="96" t="s">
        <v>285</v>
      </c>
      <c r="B211" s="121" t="s">
        <v>382</v>
      </c>
      <c r="C211" s="46">
        <f>SUM(C212:C221)</f>
        <v>48440.869999999995</v>
      </c>
      <c r="D211" s="46">
        <f>SUM(D212:D221)</f>
        <v>44898.65</v>
      </c>
      <c r="E211" s="7">
        <f t="shared" si="21"/>
        <v>92.687538436035538</v>
      </c>
      <c r="F211" s="278">
        <f t="shared" si="19"/>
        <v>-3542.2199999999939</v>
      </c>
    </row>
    <row r="212" spans="1:6" ht="63.75">
      <c r="A212" s="100" t="s">
        <v>410</v>
      </c>
      <c r="B212" s="122" t="s">
        <v>411</v>
      </c>
      <c r="C212" s="13">
        <v>1700</v>
      </c>
      <c r="D212" s="13">
        <v>1700</v>
      </c>
      <c r="E212" s="14">
        <f t="shared" si="21"/>
        <v>100</v>
      </c>
      <c r="F212" s="273">
        <f t="shared" si="19"/>
        <v>0</v>
      </c>
    </row>
    <row r="213" spans="1:6" ht="63.75">
      <c r="A213" s="33" t="s">
        <v>410</v>
      </c>
      <c r="B213" s="123" t="s">
        <v>491</v>
      </c>
      <c r="C213" s="18">
        <f>D213</f>
        <v>4350</v>
      </c>
      <c r="D213" s="18">
        <v>4350</v>
      </c>
      <c r="E213" s="19"/>
      <c r="F213" s="274">
        <f t="shared" si="19"/>
        <v>0</v>
      </c>
    </row>
    <row r="214" spans="1:6" ht="127.5">
      <c r="A214" s="33" t="s">
        <v>410</v>
      </c>
      <c r="B214" s="123" t="s">
        <v>420</v>
      </c>
      <c r="C214" s="18">
        <v>8948.17</v>
      </c>
      <c r="D214" s="18">
        <v>8948.17</v>
      </c>
      <c r="E214" s="19">
        <f t="shared" si="21"/>
        <v>100</v>
      </c>
      <c r="F214" s="274">
        <f t="shared" si="19"/>
        <v>0</v>
      </c>
    </row>
    <row r="215" spans="1:6" ht="51">
      <c r="A215" s="33" t="s">
        <v>410</v>
      </c>
      <c r="B215" s="123" t="s">
        <v>421</v>
      </c>
      <c r="C215" s="18">
        <v>4491.8999999999996</v>
      </c>
      <c r="D215" s="18">
        <v>4491.8999999999996</v>
      </c>
      <c r="E215" s="19">
        <f t="shared" si="21"/>
        <v>100</v>
      </c>
      <c r="F215" s="274">
        <f t="shared" si="19"/>
        <v>0</v>
      </c>
    </row>
    <row r="216" spans="1:6" ht="140.25">
      <c r="A216" s="33" t="s">
        <v>410</v>
      </c>
      <c r="B216" s="123" t="s">
        <v>478</v>
      </c>
      <c r="C216" s="18">
        <v>6470</v>
      </c>
      <c r="D216" s="18">
        <v>6470</v>
      </c>
      <c r="E216" s="19">
        <f t="shared" si="21"/>
        <v>100</v>
      </c>
      <c r="F216" s="274">
        <f t="shared" si="19"/>
        <v>0</v>
      </c>
    </row>
    <row r="217" spans="1:6" ht="77.25">
      <c r="A217" s="33" t="s">
        <v>286</v>
      </c>
      <c r="B217" s="126" t="s">
        <v>287</v>
      </c>
      <c r="C217" s="18">
        <v>20082.3</v>
      </c>
      <c r="D217" s="18">
        <v>16540.080000000002</v>
      </c>
      <c r="E217" s="19">
        <f t="shared" si="21"/>
        <v>82.361482499514509</v>
      </c>
      <c r="F217" s="274">
        <f t="shared" si="19"/>
        <v>-3542.2199999999975</v>
      </c>
    </row>
    <row r="218" spans="1:6" ht="128.25" hidden="1">
      <c r="A218" s="33" t="s">
        <v>286</v>
      </c>
      <c r="B218" s="126" t="s">
        <v>473</v>
      </c>
      <c r="C218" s="18">
        <v>0</v>
      </c>
      <c r="D218" s="18">
        <v>0</v>
      </c>
      <c r="E218" s="19"/>
      <c r="F218" s="274">
        <f t="shared" si="19"/>
        <v>0</v>
      </c>
    </row>
    <row r="219" spans="1:6" ht="115.5" hidden="1">
      <c r="A219" s="33" t="s">
        <v>286</v>
      </c>
      <c r="B219" s="126" t="s">
        <v>479</v>
      </c>
      <c r="C219" s="18">
        <v>0</v>
      </c>
      <c r="D219" s="18">
        <v>0</v>
      </c>
      <c r="E219" s="19"/>
      <c r="F219" s="274">
        <f t="shared" si="19"/>
        <v>0</v>
      </c>
    </row>
    <row r="220" spans="1:6" ht="165.75">
      <c r="A220" s="33" t="s">
        <v>383</v>
      </c>
      <c r="B220" s="118" t="s">
        <v>384</v>
      </c>
      <c r="C220" s="18">
        <v>2148.5</v>
      </c>
      <c r="D220" s="18">
        <v>2148.5</v>
      </c>
      <c r="E220" s="19">
        <f t="shared" si="21"/>
        <v>100</v>
      </c>
      <c r="F220" s="274">
        <f t="shared" si="19"/>
        <v>0</v>
      </c>
    </row>
    <row r="221" spans="1:6" ht="115.5" thickBot="1">
      <c r="A221" s="132" t="s">
        <v>383</v>
      </c>
      <c r="B221" s="133" t="s">
        <v>412</v>
      </c>
      <c r="C221" s="23">
        <v>250</v>
      </c>
      <c r="D221" s="23">
        <v>250</v>
      </c>
      <c r="E221" s="24">
        <f t="shared" si="21"/>
        <v>100</v>
      </c>
      <c r="F221" s="275">
        <f t="shared" si="19"/>
        <v>0</v>
      </c>
    </row>
    <row r="222" spans="1:6" ht="26.25" hidden="1" thickBot="1">
      <c r="A222" s="134" t="s">
        <v>463</v>
      </c>
      <c r="B222" s="116" t="s">
        <v>464</v>
      </c>
      <c r="C222" s="28">
        <f>SUM(C223)</f>
        <v>0</v>
      </c>
      <c r="D222" s="28">
        <f>SUM(D223)</f>
        <v>0</v>
      </c>
      <c r="E222" s="7"/>
      <c r="F222" s="278">
        <f t="shared" si="19"/>
        <v>0</v>
      </c>
    </row>
    <row r="223" spans="1:6" ht="26.25" hidden="1" thickBot="1">
      <c r="A223" s="135" t="s">
        <v>465</v>
      </c>
      <c r="B223" s="128" t="s">
        <v>464</v>
      </c>
      <c r="C223" s="136">
        <v>0</v>
      </c>
      <c r="D223" s="43">
        <v>0</v>
      </c>
      <c r="E223" s="279"/>
      <c r="F223" s="280">
        <f t="shared" si="19"/>
        <v>0</v>
      </c>
    </row>
    <row r="224" spans="1:6" ht="51.75" thickBot="1">
      <c r="A224" s="5" t="s">
        <v>385</v>
      </c>
      <c r="B224" s="27" t="s">
        <v>386</v>
      </c>
      <c r="C224" s="7">
        <f>C225+C228</f>
        <v>0</v>
      </c>
      <c r="D224" s="7">
        <f>D225+D228</f>
        <v>17571.189999999999</v>
      </c>
      <c r="E224" s="7"/>
      <c r="F224" s="278">
        <f t="shared" si="19"/>
        <v>17571.189999999999</v>
      </c>
    </row>
    <row r="225" spans="1:6" ht="51.75" thickBot="1">
      <c r="A225" s="60" t="s">
        <v>451</v>
      </c>
      <c r="B225" s="117" t="s">
        <v>289</v>
      </c>
      <c r="C225" s="61">
        <f>SUM(C226:C227)</f>
        <v>0</v>
      </c>
      <c r="D225" s="61">
        <f>SUM(D226:D227)</f>
        <v>7300.79</v>
      </c>
      <c r="E225" s="61"/>
      <c r="F225" s="287">
        <f t="shared" si="19"/>
        <v>7300.79</v>
      </c>
    </row>
    <row r="226" spans="1:6" ht="38.25">
      <c r="A226" s="10" t="s">
        <v>288</v>
      </c>
      <c r="B226" s="131" t="s">
        <v>289</v>
      </c>
      <c r="C226" s="137">
        <v>0</v>
      </c>
      <c r="D226" s="13">
        <v>458.54</v>
      </c>
      <c r="E226" s="14"/>
      <c r="F226" s="273">
        <f t="shared" si="19"/>
        <v>458.54</v>
      </c>
    </row>
    <row r="227" spans="1:6" ht="39" thickBot="1">
      <c r="A227" s="138" t="s">
        <v>413</v>
      </c>
      <c r="B227" s="111" t="s">
        <v>289</v>
      </c>
      <c r="C227" s="139">
        <v>0</v>
      </c>
      <c r="D227" s="23">
        <v>6842.25</v>
      </c>
      <c r="E227" s="24"/>
      <c r="F227" s="275">
        <f t="shared" si="19"/>
        <v>6842.25</v>
      </c>
    </row>
    <row r="228" spans="1:6" ht="51.75" thickBot="1">
      <c r="A228" s="60" t="s">
        <v>452</v>
      </c>
      <c r="B228" s="117" t="s">
        <v>388</v>
      </c>
      <c r="C228" s="140">
        <f>SUM(C229:C230)</f>
        <v>0</v>
      </c>
      <c r="D228" s="140">
        <f>SUM(D229:D230)</f>
        <v>10270.4</v>
      </c>
      <c r="E228" s="61"/>
      <c r="F228" s="287">
        <f t="shared" si="19"/>
        <v>10270.4</v>
      </c>
    </row>
    <row r="229" spans="1:6" ht="38.25">
      <c r="A229" s="10" t="s">
        <v>387</v>
      </c>
      <c r="B229" s="131" t="s">
        <v>388</v>
      </c>
      <c r="C229" s="137">
        <v>0</v>
      </c>
      <c r="D229" s="13">
        <v>2960.66</v>
      </c>
      <c r="E229" s="14"/>
      <c r="F229" s="273">
        <f t="shared" si="19"/>
        <v>2960.66</v>
      </c>
    </row>
    <row r="230" spans="1:6" ht="39" thickBot="1">
      <c r="A230" s="141" t="s">
        <v>414</v>
      </c>
      <c r="B230" s="111" t="s">
        <v>388</v>
      </c>
      <c r="C230" s="139">
        <v>0</v>
      </c>
      <c r="D230" s="23">
        <v>7309.74</v>
      </c>
      <c r="E230" s="24"/>
      <c r="F230" s="275">
        <f t="shared" si="19"/>
        <v>7309.74</v>
      </c>
    </row>
    <row r="231" spans="1:6" ht="77.25" thickBot="1">
      <c r="A231" s="5" t="s">
        <v>232</v>
      </c>
      <c r="B231" s="27" t="s">
        <v>389</v>
      </c>
      <c r="C231" s="28">
        <f>SUM(C232:C233)</f>
        <v>0</v>
      </c>
      <c r="D231" s="28">
        <f>SUM(D232:D233)</f>
        <v>-17326.52</v>
      </c>
      <c r="E231" s="7"/>
      <c r="F231" s="278">
        <f t="shared" si="19"/>
        <v>-17326.52</v>
      </c>
    </row>
    <row r="232" spans="1:6" ht="76.5">
      <c r="A232" s="10" t="s">
        <v>234</v>
      </c>
      <c r="B232" s="11" t="s">
        <v>233</v>
      </c>
      <c r="C232" s="137">
        <v>0</v>
      </c>
      <c r="D232" s="13">
        <v>-2250.7800000000002</v>
      </c>
      <c r="E232" s="14"/>
      <c r="F232" s="273">
        <f t="shared" si="19"/>
        <v>-2250.7800000000002</v>
      </c>
    </row>
    <row r="233" spans="1:6" ht="77.25" thickBot="1">
      <c r="A233" s="15" t="s">
        <v>235</v>
      </c>
      <c r="B233" s="16" t="s">
        <v>233</v>
      </c>
      <c r="C233" s="255">
        <v>0</v>
      </c>
      <c r="D233" s="18">
        <v>-15075.74</v>
      </c>
      <c r="E233" s="19"/>
      <c r="F233" s="274">
        <f t="shared" si="19"/>
        <v>-15075.74</v>
      </c>
    </row>
    <row r="234" spans="1:6" ht="77.25" hidden="1" thickBot="1">
      <c r="A234" s="20" t="s">
        <v>532</v>
      </c>
      <c r="B234" s="21" t="s">
        <v>233</v>
      </c>
      <c r="C234" s="23">
        <v>0</v>
      </c>
      <c r="D234" s="23">
        <v>0</v>
      </c>
      <c r="E234" s="24"/>
      <c r="F234" s="275">
        <f t="shared" si="19"/>
        <v>0</v>
      </c>
    </row>
    <row r="235" spans="1:6" ht="15.75" thickBot="1">
      <c r="A235" s="37"/>
      <c r="B235" s="142" t="s">
        <v>56</v>
      </c>
      <c r="C235" s="28">
        <f>C4+C163</f>
        <v>2645259.29</v>
      </c>
      <c r="D235" s="28">
        <f>D4+D163</f>
        <v>2081153.69</v>
      </c>
      <c r="E235" s="7">
        <f t="shared" si="21"/>
        <v>78.674846653690423</v>
      </c>
      <c r="F235" s="278">
        <f t="shared" si="19"/>
        <v>-564105.60000000009</v>
      </c>
    </row>
  </sheetData>
  <mergeCells count="1">
    <mergeCell ref="A1:F1"/>
  </mergeCells>
  <pageMargins left="0.70866141732283472" right="0" top="0.23622047244094491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tabSelected="1" topLeftCell="A46" workbookViewId="0">
      <selection activeCell="F62" sqref="F62"/>
    </sheetView>
  </sheetViews>
  <sheetFormatPr defaultColWidth="9.140625" defaultRowHeight="14.25"/>
  <cols>
    <col min="1" max="1" width="12.7109375" style="143" customWidth="1"/>
    <col min="2" max="2" width="53" style="143" customWidth="1"/>
    <col min="3" max="3" width="14.5703125" style="143" customWidth="1"/>
    <col min="4" max="4" width="8.42578125" style="143" hidden="1" customWidth="1"/>
    <col min="5" max="5" width="15" style="143" customWidth="1"/>
    <col min="6" max="6" width="13.5703125" style="216" customWidth="1"/>
    <col min="7" max="7" width="6.7109375" style="143" hidden="1" customWidth="1"/>
    <col min="8" max="8" width="15" style="143" customWidth="1"/>
    <col min="9" max="9" width="18.28515625" style="143" customWidth="1"/>
    <col min="10" max="10" width="11.28515625" style="143" customWidth="1"/>
    <col min="11" max="16384" width="9.140625" style="143"/>
  </cols>
  <sheetData>
    <row r="1" spans="1:19" ht="18">
      <c r="A1" s="299" t="s">
        <v>64</v>
      </c>
      <c r="B1" s="299"/>
      <c r="C1" s="299"/>
      <c r="D1" s="299"/>
      <c r="E1" s="299"/>
      <c r="F1" s="299"/>
      <c r="G1" s="299"/>
      <c r="H1" s="299"/>
    </row>
    <row r="2" spans="1:19" ht="18">
      <c r="A2" s="299" t="s">
        <v>540</v>
      </c>
      <c r="B2" s="299"/>
      <c r="C2" s="299"/>
      <c r="D2" s="299"/>
      <c r="E2" s="299"/>
      <c r="F2" s="299"/>
      <c r="G2" s="299"/>
      <c r="H2" s="299"/>
    </row>
    <row r="3" spans="1:19" ht="15">
      <c r="A3" s="144"/>
      <c r="B3" s="144"/>
      <c r="C3" s="144"/>
      <c r="D3" s="144"/>
      <c r="E3" s="144"/>
      <c r="F3" s="300"/>
      <c r="G3" s="300"/>
      <c r="H3" s="300"/>
    </row>
    <row r="4" spans="1:19" s="147" customFormat="1" ht="110.25" customHeight="1">
      <c r="A4" s="145" t="s">
        <v>65</v>
      </c>
      <c r="B4" s="145" t="s">
        <v>66</v>
      </c>
      <c r="C4" s="145" t="s">
        <v>391</v>
      </c>
      <c r="D4" s="145" t="s">
        <v>67</v>
      </c>
      <c r="E4" s="145" t="s">
        <v>168</v>
      </c>
      <c r="F4" s="145" t="s">
        <v>541</v>
      </c>
      <c r="G4" s="145" t="s">
        <v>68</v>
      </c>
      <c r="H4" s="146" t="s">
        <v>169</v>
      </c>
    </row>
    <row r="5" spans="1:19" s="147" customFormat="1" ht="15">
      <c r="A5" s="148">
        <v>1</v>
      </c>
      <c r="B5" s="148">
        <v>2</v>
      </c>
      <c r="C5" s="145">
        <v>3</v>
      </c>
      <c r="D5" s="148"/>
      <c r="E5" s="145">
        <v>4</v>
      </c>
      <c r="F5" s="145">
        <v>5</v>
      </c>
      <c r="G5" s="148"/>
      <c r="H5" s="149">
        <v>6</v>
      </c>
    </row>
    <row r="6" spans="1:19" ht="15">
      <c r="A6" s="150">
        <v>100</v>
      </c>
      <c r="B6" s="151" t="s">
        <v>69</v>
      </c>
      <c r="C6" s="152">
        <f>SUM(C7:C14)</f>
        <v>159113.04</v>
      </c>
      <c r="D6" s="152"/>
      <c r="E6" s="152">
        <f>SUM(E7:E14)</f>
        <v>145084.34</v>
      </c>
      <c r="F6" s="152">
        <f>SUM(F7:F14)</f>
        <v>111669.43</v>
      </c>
      <c r="G6" s="153"/>
      <c r="H6" s="154">
        <f>F6/E6*100</f>
        <v>76.968630797782851</v>
      </c>
    </row>
    <row r="7" spans="1:19" s="160" customFormat="1" ht="30">
      <c r="A7" s="155">
        <v>102</v>
      </c>
      <c r="B7" s="156" t="s">
        <v>70</v>
      </c>
      <c r="C7" s="157">
        <v>3234.86</v>
      </c>
      <c r="D7" s="157"/>
      <c r="E7" s="157">
        <v>3234.86</v>
      </c>
      <c r="F7" s="157">
        <v>2842.48</v>
      </c>
      <c r="G7" s="158"/>
      <c r="H7" s="159">
        <f>F7/E7*100</f>
        <v>87.870263318968981</v>
      </c>
    </row>
    <row r="8" spans="1:19" ht="45">
      <c r="A8" s="161">
        <v>103</v>
      </c>
      <c r="B8" s="156" t="s">
        <v>71</v>
      </c>
      <c r="C8" s="162">
        <v>4477.45</v>
      </c>
      <c r="D8" s="162"/>
      <c r="E8" s="162">
        <v>4477.45</v>
      </c>
      <c r="F8" s="162">
        <v>3800.31</v>
      </c>
      <c r="G8" s="163"/>
      <c r="H8" s="159">
        <f>F8/E8*100</f>
        <v>84.876659705859353</v>
      </c>
      <c r="L8" s="164"/>
      <c r="M8" s="164"/>
      <c r="N8" s="165"/>
      <c r="O8" s="164"/>
      <c r="P8" s="164"/>
      <c r="Q8" s="164"/>
      <c r="R8" s="164"/>
      <c r="S8" s="166"/>
    </row>
    <row r="9" spans="1:19" ht="60">
      <c r="A9" s="161">
        <v>104</v>
      </c>
      <c r="B9" s="156" t="s">
        <v>72</v>
      </c>
      <c r="C9" s="162">
        <v>92147.3</v>
      </c>
      <c r="D9" s="162"/>
      <c r="E9" s="162">
        <v>92108.15</v>
      </c>
      <c r="F9" s="162">
        <v>69519.88</v>
      </c>
      <c r="G9" s="163"/>
      <c r="H9" s="159">
        <f t="shared" ref="H9:H62" si="0">F9/E9*100</f>
        <v>75.476361212335732</v>
      </c>
      <c r="L9" s="167"/>
      <c r="M9" s="168"/>
      <c r="N9" s="169"/>
      <c r="O9" s="170"/>
      <c r="P9" s="171"/>
      <c r="Q9" s="170"/>
      <c r="R9" s="171"/>
      <c r="S9" s="166"/>
    </row>
    <row r="10" spans="1:19" ht="15">
      <c r="A10" s="161">
        <v>105</v>
      </c>
      <c r="B10" s="156" t="s">
        <v>73</v>
      </c>
      <c r="C10" s="162">
        <v>288.89999999999998</v>
      </c>
      <c r="D10" s="162"/>
      <c r="E10" s="162">
        <v>288.89999999999998</v>
      </c>
      <c r="F10" s="162">
        <v>250.73</v>
      </c>
      <c r="G10" s="163"/>
      <c r="H10" s="159">
        <f t="shared" si="0"/>
        <v>86.78781585323641</v>
      </c>
      <c r="L10" s="172"/>
      <c r="M10" s="173"/>
      <c r="N10" s="174"/>
      <c r="O10" s="175"/>
      <c r="P10" s="175"/>
      <c r="Q10" s="175"/>
      <c r="R10" s="176"/>
      <c r="S10" s="166"/>
    </row>
    <row r="11" spans="1:19" ht="45">
      <c r="A11" s="161">
        <v>106</v>
      </c>
      <c r="B11" s="156" t="s">
        <v>74</v>
      </c>
      <c r="C11" s="162">
        <v>23759.74</v>
      </c>
      <c r="D11" s="162"/>
      <c r="E11" s="162">
        <v>23759.74</v>
      </c>
      <c r="F11" s="162">
        <v>19391.12</v>
      </c>
      <c r="G11" s="163"/>
      <c r="H11" s="159">
        <f t="shared" si="0"/>
        <v>81.613350987847497</v>
      </c>
      <c r="L11" s="177"/>
      <c r="M11" s="173"/>
      <c r="N11" s="178"/>
      <c r="O11" s="179"/>
      <c r="P11" s="179"/>
      <c r="Q11" s="179"/>
      <c r="R11" s="176"/>
      <c r="S11" s="166"/>
    </row>
    <row r="12" spans="1:19" ht="15">
      <c r="A12" s="161">
        <v>107</v>
      </c>
      <c r="B12" s="156" t="s">
        <v>75</v>
      </c>
      <c r="C12" s="162">
        <v>2515</v>
      </c>
      <c r="D12" s="162"/>
      <c r="E12" s="162">
        <v>2515</v>
      </c>
      <c r="F12" s="162">
        <v>2515</v>
      </c>
      <c r="G12" s="163"/>
      <c r="H12" s="159">
        <v>0</v>
      </c>
      <c r="L12" s="177"/>
      <c r="M12" s="173"/>
      <c r="N12" s="178"/>
      <c r="O12" s="179"/>
      <c r="P12" s="176"/>
      <c r="Q12" s="179"/>
      <c r="R12" s="176"/>
      <c r="S12" s="166"/>
    </row>
    <row r="13" spans="1:19" ht="15">
      <c r="A13" s="161">
        <v>111</v>
      </c>
      <c r="B13" s="156" t="s">
        <v>492</v>
      </c>
      <c r="C13" s="162">
        <v>15550</v>
      </c>
      <c r="D13" s="162"/>
      <c r="E13" s="162">
        <v>1547.13</v>
      </c>
      <c r="F13" s="162">
        <v>0</v>
      </c>
      <c r="G13" s="163"/>
      <c r="H13" s="159">
        <v>88.5</v>
      </c>
      <c r="I13" s="180"/>
      <c r="J13" s="181"/>
      <c r="L13" s="177"/>
      <c r="M13" s="173"/>
      <c r="N13" s="178"/>
      <c r="O13" s="179"/>
      <c r="P13" s="179"/>
      <c r="Q13" s="179"/>
      <c r="R13" s="176"/>
      <c r="S13" s="166"/>
    </row>
    <row r="14" spans="1:19" ht="15">
      <c r="A14" s="161">
        <v>113</v>
      </c>
      <c r="B14" s="156" t="s">
        <v>76</v>
      </c>
      <c r="C14" s="162">
        <v>17139.79</v>
      </c>
      <c r="D14" s="162"/>
      <c r="E14" s="162">
        <v>17153.11</v>
      </c>
      <c r="F14" s="162">
        <v>13349.91</v>
      </c>
      <c r="G14" s="163"/>
      <c r="H14" s="159">
        <f t="shared" si="0"/>
        <v>77.827927413745954</v>
      </c>
      <c r="L14" s="177"/>
      <c r="M14" s="173"/>
      <c r="N14" s="178"/>
      <c r="O14" s="179"/>
      <c r="P14" s="176"/>
      <c r="Q14" s="179"/>
      <c r="R14" s="176"/>
      <c r="S14" s="166"/>
    </row>
    <row r="15" spans="1:19" ht="30">
      <c r="A15" s="182">
        <v>300</v>
      </c>
      <c r="B15" s="183" t="s">
        <v>77</v>
      </c>
      <c r="C15" s="184">
        <f>SUM(C16:C19)</f>
        <v>17845.259999999998</v>
      </c>
      <c r="D15" s="184"/>
      <c r="E15" s="184">
        <f>SUM(E16:E19)</f>
        <v>18198.47</v>
      </c>
      <c r="F15" s="184">
        <f>SUM(F16:F19)</f>
        <v>15171.8</v>
      </c>
      <c r="G15" s="185"/>
      <c r="H15" s="186">
        <f t="shared" si="0"/>
        <v>83.368546916306698</v>
      </c>
      <c r="J15" s="187"/>
      <c r="L15" s="177"/>
      <c r="M15" s="173"/>
      <c r="N15" s="178"/>
      <c r="O15" s="179"/>
      <c r="P15" s="179"/>
      <c r="Q15" s="179"/>
      <c r="R15" s="176"/>
      <c r="S15" s="166"/>
    </row>
    <row r="16" spans="1:19" ht="15">
      <c r="A16" s="161">
        <v>302</v>
      </c>
      <c r="B16" s="156" t="s">
        <v>78</v>
      </c>
      <c r="C16" s="162">
        <v>0</v>
      </c>
      <c r="D16" s="162"/>
      <c r="E16" s="162">
        <v>0</v>
      </c>
      <c r="F16" s="162">
        <v>0</v>
      </c>
      <c r="G16" s="163"/>
      <c r="H16" s="159">
        <v>0</v>
      </c>
      <c r="L16" s="177"/>
      <c r="M16" s="173"/>
      <c r="N16" s="178"/>
      <c r="O16" s="179"/>
      <c r="P16" s="179"/>
      <c r="Q16" s="179"/>
      <c r="R16" s="176"/>
      <c r="S16" s="166"/>
    </row>
    <row r="17" spans="1:19" ht="45">
      <c r="A17" s="161">
        <v>309</v>
      </c>
      <c r="B17" s="156" t="s">
        <v>79</v>
      </c>
      <c r="C17" s="162">
        <v>218.8</v>
      </c>
      <c r="D17" s="162"/>
      <c r="E17" s="162">
        <v>218.8</v>
      </c>
      <c r="F17" s="162">
        <v>218.8</v>
      </c>
      <c r="G17" s="163"/>
      <c r="H17" s="159">
        <f t="shared" si="0"/>
        <v>100</v>
      </c>
      <c r="L17" s="177"/>
      <c r="M17" s="173"/>
      <c r="N17" s="178"/>
      <c r="O17" s="179"/>
      <c r="P17" s="176"/>
      <c r="Q17" s="179"/>
      <c r="R17" s="176"/>
      <c r="S17" s="166"/>
    </row>
    <row r="18" spans="1:19" ht="15">
      <c r="A18" s="161">
        <v>310</v>
      </c>
      <c r="B18" s="156" t="s">
        <v>80</v>
      </c>
      <c r="C18" s="162">
        <v>15942.91</v>
      </c>
      <c r="D18" s="162"/>
      <c r="E18" s="162">
        <v>16272.12</v>
      </c>
      <c r="F18" s="162">
        <v>13450.13</v>
      </c>
      <c r="G18" s="163"/>
      <c r="H18" s="159">
        <f t="shared" si="0"/>
        <v>82.657514816754059</v>
      </c>
      <c r="L18" s="188"/>
      <c r="M18" s="189"/>
      <c r="N18" s="190"/>
      <c r="O18" s="191"/>
      <c r="P18" s="191"/>
      <c r="Q18" s="191"/>
      <c r="R18" s="176"/>
      <c r="S18" s="166"/>
    </row>
    <row r="19" spans="1:19" ht="30">
      <c r="A19" s="161">
        <v>314</v>
      </c>
      <c r="B19" s="156" t="s">
        <v>81</v>
      </c>
      <c r="C19" s="162">
        <v>1683.55</v>
      </c>
      <c r="D19" s="162"/>
      <c r="E19" s="162">
        <v>1707.55</v>
      </c>
      <c r="F19" s="162">
        <v>1502.87</v>
      </c>
      <c r="G19" s="163"/>
      <c r="H19" s="159">
        <f t="shared" si="0"/>
        <v>88.013235337178997</v>
      </c>
      <c r="L19" s="177"/>
      <c r="M19" s="173"/>
      <c r="N19" s="192"/>
      <c r="O19" s="179"/>
      <c r="P19" s="179"/>
      <c r="Q19" s="179"/>
      <c r="R19" s="176"/>
      <c r="S19" s="166"/>
    </row>
    <row r="20" spans="1:19" ht="15">
      <c r="A20" s="193">
        <v>400</v>
      </c>
      <c r="B20" s="151" t="s">
        <v>82</v>
      </c>
      <c r="C20" s="152">
        <f>SUM(C21:C26)</f>
        <v>98502.819999999992</v>
      </c>
      <c r="D20" s="152"/>
      <c r="E20" s="152">
        <f>SUM(E21:E26)</f>
        <v>98751.23</v>
      </c>
      <c r="F20" s="152">
        <f>SUM(F21:F26)</f>
        <v>67222.55</v>
      </c>
      <c r="G20" s="153"/>
      <c r="H20" s="154">
        <f t="shared" si="0"/>
        <v>68.072620462550191</v>
      </c>
      <c r="L20" s="177"/>
      <c r="M20" s="173"/>
      <c r="N20" s="192"/>
      <c r="O20" s="179"/>
      <c r="P20" s="179"/>
      <c r="Q20" s="179"/>
      <c r="R20" s="176"/>
      <c r="S20" s="166"/>
    </row>
    <row r="21" spans="1:19" ht="15">
      <c r="A21" s="161">
        <v>405</v>
      </c>
      <c r="B21" s="156" t="s">
        <v>83</v>
      </c>
      <c r="C21" s="162">
        <v>1139.0999999999999</v>
      </c>
      <c r="D21" s="162"/>
      <c r="E21" s="162">
        <v>1411.66</v>
      </c>
      <c r="F21" s="162">
        <v>1118</v>
      </c>
      <c r="G21" s="163"/>
      <c r="H21" s="159">
        <f t="shared" si="0"/>
        <v>79.197540484252585</v>
      </c>
      <c r="L21" s="177"/>
      <c r="M21" s="173"/>
      <c r="N21" s="192"/>
      <c r="O21" s="179"/>
      <c r="P21" s="179"/>
      <c r="Q21" s="179"/>
      <c r="R21" s="176"/>
      <c r="S21" s="166"/>
    </row>
    <row r="22" spans="1:19" ht="15">
      <c r="A22" s="161">
        <v>406</v>
      </c>
      <c r="B22" s="156" t="s">
        <v>84</v>
      </c>
      <c r="C22" s="162">
        <v>1798.12</v>
      </c>
      <c r="D22" s="162"/>
      <c r="E22" s="162">
        <v>1798.12</v>
      </c>
      <c r="F22" s="162">
        <v>1710</v>
      </c>
      <c r="G22" s="163"/>
      <c r="H22" s="159">
        <f t="shared" si="0"/>
        <v>95.099325962672125</v>
      </c>
      <c r="L22" s="177"/>
      <c r="M22" s="173"/>
      <c r="N22" s="192"/>
      <c r="O22" s="179"/>
      <c r="P22" s="179"/>
      <c r="Q22" s="179"/>
      <c r="R22" s="176"/>
      <c r="S22" s="166"/>
    </row>
    <row r="23" spans="1:19" ht="15">
      <c r="A23" s="161">
        <v>408</v>
      </c>
      <c r="B23" s="194" t="s">
        <v>85</v>
      </c>
      <c r="C23" s="162">
        <v>1219.5999999999999</v>
      </c>
      <c r="D23" s="162"/>
      <c r="E23" s="162">
        <v>1219.5999999999999</v>
      </c>
      <c r="F23" s="162">
        <v>298.60000000000002</v>
      </c>
      <c r="G23" s="163"/>
      <c r="H23" s="159">
        <f t="shared" si="0"/>
        <v>24.483437192522143</v>
      </c>
      <c r="L23" s="195"/>
      <c r="M23" s="168"/>
      <c r="N23" s="196"/>
      <c r="O23" s="170"/>
      <c r="P23" s="169"/>
      <c r="Q23" s="170"/>
      <c r="R23" s="176"/>
      <c r="S23" s="166"/>
    </row>
    <row r="24" spans="1:19" ht="15">
      <c r="A24" s="161">
        <v>409</v>
      </c>
      <c r="B24" s="197" t="s">
        <v>86</v>
      </c>
      <c r="C24" s="162">
        <v>83405.56</v>
      </c>
      <c r="D24" s="162"/>
      <c r="E24" s="162">
        <v>83405.56</v>
      </c>
      <c r="F24" s="162">
        <v>57011.41</v>
      </c>
      <c r="G24" s="163"/>
      <c r="H24" s="159">
        <f t="shared" si="0"/>
        <v>68.354447832974202</v>
      </c>
      <c r="L24" s="177"/>
      <c r="M24" s="173"/>
      <c r="N24" s="192"/>
      <c r="O24" s="179"/>
      <c r="P24" s="179"/>
      <c r="Q24" s="179"/>
      <c r="R24" s="176"/>
      <c r="S24" s="166"/>
    </row>
    <row r="25" spans="1:19" ht="15">
      <c r="A25" s="161">
        <v>410</v>
      </c>
      <c r="B25" s="197" t="s">
        <v>87</v>
      </c>
      <c r="C25" s="162">
        <v>3422.4</v>
      </c>
      <c r="D25" s="162"/>
      <c r="E25" s="162">
        <v>3422.4</v>
      </c>
      <c r="F25" s="162">
        <v>2579.31</v>
      </c>
      <c r="G25" s="163"/>
      <c r="H25" s="159">
        <f t="shared" si="0"/>
        <v>75.365532959326785</v>
      </c>
      <c r="L25" s="177"/>
      <c r="M25" s="173"/>
      <c r="N25" s="192"/>
      <c r="O25" s="179"/>
      <c r="P25" s="179"/>
      <c r="Q25" s="179"/>
      <c r="R25" s="176"/>
      <c r="S25" s="166"/>
    </row>
    <row r="26" spans="1:19" ht="21" customHeight="1">
      <c r="A26" s="161">
        <v>412</v>
      </c>
      <c r="B26" s="194" t="s">
        <v>88</v>
      </c>
      <c r="C26" s="162">
        <v>7518.04</v>
      </c>
      <c r="D26" s="162"/>
      <c r="E26" s="162">
        <v>7493.89</v>
      </c>
      <c r="F26" s="162">
        <v>4505.2299999999996</v>
      </c>
      <c r="G26" s="163"/>
      <c r="H26" s="159">
        <f t="shared" si="0"/>
        <v>60.118710042447908</v>
      </c>
      <c r="L26" s="177"/>
      <c r="M26" s="198"/>
      <c r="N26" s="192"/>
      <c r="O26" s="179"/>
      <c r="P26" s="179"/>
      <c r="Q26" s="179"/>
      <c r="R26" s="176"/>
      <c r="S26" s="166"/>
    </row>
    <row r="27" spans="1:19" s="199" customFormat="1" ht="15">
      <c r="A27" s="150">
        <v>500</v>
      </c>
      <c r="B27" s="151" t="s">
        <v>89</v>
      </c>
      <c r="C27" s="152">
        <f>SUM(C28:C31)</f>
        <v>691867.78</v>
      </c>
      <c r="D27" s="152"/>
      <c r="E27" s="152">
        <f>SUM(E28:E31)</f>
        <v>463602.92</v>
      </c>
      <c r="F27" s="152">
        <f>SUM(F28:F31)</f>
        <v>371008.26</v>
      </c>
      <c r="G27" s="153"/>
      <c r="H27" s="154">
        <f t="shared" si="0"/>
        <v>80.027162037719705</v>
      </c>
      <c r="J27" s="200" t="s">
        <v>58</v>
      </c>
      <c r="L27" s="177"/>
      <c r="M27" s="201"/>
      <c r="N27" s="192"/>
      <c r="O27" s="179"/>
      <c r="P27" s="176"/>
      <c r="Q27" s="179"/>
      <c r="R27" s="176"/>
      <c r="S27" s="202"/>
    </row>
    <row r="28" spans="1:19" ht="15">
      <c r="A28" s="161">
        <v>501</v>
      </c>
      <c r="B28" s="194" t="s">
        <v>90</v>
      </c>
      <c r="C28" s="162">
        <v>306997.93</v>
      </c>
      <c r="D28" s="162"/>
      <c r="E28" s="162">
        <v>65628.539999999994</v>
      </c>
      <c r="F28" s="162">
        <v>46299.58</v>
      </c>
      <c r="G28" s="163"/>
      <c r="H28" s="159">
        <f t="shared" si="0"/>
        <v>70.547935395180218</v>
      </c>
      <c r="L28" s="177"/>
      <c r="M28" s="201"/>
      <c r="N28" s="192"/>
      <c r="O28" s="179"/>
      <c r="P28" s="179"/>
      <c r="Q28" s="179"/>
      <c r="R28" s="176"/>
      <c r="S28" s="166"/>
    </row>
    <row r="29" spans="1:19" ht="15">
      <c r="A29" s="161">
        <v>502</v>
      </c>
      <c r="B29" s="194" t="s">
        <v>91</v>
      </c>
      <c r="C29" s="162">
        <v>115902.71</v>
      </c>
      <c r="D29" s="162"/>
      <c r="E29" s="162">
        <v>128434.52</v>
      </c>
      <c r="F29" s="162">
        <v>95856.48</v>
      </c>
      <c r="G29" s="163"/>
      <c r="H29" s="159">
        <f t="shared" si="0"/>
        <v>74.634514147754032</v>
      </c>
      <c r="I29" s="187"/>
      <c r="J29" s="187"/>
      <c r="L29" s="177"/>
      <c r="M29" s="198"/>
      <c r="N29" s="192"/>
      <c r="O29" s="179"/>
      <c r="P29" s="176"/>
      <c r="Q29" s="179"/>
      <c r="R29" s="176"/>
      <c r="S29" s="166"/>
    </row>
    <row r="30" spans="1:19" ht="15">
      <c r="A30" s="161">
        <v>503</v>
      </c>
      <c r="B30" s="194" t="s">
        <v>92</v>
      </c>
      <c r="C30" s="162">
        <v>252763.76</v>
      </c>
      <c r="D30" s="162"/>
      <c r="E30" s="162">
        <v>253339.66</v>
      </c>
      <c r="F30" s="162">
        <v>218894.32</v>
      </c>
      <c r="G30" s="163"/>
      <c r="H30" s="159">
        <f t="shared" si="0"/>
        <v>86.403494817984679</v>
      </c>
      <c r="L30" s="167"/>
      <c r="M30" s="168"/>
      <c r="N30" s="169"/>
      <c r="O30" s="170"/>
      <c r="P30" s="171"/>
      <c r="Q30" s="170"/>
      <c r="R30" s="176"/>
      <c r="S30" s="166"/>
    </row>
    <row r="31" spans="1:19" ht="30">
      <c r="A31" s="161">
        <v>505</v>
      </c>
      <c r="B31" s="194" t="s">
        <v>93</v>
      </c>
      <c r="C31" s="162">
        <v>16203.38</v>
      </c>
      <c r="D31" s="162"/>
      <c r="E31" s="162">
        <v>16200.2</v>
      </c>
      <c r="F31" s="162">
        <v>9957.8799999999992</v>
      </c>
      <c r="G31" s="163"/>
      <c r="H31" s="159">
        <f t="shared" si="0"/>
        <v>61.467636202022192</v>
      </c>
      <c r="L31" s="177"/>
      <c r="M31" s="198"/>
      <c r="N31" s="178"/>
      <c r="O31" s="179"/>
      <c r="P31" s="179"/>
      <c r="Q31" s="179"/>
      <c r="R31" s="176"/>
      <c r="S31" s="166"/>
    </row>
    <row r="32" spans="1:19" s="199" customFormat="1" ht="15">
      <c r="A32" s="150">
        <v>600</v>
      </c>
      <c r="B32" s="151" t="s">
        <v>94</v>
      </c>
      <c r="C32" s="152">
        <f>SUM(C33:C35)</f>
        <v>1810.4199999999998</v>
      </c>
      <c r="D32" s="152">
        <f>SUM(D35)</f>
        <v>0</v>
      </c>
      <c r="E32" s="152">
        <f>SUM(E33:E35)</f>
        <v>1810.4199999999998</v>
      </c>
      <c r="F32" s="152">
        <f>SUM(F33:F35)</f>
        <v>1436.71</v>
      </c>
      <c r="G32" s="153"/>
      <c r="H32" s="154">
        <f t="shared" si="0"/>
        <v>79.357828570166049</v>
      </c>
      <c r="L32" s="177"/>
      <c r="M32" s="198"/>
      <c r="N32" s="178"/>
      <c r="O32" s="179"/>
      <c r="P32" s="176"/>
      <c r="Q32" s="179"/>
      <c r="R32" s="176"/>
      <c r="S32" s="202"/>
    </row>
    <row r="33" spans="1:19" s="199" customFormat="1" ht="15">
      <c r="A33" s="203">
        <v>602</v>
      </c>
      <c r="B33" s="194" t="s">
        <v>95</v>
      </c>
      <c r="C33" s="162">
        <v>90.07</v>
      </c>
      <c r="D33" s="162"/>
      <c r="E33" s="162">
        <v>90.07</v>
      </c>
      <c r="F33" s="162">
        <v>0</v>
      </c>
      <c r="G33" s="163"/>
      <c r="H33" s="159">
        <f t="shared" si="0"/>
        <v>0</v>
      </c>
      <c r="L33" s="177"/>
      <c r="M33" s="198"/>
      <c r="N33" s="178"/>
      <c r="O33" s="179"/>
      <c r="P33" s="176"/>
      <c r="Q33" s="179"/>
      <c r="R33" s="176"/>
      <c r="S33" s="202"/>
    </row>
    <row r="34" spans="1:19" s="199" customFormat="1" ht="30">
      <c r="A34" s="203">
        <v>603</v>
      </c>
      <c r="B34" s="194" t="s">
        <v>96</v>
      </c>
      <c r="C34" s="162">
        <v>689.5</v>
      </c>
      <c r="D34" s="162"/>
      <c r="E34" s="162">
        <v>689.5</v>
      </c>
      <c r="F34" s="162">
        <v>417.74</v>
      </c>
      <c r="G34" s="163"/>
      <c r="H34" s="159">
        <f t="shared" si="0"/>
        <v>60.585931834662802</v>
      </c>
      <c r="L34" s="177"/>
      <c r="M34" s="198"/>
      <c r="N34" s="178"/>
      <c r="O34" s="179"/>
      <c r="P34" s="176"/>
      <c r="Q34" s="179"/>
      <c r="R34" s="176"/>
      <c r="S34" s="202"/>
    </row>
    <row r="35" spans="1:19" s="199" customFormat="1" ht="30">
      <c r="A35" s="203">
        <v>605</v>
      </c>
      <c r="B35" s="194" t="s">
        <v>97</v>
      </c>
      <c r="C35" s="162">
        <v>1030.8499999999999</v>
      </c>
      <c r="D35" s="162"/>
      <c r="E35" s="162">
        <v>1030.8499999999999</v>
      </c>
      <c r="F35" s="162">
        <v>1018.97</v>
      </c>
      <c r="G35" s="163"/>
      <c r="H35" s="159">
        <f t="shared" si="0"/>
        <v>98.847552990250776</v>
      </c>
      <c r="L35" s="177"/>
      <c r="M35" s="198"/>
      <c r="N35" s="192"/>
      <c r="O35" s="179"/>
      <c r="P35" s="179"/>
      <c r="Q35" s="179"/>
      <c r="R35" s="176"/>
      <c r="S35" s="202"/>
    </row>
    <row r="36" spans="1:19" s="199" customFormat="1" ht="15">
      <c r="A36" s="150">
        <v>700</v>
      </c>
      <c r="B36" s="151" t="s">
        <v>98</v>
      </c>
      <c r="C36" s="152">
        <f>SUM(C37:C41)</f>
        <v>1450681.07</v>
      </c>
      <c r="D36" s="152"/>
      <c r="E36" s="152">
        <f>SUM(E37:E41)</f>
        <v>1450842.46</v>
      </c>
      <c r="F36" s="152">
        <f>SUM(F37:F41)</f>
        <v>1315162.22</v>
      </c>
      <c r="G36" s="153"/>
      <c r="H36" s="154">
        <f t="shared" si="0"/>
        <v>90.648175543470103</v>
      </c>
      <c r="J36" s="200" t="s">
        <v>58</v>
      </c>
      <c r="L36" s="177"/>
      <c r="M36" s="198"/>
      <c r="N36" s="178"/>
      <c r="O36" s="179"/>
      <c r="P36" s="176"/>
      <c r="Q36" s="179"/>
      <c r="R36" s="176"/>
      <c r="S36" s="202"/>
    </row>
    <row r="37" spans="1:19" s="199" customFormat="1" ht="15">
      <c r="A37" s="204">
        <v>701</v>
      </c>
      <c r="B37" s="194" t="s">
        <v>99</v>
      </c>
      <c r="C37" s="162">
        <v>422678.74</v>
      </c>
      <c r="D37" s="162"/>
      <c r="E37" s="162">
        <v>422699.9</v>
      </c>
      <c r="F37" s="162">
        <v>384114.44</v>
      </c>
      <c r="G37" s="163"/>
      <c r="H37" s="159">
        <f t="shared" si="0"/>
        <v>90.871665690008442</v>
      </c>
      <c r="L37" s="167"/>
      <c r="M37" s="168"/>
      <c r="N37" s="169"/>
      <c r="O37" s="169"/>
      <c r="P37" s="169"/>
      <c r="Q37" s="170"/>
      <c r="R37" s="176"/>
      <c r="S37" s="202"/>
    </row>
    <row r="38" spans="1:19" s="199" customFormat="1" ht="15">
      <c r="A38" s="204">
        <v>702</v>
      </c>
      <c r="B38" s="194" t="s">
        <v>100</v>
      </c>
      <c r="C38" s="162">
        <v>628395.13</v>
      </c>
      <c r="D38" s="162"/>
      <c r="E38" s="162">
        <v>628535.36</v>
      </c>
      <c r="F38" s="162">
        <v>580565.38</v>
      </c>
      <c r="G38" s="163"/>
      <c r="H38" s="159">
        <f t="shared" si="0"/>
        <v>92.3679743332181</v>
      </c>
      <c r="J38" s="200"/>
      <c r="L38" s="205"/>
      <c r="M38" s="198"/>
      <c r="N38" s="178"/>
      <c r="O38" s="179"/>
      <c r="P38" s="176"/>
      <c r="Q38" s="179"/>
      <c r="R38" s="176"/>
      <c r="S38" s="202"/>
    </row>
    <row r="39" spans="1:19" s="199" customFormat="1" ht="15">
      <c r="A39" s="204">
        <v>703</v>
      </c>
      <c r="B39" s="194" t="s">
        <v>170</v>
      </c>
      <c r="C39" s="162">
        <v>325009.96999999997</v>
      </c>
      <c r="D39" s="162"/>
      <c r="E39" s="162">
        <v>325009.96999999997</v>
      </c>
      <c r="F39" s="162">
        <v>285361.76</v>
      </c>
      <c r="G39" s="163"/>
      <c r="H39" s="159">
        <f t="shared" si="0"/>
        <v>87.800924999316194</v>
      </c>
      <c r="L39" s="205"/>
      <c r="M39" s="198"/>
      <c r="N39" s="178"/>
      <c r="O39" s="179"/>
      <c r="P39" s="176"/>
      <c r="Q39" s="179"/>
      <c r="R39" s="176"/>
      <c r="S39" s="202"/>
    </row>
    <row r="40" spans="1:19" s="199" customFormat="1" ht="15">
      <c r="A40" s="204">
        <v>707</v>
      </c>
      <c r="B40" s="194" t="s">
        <v>101</v>
      </c>
      <c r="C40" s="162">
        <v>35874.449999999997</v>
      </c>
      <c r="D40" s="162"/>
      <c r="E40" s="162">
        <v>35874.449999999997</v>
      </c>
      <c r="F40" s="162">
        <v>34456.410000000003</v>
      </c>
      <c r="G40" s="163"/>
      <c r="H40" s="159">
        <f t="shared" si="0"/>
        <v>96.04721466113071</v>
      </c>
      <c r="L40" s="167"/>
      <c r="M40" s="168"/>
      <c r="N40" s="196"/>
      <c r="O40" s="170"/>
      <c r="P40" s="170"/>
      <c r="Q40" s="170"/>
      <c r="R40" s="176"/>
      <c r="S40" s="202"/>
    </row>
    <row r="41" spans="1:19" s="199" customFormat="1" ht="15">
      <c r="A41" s="204">
        <v>709</v>
      </c>
      <c r="B41" s="194" t="s">
        <v>102</v>
      </c>
      <c r="C41" s="162">
        <v>38722.78</v>
      </c>
      <c r="D41" s="162"/>
      <c r="E41" s="162">
        <v>38722.78</v>
      </c>
      <c r="F41" s="162">
        <v>30664.23</v>
      </c>
      <c r="G41" s="163"/>
      <c r="H41" s="159">
        <f t="shared" si="0"/>
        <v>79.189123301581134</v>
      </c>
      <c r="L41" s="206"/>
      <c r="M41" s="198"/>
      <c r="N41" s="192"/>
      <c r="O41" s="179"/>
      <c r="P41" s="176"/>
      <c r="Q41" s="179"/>
      <c r="R41" s="176"/>
      <c r="S41" s="202"/>
    </row>
    <row r="42" spans="1:19" s="199" customFormat="1" ht="15">
      <c r="A42" s="193">
        <v>800</v>
      </c>
      <c r="B42" s="151" t="s">
        <v>103</v>
      </c>
      <c r="C42" s="152">
        <f>SUM(C43:C44)</f>
        <v>111209.04</v>
      </c>
      <c r="D42" s="152"/>
      <c r="E42" s="152">
        <f>SUM(E43:E44)</f>
        <v>111259.04</v>
      </c>
      <c r="F42" s="152">
        <f>SUM(F43:F44)</f>
        <v>97650.28</v>
      </c>
      <c r="G42" s="153"/>
      <c r="H42" s="154">
        <f t="shared" si="0"/>
        <v>87.768400662094521</v>
      </c>
      <c r="L42" s="206"/>
      <c r="M42" s="198"/>
      <c r="N42" s="192"/>
      <c r="O42" s="179"/>
      <c r="P42" s="179"/>
      <c r="Q42" s="179"/>
      <c r="R42" s="176"/>
      <c r="S42" s="202"/>
    </row>
    <row r="43" spans="1:19" s="199" customFormat="1" ht="15">
      <c r="A43" s="204">
        <v>801</v>
      </c>
      <c r="B43" s="194" t="s">
        <v>104</v>
      </c>
      <c r="C43" s="162">
        <v>83306.67</v>
      </c>
      <c r="D43" s="162"/>
      <c r="E43" s="162">
        <v>83356.67</v>
      </c>
      <c r="F43" s="162">
        <v>74567.460000000006</v>
      </c>
      <c r="G43" s="163"/>
      <c r="H43" s="159">
        <f t="shared" si="0"/>
        <v>89.455900769548506</v>
      </c>
      <c r="L43" s="206"/>
      <c r="M43" s="198"/>
      <c r="N43" s="192"/>
      <c r="O43" s="179"/>
      <c r="P43" s="179"/>
      <c r="Q43" s="179"/>
      <c r="R43" s="176"/>
      <c r="S43" s="202"/>
    </row>
    <row r="44" spans="1:19" s="199" customFormat="1" ht="30">
      <c r="A44" s="204">
        <v>804</v>
      </c>
      <c r="B44" s="194" t="s">
        <v>105</v>
      </c>
      <c r="C44" s="162">
        <v>27902.37</v>
      </c>
      <c r="D44" s="162"/>
      <c r="E44" s="162">
        <v>27902.37</v>
      </c>
      <c r="F44" s="162">
        <v>23082.82</v>
      </c>
      <c r="G44" s="163"/>
      <c r="H44" s="159">
        <f t="shared" si="0"/>
        <v>82.727094508459317</v>
      </c>
      <c r="L44" s="206"/>
      <c r="M44" s="198"/>
      <c r="N44" s="192"/>
      <c r="O44" s="179"/>
      <c r="P44" s="176"/>
      <c r="Q44" s="179"/>
      <c r="R44" s="176"/>
      <c r="S44" s="202"/>
    </row>
    <row r="45" spans="1:19" s="199" customFormat="1" ht="15">
      <c r="A45" s="207">
        <v>900</v>
      </c>
      <c r="B45" s="151" t="s">
        <v>106</v>
      </c>
      <c r="C45" s="152">
        <f>SUM(C46:C46)</f>
        <v>337.18</v>
      </c>
      <c r="D45" s="152"/>
      <c r="E45" s="152">
        <f>SUM(E46:E46)</f>
        <v>337.18</v>
      </c>
      <c r="F45" s="152">
        <f>SUM(F46:F46)</f>
        <v>268.97000000000003</v>
      </c>
      <c r="G45" s="153"/>
      <c r="H45" s="159">
        <f t="shared" si="0"/>
        <v>79.770449018328492</v>
      </c>
      <c r="L45" s="195"/>
      <c r="M45" s="168"/>
      <c r="N45" s="196"/>
      <c r="O45" s="170"/>
      <c r="P45" s="170"/>
      <c r="Q45" s="170"/>
      <c r="R45" s="176"/>
      <c r="S45" s="202"/>
    </row>
    <row r="46" spans="1:19" s="199" customFormat="1" ht="15">
      <c r="A46" s="204">
        <v>909</v>
      </c>
      <c r="B46" s="194" t="s">
        <v>107</v>
      </c>
      <c r="C46" s="162">
        <v>337.18</v>
      </c>
      <c r="D46" s="162"/>
      <c r="E46" s="162">
        <v>337.18</v>
      </c>
      <c r="F46" s="162">
        <v>268.97000000000003</v>
      </c>
      <c r="G46" s="163"/>
      <c r="H46" s="159">
        <f t="shared" si="0"/>
        <v>79.770449018328492</v>
      </c>
      <c r="L46" s="206"/>
      <c r="M46" s="198"/>
      <c r="N46" s="192"/>
      <c r="O46" s="179"/>
      <c r="P46" s="179"/>
      <c r="Q46" s="179"/>
      <c r="R46" s="176"/>
      <c r="S46" s="202"/>
    </row>
    <row r="47" spans="1:19" s="199" customFormat="1" ht="15">
      <c r="A47" s="208">
        <v>1000</v>
      </c>
      <c r="B47" s="151" t="s">
        <v>108</v>
      </c>
      <c r="C47" s="152">
        <f>SUM(C48:C52)</f>
        <v>143593.29</v>
      </c>
      <c r="D47" s="152"/>
      <c r="E47" s="152">
        <f>SUM(E48:E52)</f>
        <v>146037.16</v>
      </c>
      <c r="F47" s="152">
        <f>SUM(F48:F52)</f>
        <v>125253.87000000001</v>
      </c>
      <c r="G47" s="153"/>
      <c r="H47" s="154">
        <f t="shared" si="0"/>
        <v>85.768492074209064</v>
      </c>
      <c r="L47" s="206"/>
      <c r="M47" s="198"/>
      <c r="N47" s="192"/>
      <c r="O47" s="179"/>
      <c r="P47" s="179"/>
      <c r="Q47" s="179"/>
      <c r="R47" s="176"/>
      <c r="S47" s="202"/>
    </row>
    <row r="48" spans="1:19" s="199" customFormat="1" ht="15">
      <c r="A48" s="209">
        <v>1001</v>
      </c>
      <c r="B48" s="194" t="s">
        <v>109</v>
      </c>
      <c r="C48" s="162">
        <v>10967.87</v>
      </c>
      <c r="D48" s="162"/>
      <c r="E48" s="162">
        <v>10967.87</v>
      </c>
      <c r="F48" s="162">
        <v>9102.1200000000008</v>
      </c>
      <c r="G48" s="163"/>
      <c r="H48" s="159">
        <f t="shared" si="0"/>
        <v>82.988948629041005</v>
      </c>
      <c r="L48" s="210"/>
      <c r="M48" s="168"/>
      <c r="N48" s="196"/>
      <c r="O48" s="170"/>
      <c r="P48" s="171"/>
      <c r="Q48" s="170"/>
      <c r="R48" s="176"/>
      <c r="S48" s="202"/>
    </row>
    <row r="49" spans="1:19" s="199" customFormat="1" ht="15">
      <c r="A49" s="209">
        <v>1002</v>
      </c>
      <c r="B49" s="194" t="s">
        <v>110</v>
      </c>
      <c r="C49" s="162">
        <v>3695.42</v>
      </c>
      <c r="D49" s="162"/>
      <c r="E49" s="162">
        <v>3695.42</v>
      </c>
      <c r="F49" s="162">
        <v>3550.58</v>
      </c>
      <c r="G49" s="163"/>
      <c r="H49" s="159">
        <f t="shared" si="0"/>
        <v>96.08055376655426</v>
      </c>
      <c r="L49" s="206"/>
      <c r="M49" s="198"/>
      <c r="N49" s="192"/>
      <c r="O49" s="179"/>
      <c r="P49" s="179"/>
      <c r="Q49" s="179"/>
      <c r="R49" s="176"/>
      <c r="S49" s="202"/>
    </row>
    <row r="50" spans="1:19" s="199" customFormat="1" ht="15">
      <c r="A50" s="209">
        <v>1003</v>
      </c>
      <c r="B50" s="194" t="s">
        <v>111</v>
      </c>
      <c r="C50" s="162">
        <v>117225.9</v>
      </c>
      <c r="D50" s="162"/>
      <c r="E50" s="162">
        <v>118925.9</v>
      </c>
      <c r="F50" s="162">
        <v>102764.46</v>
      </c>
      <c r="G50" s="163"/>
      <c r="H50" s="159">
        <f t="shared" si="0"/>
        <v>86.410495947476548</v>
      </c>
      <c r="J50" s="200"/>
      <c r="L50" s="211"/>
      <c r="M50" s="168"/>
      <c r="N50" s="196"/>
      <c r="O50" s="170"/>
      <c r="P50" s="171"/>
      <c r="Q50" s="170"/>
      <c r="R50" s="176"/>
      <c r="S50" s="202"/>
    </row>
    <row r="51" spans="1:19" s="199" customFormat="1" ht="15">
      <c r="A51" s="209">
        <v>1004</v>
      </c>
      <c r="B51" s="194" t="s">
        <v>290</v>
      </c>
      <c r="C51" s="162">
        <v>5911.5</v>
      </c>
      <c r="D51" s="162"/>
      <c r="E51" s="162">
        <v>5984.92</v>
      </c>
      <c r="F51" s="162">
        <v>5255.41</v>
      </c>
      <c r="G51" s="163"/>
      <c r="H51" s="159">
        <f t="shared" ref="H51" si="1">F51/E51*100</f>
        <v>87.810864639794687</v>
      </c>
      <c r="J51" s="200"/>
      <c r="L51" s="211"/>
      <c r="M51" s="168"/>
      <c r="N51" s="196"/>
      <c r="O51" s="170"/>
      <c r="P51" s="171"/>
      <c r="Q51" s="170"/>
      <c r="R51" s="176"/>
      <c r="S51" s="202"/>
    </row>
    <row r="52" spans="1:19" s="199" customFormat="1" ht="15">
      <c r="A52" s="209">
        <v>1006</v>
      </c>
      <c r="B52" s="194" t="s">
        <v>112</v>
      </c>
      <c r="C52" s="162">
        <v>5792.6</v>
      </c>
      <c r="D52" s="162"/>
      <c r="E52" s="162">
        <v>6463.05</v>
      </c>
      <c r="F52" s="162">
        <v>4581.3</v>
      </c>
      <c r="G52" s="163"/>
      <c r="H52" s="159">
        <f t="shared" si="0"/>
        <v>70.884489521201289</v>
      </c>
      <c r="L52" s="212"/>
      <c r="M52" s="198"/>
      <c r="N52" s="192"/>
      <c r="O52" s="179"/>
      <c r="P52" s="176"/>
      <c r="Q52" s="179"/>
      <c r="R52" s="176"/>
      <c r="S52" s="202"/>
    </row>
    <row r="53" spans="1:19" s="199" customFormat="1" ht="15">
      <c r="A53" s="208">
        <v>1100</v>
      </c>
      <c r="B53" s="151" t="s">
        <v>113</v>
      </c>
      <c r="C53" s="152">
        <f>SUM(C54:C55)</f>
        <v>43651.64</v>
      </c>
      <c r="D53" s="152"/>
      <c r="E53" s="152">
        <f t="shared" ref="E53:F53" si="2">SUM(E54:E55)</f>
        <v>43651.64</v>
      </c>
      <c r="F53" s="152">
        <f t="shared" si="2"/>
        <v>42238.3</v>
      </c>
      <c r="G53" s="153"/>
      <c r="H53" s="154">
        <f t="shared" si="0"/>
        <v>96.762229322884551</v>
      </c>
      <c r="L53" s="212"/>
      <c r="M53" s="198"/>
      <c r="N53" s="192"/>
      <c r="O53" s="179"/>
      <c r="P53" s="179"/>
      <c r="Q53" s="179"/>
      <c r="R53" s="176"/>
      <c r="S53" s="202"/>
    </row>
    <row r="54" spans="1:19" s="199" customFormat="1" ht="15">
      <c r="A54" s="209">
        <v>1101</v>
      </c>
      <c r="B54" s="194" t="s">
        <v>114</v>
      </c>
      <c r="C54" s="162">
        <v>29829.8</v>
      </c>
      <c r="D54" s="162"/>
      <c r="E54" s="162">
        <v>29829.8</v>
      </c>
      <c r="F54" s="162">
        <v>28488.3</v>
      </c>
      <c r="G54" s="163"/>
      <c r="H54" s="159">
        <f t="shared" si="0"/>
        <v>95.502819328322687</v>
      </c>
      <c r="L54" s="212"/>
      <c r="M54" s="198"/>
      <c r="N54" s="192"/>
      <c r="O54" s="179"/>
      <c r="P54" s="176"/>
      <c r="Q54" s="179"/>
      <c r="R54" s="176"/>
      <c r="S54" s="202"/>
    </row>
    <row r="55" spans="1:19" s="199" customFormat="1" ht="15">
      <c r="A55" s="209">
        <v>1101</v>
      </c>
      <c r="B55" s="4" t="s">
        <v>466</v>
      </c>
      <c r="C55" s="162">
        <v>13821.84</v>
      </c>
      <c r="D55" s="162"/>
      <c r="E55" s="162">
        <v>13821.84</v>
      </c>
      <c r="F55" s="162">
        <v>13750</v>
      </c>
      <c r="G55" s="163"/>
      <c r="H55" s="159">
        <f t="shared" ref="H55" si="3">F55/E55*100</f>
        <v>99.480242862021257</v>
      </c>
      <c r="L55" s="212"/>
      <c r="M55" s="198"/>
      <c r="N55" s="192"/>
      <c r="O55" s="179"/>
      <c r="P55" s="176"/>
      <c r="Q55" s="179"/>
      <c r="R55" s="176"/>
      <c r="S55" s="202"/>
    </row>
    <row r="56" spans="1:19" s="199" customFormat="1" ht="15">
      <c r="A56" s="208">
        <v>1200</v>
      </c>
      <c r="B56" s="151" t="s">
        <v>115</v>
      </c>
      <c r="C56" s="152">
        <f>SUM(C57+C59+C58)</f>
        <v>3505.6800000000003</v>
      </c>
      <c r="D56" s="152"/>
      <c r="E56" s="152">
        <f>SUM(E57+E59+E58)</f>
        <v>3505.6800000000003</v>
      </c>
      <c r="F56" s="152">
        <f>SUM(F57+F59+F58)</f>
        <v>2935.1499999999996</v>
      </c>
      <c r="G56" s="153"/>
      <c r="H56" s="154">
        <f t="shared" si="0"/>
        <v>83.725553958147898</v>
      </c>
      <c r="L56" s="212"/>
      <c r="M56" s="198"/>
      <c r="N56" s="192"/>
      <c r="O56" s="179"/>
      <c r="P56" s="179"/>
      <c r="Q56" s="179"/>
      <c r="R56" s="176"/>
      <c r="S56" s="202"/>
    </row>
    <row r="57" spans="1:19" s="199" customFormat="1" ht="15">
      <c r="A57" s="209">
        <v>1201</v>
      </c>
      <c r="B57" s="194" t="s">
        <v>116</v>
      </c>
      <c r="C57" s="162">
        <v>2789.11</v>
      </c>
      <c r="D57" s="162"/>
      <c r="E57" s="162">
        <v>2789.11</v>
      </c>
      <c r="F57" s="162">
        <v>2245.4299999999998</v>
      </c>
      <c r="G57" s="163"/>
      <c r="H57" s="159">
        <f t="shared" si="0"/>
        <v>80.507043465478219</v>
      </c>
      <c r="L57" s="211"/>
      <c r="M57" s="168"/>
      <c r="N57" s="196"/>
      <c r="O57" s="170"/>
      <c r="P57" s="170"/>
      <c r="Q57" s="170"/>
      <c r="R57" s="176"/>
      <c r="S57" s="202"/>
    </row>
    <row r="58" spans="1:19" s="199" customFormat="1" ht="15">
      <c r="A58" s="209">
        <v>1202</v>
      </c>
      <c r="B58" s="194" t="s">
        <v>117</v>
      </c>
      <c r="C58" s="162">
        <v>416.57</v>
      </c>
      <c r="D58" s="162"/>
      <c r="E58" s="162">
        <v>416.57</v>
      </c>
      <c r="F58" s="162">
        <v>404.22</v>
      </c>
      <c r="G58" s="163"/>
      <c r="H58" s="159">
        <f t="shared" ref="H58" si="4">F58/E58*100</f>
        <v>97.035312192428648</v>
      </c>
      <c r="L58" s="211"/>
      <c r="M58" s="168"/>
      <c r="N58" s="196"/>
      <c r="O58" s="170"/>
      <c r="P58" s="170"/>
      <c r="Q58" s="170"/>
      <c r="R58" s="176"/>
      <c r="S58" s="202"/>
    </row>
    <row r="59" spans="1:19" s="199" customFormat="1" ht="30">
      <c r="A59" s="209">
        <v>1204</v>
      </c>
      <c r="B59" s="194" t="s">
        <v>510</v>
      </c>
      <c r="C59" s="162">
        <v>300</v>
      </c>
      <c r="D59" s="162"/>
      <c r="E59" s="162">
        <v>300</v>
      </c>
      <c r="F59" s="162">
        <v>285.5</v>
      </c>
      <c r="G59" s="163"/>
      <c r="H59" s="159">
        <f t="shared" si="0"/>
        <v>95.166666666666671</v>
      </c>
      <c r="L59" s="212"/>
      <c r="M59" s="198"/>
      <c r="N59" s="192"/>
      <c r="O59" s="179"/>
      <c r="P59" s="176"/>
      <c r="Q59" s="179"/>
      <c r="R59" s="176"/>
      <c r="S59" s="202"/>
    </row>
    <row r="60" spans="1:19" s="199" customFormat="1" ht="30">
      <c r="A60" s="208">
        <v>1300</v>
      </c>
      <c r="B60" s="151" t="s">
        <v>118</v>
      </c>
      <c r="C60" s="152">
        <f>SUM(C61)</f>
        <v>3.68</v>
      </c>
      <c r="D60" s="152"/>
      <c r="E60" s="152">
        <f>SUM(E61)</f>
        <v>3.68</v>
      </c>
      <c r="F60" s="152">
        <f>SUM(F61)</f>
        <v>3.34</v>
      </c>
      <c r="G60" s="153"/>
      <c r="H60" s="154">
        <f t="shared" si="0"/>
        <v>90.760869565217376</v>
      </c>
      <c r="L60" s="211"/>
      <c r="M60" s="168"/>
      <c r="N60" s="196"/>
      <c r="O60" s="170"/>
      <c r="P60" s="170"/>
      <c r="Q60" s="170"/>
      <c r="R60" s="176"/>
      <c r="S60" s="202"/>
    </row>
    <row r="61" spans="1:19" s="199" customFormat="1" ht="30">
      <c r="A61" s="209">
        <v>1301</v>
      </c>
      <c r="B61" s="194" t="s">
        <v>119</v>
      </c>
      <c r="C61" s="162">
        <v>3.68</v>
      </c>
      <c r="D61" s="162"/>
      <c r="E61" s="162">
        <v>3.68</v>
      </c>
      <c r="F61" s="162">
        <v>3.34</v>
      </c>
      <c r="G61" s="153"/>
      <c r="H61" s="159">
        <f t="shared" si="0"/>
        <v>90.760869565217376</v>
      </c>
      <c r="L61" s="212"/>
      <c r="M61" s="198"/>
      <c r="N61" s="192"/>
      <c r="O61" s="179"/>
      <c r="P61" s="176"/>
      <c r="Q61" s="179"/>
      <c r="R61" s="176"/>
      <c r="S61" s="202"/>
    </row>
    <row r="62" spans="1:19" ht="15">
      <c r="A62" s="163"/>
      <c r="B62" s="213" t="s">
        <v>120</v>
      </c>
      <c r="C62" s="152">
        <f>SUM(C6+C15+C20+C27+C32+C36+C42+C45+C47+C53+C56+C60)</f>
        <v>2722120.9000000008</v>
      </c>
      <c r="D62" s="152">
        <f>SUM(D6+D15+D20+D27+D32+D36+D42+D45+D47+D53+D56+D60)</f>
        <v>0</v>
      </c>
      <c r="E62" s="152">
        <f>SUM(E6+E15+E20+E27+E32+E36+E42+E45+E47+E53+E56+E60)</f>
        <v>2483084.2200000007</v>
      </c>
      <c r="F62" s="152">
        <f>SUM(F6+F15+F20+F27+F32+F36+F42+F45+F47+F53+F56+F60)</f>
        <v>2150020.8799999994</v>
      </c>
      <c r="G62" s="153"/>
      <c r="H62" s="214">
        <f t="shared" si="0"/>
        <v>86.58670788057276</v>
      </c>
      <c r="J62" s="187"/>
      <c r="L62" s="212"/>
      <c r="M62" s="198"/>
      <c r="N62" s="178"/>
      <c r="O62" s="179"/>
      <c r="P62" s="176"/>
      <c r="Q62" s="179"/>
      <c r="R62" s="176"/>
      <c r="S62" s="166"/>
    </row>
    <row r="63" spans="1:19" ht="15">
      <c r="A63" s="215"/>
      <c r="B63" s="215"/>
      <c r="C63" s="215"/>
      <c r="D63" s="215"/>
      <c r="E63" s="215"/>
      <c r="F63" s="144"/>
      <c r="G63" s="215"/>
      <c r="H63" s="215"/>
      <c r="L63" s="211"/>
      <c r="M63" s="168"/>
      <c r="N63" s="196"/>
      <c r="O63" s="170"/>
      <c r="P63" s="170"/>
      <c r="Q63" s="170"/>
      <c r="R63" s="176"/>
      <c r="S63" s="166"/>
    </row>
    <row r="64" spans="1:19">
      <c r="J64" s="187"/>
      <c r="L64" s="217"/>
      <c r="M64" s="217"/>
      <c r="N64" s="217"/>
      <c r="O64" s="217"/>
      <c r="P64" s="217"/>
      <c r="Q64" s="217"/>
      <c r="R64" s="217"/>
      <c r="S64" s="166"/>
    </row>
    <row r="65" spans="1:19" ht="15" customHeight="1">
      <c r="A65" s="301" t="s">
        <v>533</v>
      </c>
      <c r="B65" s="301"/>
      <c r="C65" s="301"/>
      <c r="D65" s="301"/>
      <c r="E65" s="301"/>
      <c r="F65" s="301"/>
      <c r="G65" s="301"/>
      <c r="H65" s="301"/>
      <c r="L65" s="217"/>
      <c r="M65" s="217"/>
      <c r="N65" s="217"/>
      <c r="O65" s="217"/>
      <c r="P65" s="217"/>
      <c r="Q65" s="217"/>
      <c r="R65" s="217"/>
      <c r="S65" s="166"/>
    </row>
    <row r="66" spans="1:19" ht="15">
      <c r="A66" s="301"/>
      <c r="B66" s="301"/>
      <c r="C66" s="301"/>
      <c r="D66" s="301"/>
      <c r="E66" s="301"/>
      <c r="F66" s="301"/>
      <c r="G66" s="301"/>
      <c r="H66" s="301"/>
      <c r="L66" s="218"/>
      <c r="M66" s="218"/>
      <c r="N66" s="218"/>
      <c r="O66" s="218"/>
      <c r="P66" s="218"/>
      <c r="Q66" s="218"/>
      <c r="R66" s="218"/>
      <c r="S66" s="166"/>
    </row>
    <row r="67" spans="1:19" ht="12.75" customHeight="1">
      <c r="A67" s="301"/>
      <c r="B67" s="301"/>
      <c r="C67" s="301"/>
      <c r="D67" s="301"/>
      <c r="E67" s="301"/>
      <c r="F67" s="301"/>
      <c r="G67" s="301"/>
      <c r="H67" s="301"/>
      <c r="L67" s="166"/>
      <c r="M67" s="166"/>
      <c r="N67" s="166"/>
      <c r="O67" s="166"/>
      <c r="P67" s="166"/>
      <c r="Q67" s="166"/>
      <c r="R67" s="166"/>
      <c r="S67" s="166"/>
    </row>
    <row r="68" spans="1:19" ht="44.25" customHeight="1">
      <c r="A68" s="301"/>
      <c r="B68" s="301"/>
      <c r="C68" s="301"/>
      <c r="D68" s="301"/>
      <c r="E68" s="301"/>
      <c r="F68" s="301"/>
      <c r="G68" s="301"/>
      <c r="H68" s="301"/>
      <c r="L68" s="219"/>
      <c r="M68" s="219"/>
      <c r="N68" s="219"/>
      <c r="O68" s="219"/>
      <c r="P68" s="219"/>
      <c r="Q68" s="219"/>
      <c r="R68" s="219"/>
      <c r="S68" s="166"/>
    </row>
    <row r="69" spans="1:19" ht="12.75" hidden="1" customHeight="1">
      <c r="A69" s="301"/>
      <c r="B69" s="301"/>
      <c r="C69" s="301"/>
      <c r="D69" s="301"/>
      <c r="E69" s="301"/>
      <c r="F69" s="301"/>
      <c r="G69" s="301"/>
      <c r="H69" s="301"/>
      <c r="L69" s="219"/>
      <c r="M69" s="219"/>
      <c r="N69" s="219"/>
      <c r="O69" s="219"/>
      <c r="P69" s="219"/>
      <c r="Q69" s="219"/>
      <c r="R69" s="219"/>
      <c r="S69" s="166"/>
    </row>
    <row r="70" spans="1:19" ht="12.75" customHeight="1">
      <c r="L70" s="219"/>
      <c r="M70" s="219"/>
      <c r="N70" s="219"/>
      <c r="O70" s="219"/>
      <c r="P70" s="219"/>
      <c r="Q70" s="219"/>
      <c r="R70" s="219"/>
      <c r="S70" s="166"/>
    </row>
    <row r="71" spans="1:19" ht="12.75" customHeight="1">
      <c r="L71" s="219"/>
      <c r="M71" s="219"/>
      <c r="N71" s="219"/>
      <c r="O71" s="219"/>
      <c r="P71" s="219"/>
      <c r="Q71" s="219"/>
      <c r="R71" s="219"/>
      <c r="S71" s="166"/>
    </row>
    <row r="72" spans="1:19" ht="12.75" customHeight="1">
      <c r="L72" s="219"/>
      <c r="M72" s="219"/>
      <c r="N72" s="219"/>
      <c r="O72" s="219"/>
      <c r="P72" s="219"/>
      <c r="Q72" s="219"/>
      <c r="R72" s="219"/>
      <c r="S72" s="166"/>
    </row>
    <row r="73" spans="1:19">
      <c r="L73" s="166"/>
      <c r="M73" s="166"/>
      <c r="N73" s="166"/>
      <c r="O73" s="166"/>
      <c r="P73" s="166"/>
      <c r="Q73" s="166"/>
      <c r="R73" s="166"/>
      <c r="S73" s="166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3" workbookViewId="0">
      <selection activeCell="E5" sqref="E5"/>
    </sheetView>
  </sheetViews>
  <sheetFormatPr defaultColWidth="9.140625" defaultRowHeight="14.25"/>
  <cols>
    <col min="1" max="1" width="9.140625" style="143"/>
    <col min="2" max="2" width="43.42578125" style="143" customWidth="1"/>
    <col min="3" max="3" width="31.28515625" style="143" customWidth="1"/>
    <col min="4" max="4" width="13.140625" style="143" customWidth="1"/>
    <col min="5" max="5" width="13.42578125" style="143" customWidth="1"/>
    <col min="6" max="6" width="14" style="143" customWidth="1"/>
    <col min="7" max="16384" width="9.140625" style="143"/>
  </cols>
  <sheetData>
    <row r="2" spans="1:9" ht="15.75" customHeight="1">
      <c r="A2" s="302" t="s">
        <v>128</v>
      </c>
      <c r="B2" s="302"/>
      <c r="C2" s="302"/>
      <c r="D2" s="302"/>
      <c r="E2" s="302"/>
      <c r="F2" s="302"/>
      <c r="G2" s="220"/>
      <c r="H2" s="220"/>
      <c r="I2" s="220"/>
    </row>
    <row r="3" spans="1:9" ht="18" customHeight="1">
      <c r="A3" s="302"/>
      <c r="B3" s="302"/>
      <c r="C3" s="302"/>
      <c r="D3" s="302"/>
      <c r="E3" s="302"/>
      <c r="F3" s="302"/>
      <c r="G3" s="220"/>
      <c r="H3" s="220"/>
      <c r="I3" s="220"/>
    </row>
    <row r="4" spans="1:9" ht="21" customHeight="1">
      <c r="A4" s="303" t="s">
        <v>542</v>
      </c>
      <c r="B4" s="303"/>
      <c r="C4" s="303"/>
      <c r="D4" s="303"/>
      <c r="E4" s="303"/>
      <c r="F4" s="303"/>
    </row>
    <row r="5" spans="1:9" ht="76.5">
      <c r="A5" s="221" t="s">
        <v>129</v>
      </c>
      <c r="B5" s="221" t="s">
        <v>130</v>
      </c>
      <c r="C5" s="221" t="s">
        <v>131</v>
      </c>
      <c r="D5" s="221" t="s">
        <v>390</v>
      </c>
      <c r="E5" s="221" t="s">
        <v>545</v>
      </c>
      <c r="F5" s="221" t="s">
        <v>166</v>
      </c>
    </row>
    <row r="6" spans="1:9">
      <c r="A6" s="222">
        <v>1</v>
      </c>
      <c r="B6" s="223">
        <v>2</v>
      </c>
      <c r="C6" s="223">
        <v>3</v>
      </c>
      <c r="D6" s="224">
        <v>4</v>
      </c>
      <c r="E6" s="225"/>
      <c r="F6" s="225"/>
    </row>
    <row r="7" spans="1:9" ht="30">
      <c r="A7" s="226" t="s">
        <v>493</v>
      </c>
      <c r="B7" s="227" t="s">
        <v>132</v>
      </c>
      <c r="C7" s="228" t="s">
        <v>133</v>
      </c>
      <c r="D7" s="229">
        <f>SUM(D8)</f>
        <v>76861.61</v>
      </c>
      <c r="E7" s="229">
        <f>SUM(E8)</f>
        <v>68866.760000000009</v>
      </c>
      <c r="F7" s="230" t="s">
        <v>167</v>
      </c>
    </row>
    <row r="8" spans="1:9" ht="45">
      <c r="A8" s="226" t="s">
        <v>494</v>
      </c>
      <c r="B8" s="227" t="s">
        <v>134</v>
      </c>
      <c r="C8" s="228" t="s">
        <v>135</v>
      </c>
      <c r="D8" s="229">
        <f>SUM(D9+D14+D23)</f>
        <v>76861.61</v>
      </c>
      <c r="E8" s="229">
        <f>SUM(E9+E14+E23)</f>
        <v>68866.760000000009</v>
      </c>
      <c r="F8" s="230" t="s">
        <v>167</v>
      </c>
    </row>
    <row r="9" spans="1:9" ht="30">
      <c r="A9" s="231" t="s">
        <v>495</v>
      </c>
      <c r="B9" s="232" t="s">
        <v>136</v>
      </c>
      <c r="C9" s="233" t="s">
        <v>137</v>
      </c>
      <c r="D9" s="234">
        <f>SUM(D10-D12)</f>
        <v>0</v>
      </c>
      <c r="E9" s="235">
        <f>SUM(E10-E12)</f>
        <v>0</v>
      </c>
      <c r="F9" s="230" t="s">
        <v>167</v>
      </c>
    </row>
    <row r="10" spans="1:9" ht="49.5" customHeight="1">
      <c r="A10" s="231" t="s">
        <v>496</v>
      </c>
      <c r="B10" s="232" t="s">
        <v>138</v>
      </c>
      <c r="C10" s="233" t="s">
        <v>139</v>
      </c>
      <c r="D10" s="234">
        <f>SUM(D11)</f>
        <v>0</v>
      </c>
      <c r="E10" s="235">
        <f>SUM(E11)</f>
        <v>0</v>
      </c>
      <c r="F10" s="236" t="s">
        <v>167</v>
      </c>
    </row>
    <row r="11" spans="1:9" ht="45">
      <c r="A11" s="231" t="s">
        <v>497</v>
      </c>
      <c r="B11" s="232" t="s">
        <v>140</v>
      </c>
      <c r="C11" s="233" t="s">
        <v>141</v>
      </c>
      <c r="D11" s="234">
        <v>0</v>
      </c>
      <c r="E11" s="237">
        <v>0</v>
      </c>
      <c r="F11" s="236" t="s">
        <v>167</v>
      </c>
    </row>
    <row r="12" spans="1:9" ht="45">
      <c r="A12" s="231" t="s">
        <v>498</v>
      </c>
      <c r="B12" s="232" t="s">
        <v>142</v>
      </c>
      <c r="C12" s="233" t="s">
        <v>143</v>
      </c>
      <c r="D12" s="234">
        <f>SUM(D13)</f>
        <v>0</v>
      </c>
      <c r="E12" s="235">
        <f>SUM(E13)</f>
        <v>0</v>
      </c>
      <c r="F12" s="236" t="s">
        <v>167</v>
      </c>
    </row>
    <row r="13" spans="1:9" ht="45">
      <c r="A13" s="231" t="s">
        <v>499</v>
      </c>
      <c r="B13" s="232" t="s">
        <v>144</v>
      </c>
      <c r="C13" s="238" t="s">
        <v>145</v>
      </c>
      <c r="D13" s="234">
        <v>0</v>
      </c>
      <c r="E13" s="237">
        <v>0</v>
      </c>
      <c r="F13" s="236" t="s">
        <v>167</v>
      </c>
    </row>
    <row r="14" spans="1:9" ht="45">
      <c r="A14" s="231" t="s">
        <v>500</v>
      </c>
      <c r="B14" s="232" t="s">
        <v>146</v>
      </c>
      <c r="C14" s="233" t="s">
        <v>147</v>
      </c>
      <c r="D14" s="234">
        <f>SUM(D15-D17)</f>
        <v>-1716.8700000000008</v>
      </c>
      <c r="E14" s="235">
        <f>SUM(E15-E17)</f>
        <v>-1716.87</v>
      </c>
      <c r="F14" s="236">
        <f>E14/D14</f>
        <v>0.99999999999999944</v>
      </c>
    </row>
    <row r="15" spans="1:9" ht="60">
      <c r="A15" s="231" t="s">
        <v>501</v>
      </c>
      <c r="B15" s="232" t="s">
        <v>148</v>
      </c>
      <c r="C15" s="233" t="s">
        <v>149</v>
      </c>
      <c r="D15" s="234">
        <f>SUM(D16)</f>
        <v>10000</v>
      </c>
      <c r="E15" s="235">
        <f>SUM(E16)</f>
        <v>0</v>
      </c>
      <c r="F15" s="236" t="s">
        <v>167</v>
      </c>
    </row>
    <row r="16" spans="1:9" ht="60">
      <c r="A16" s="231" t="s">
        <v>502</v>
      </c>
      <c r="B16" s="232" t="s">
        <v>150</v>
      </c>
      <c r="C16" s="233" t="s">
        <v>151</v>
      </c>
      <c r="D16" s="234">
        <v>10000</v>
      </c>
      <c r="E16" s="237">
        <v>0</v>
      </c>
      <c r="F16" s="236" t="s">
        <v>167</v>
      </c>
    </row>
    <row r="17" spans="1:6" ht="75">
      <c r="A17" s="231" t="s">
        <v>503</v>
      </c>
      <c r="B17" s="232" t="s">
        <v>152</v>
      </c>
      <c r="C17" s="233" t="s">
        <v>153</v>
      </c>
      <c r="D17" s="234">
        <f>SUM(D18)</f>
        <v>11716.87</v>
      </c>
      <c r="E17" s="235">
        <f>SUM(E18)</f>
        <v>1716.87</v>
      </c>
      <c r="F17" s="236">
        <f>E18/D18</f>
        <v>0.14652974727892346</v>
      </c>
    </row>
    <row r="18" spans="1:6" ht="69" customHeight="1">
      <c r="A18" s="231" t="s">
        <v>504</v>
      </c>
      <c r="B18" s="239" t="s">
        <v>154</v>
      </c>
      <c r="C18" s="233" t="s">
        <v>155</v>
      </c>
      <c r="D18" s="234">
        <v>11716.87</v>
      </c>
      <c r="E18" s="237">
        <v>1716.87</v>
      </c>
      <c r="F18" s="236">
        <f>E18/D18</f>
        <v>0.14652974727892346</v>
      </c>
    </row>
    <row r="19" spans="1:6" ht="45">
      <c r="A19" s="231" t="s">
        <v>505</v>
      </c>
      <c r="B19" s="232" t="s">
        <v>156</v>
      </c>
      <c r="C19" s="233" t="s">
        <v>157</v>
      </c>
      <c r="D19" s="234">
        <f>SUM(D20)</f>
        <v>0</v>
      </c>
      <c r="E19" s="235">
        <f>SUM(E20)</f>
        <v>0</v>
      </c>
      <c r="F19" s="236" t="s">
        <v>167</v>
      </c>
    </row>
    <row r="20" spans="1:6" ht="127.5" customHeight="1">
      <c r="A20" s="231" t="s">
        <v>506</v>
      </c>
      <c r="B20" s="239" t="s">
        <v>158</v>
      </c>
      <c r="C20" s="233" t="s">
        <v>159</v>
      </c>
      <c r="D20" s="234">
        <v>0</v>
      </c>
      <c r="E20" s="237">
        <v>0</v>
      </c>
      <c r="F20" s="236" t="s">
        <v>167</v>
      </c>
    </row>
    <row r="21" spans="1:6" ht="51" customHeight="1">
      <c r="A21" s="231" t="s">
        <v>507</v>
      </c>
      <c r="B21" s="232" t="s">
        <v>160</v>
      </c>
      <c r="C21" s="233" t="s">
        <v>161</v>
      </c>
      <c r="D21" s="234">
        <f>SUM(D22)</f>
        <v>0</v>
      </c>
      <c r="E21" s="235">
        <f>SUM(E22)</f>
        <v>0</v>
      </c>
      <c r="F21" s="236" t="s">
        <v>167</v>
      </c>
    </row>
    <row r="22" spans="1:6" ht="67.5" customHeight="1">
      <c r="A22" s="231" t="s">
        <v>508</v>
      </c>
      <c r="B22" s="232" t="s">
        <v>162</v>
      </c>
      <c r="C22" s="233" t="s">
        <v>163</v>
      </c>
      <c r="D22" s="234">
        <v>0</v>
      </c>
      <c r="E22" s="240">
        <v>0</v>
      </c>
      <c r="F22" s="236" t="s">
        <v>167</v>
      </c>
    </row>
    <row r="23" spans="1:6" ht="34.5" customHeight="1">
      <c r="A23" s="231" t="s">
        <v>509</v>
      </c>
      <c r="B23" s="232" t="s">
        <v>164</v>
      </c>
      <c r="C23" s="233" t="s">
        <v>165</v>
      </c>
      <c r="D23" s="234">
        <v>78578.48</v>
      </c>
      <c r="E23" s="241">
        <v>70583.63</v>
      </c>
      <c r="F23" s="230" t="s">
        <v>167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14" sqref="B14"/>
    </sheetView>
  </sheetViews>
  <sheetFormatPr defaultColWidth="9.140625" defaultRowHeight="14.25"/>
  <cols>
    <col min="1" max="1" width="49.42578125" style="143" customWidth="1"/>
    <col min="2" max="2" width="34.85546875" style="143" customWidth="1"/>
    <col min="3" max="16384" width="9.140625" style="143"/>
  </cols>
  <sheetData>
    <row r="2" spans="1:2" ht="18" customHeight="1">
      <c r="A2" s="304" t="s">
        <v>123</v>
      </c>
      <c r="B2" s="304"/>
    </row>
    <row r="3" spans="1:2" ht="19.5" customHeight="1">
      <c r="A3" s="304" t="s">
        <v>124</v>
      </c>
      <c r="B3" s="304"/>
    </row>
    <row r="4" spans="1:2" ht="22.5" customHeight="1">
      <c r="A4" s="305" t="s">
        <v>543</v>
      </c>
      <c r="B4" s="305"/>
    </row>
    <row r="5" spans="1:2" ht="42.75">
      <c r="A5" s="242" t="s">
        <v>121</v>
      </c>
      <c r="B5" s="243" t="s">
        <v>122</v>
      </c>
    </row>
    <row r="6" spans="1:2">
      <c r="A6" s="244" t="s">
        <v>125</v>
      </c>
      <c r="B6" s="245">
        <v>3624.2</v>
      </c>
    </row>
    <row r="8" spans="1:2">
      <c r="B8" s="143" t="s">
        <v>58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27" sqref="B27"/>
    </sheetView>
  </sheetViews>
  <sheetFormatPr defaultColWidth="9.140625" defaultRowHeight="14.25"/>
  <cols>
    <col min="1" max="1" width="54" style="143" customWidth="1"/>
    <col min="2" max="2" width="17.85546875" style="143" customWidth="1"/>
    <col min="3" max="16384" width="9.140625" style="143"/>
  </cols>
  <sheetData>
    <row r="2" spans="1:2" ht="61.5" customHeight="1">
      <c r="A2" s="306" t="s">
        <v>127</v>
      </c>
      <c r="B2" s="306"/>
    </row>
    <row r="3" spans="1:2" ht="24" customHeight="1">
      <c r="A3" s="305" t="s">
        <v>544</v>
      </c>
      <c r="B3" s="305"/>
    </row>
    <row r="4" spans="1:2" ht="38.25">
      <c r="A4" s="246" t="s">
        <v>121</v>
      </c>
      <c r="B4" s="247" t="s">
        <v>122</v>
      </c>
    </row>
    <row r="5" spans="1:2" ht="24.75" customHeight="1">
      <c r="A5" s="248" t="s">
        <v>126</v>
      </c>
      <c r="B5" s="24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2022-12-02T06:08:02Z</cp:lastPrinted>
  <dcterms:created xsi:type="dcterms:W3CDTF">2015-01-16T05:02:30Z</dcterms:created>
  <dcterms:modified xsi:type="dcterms:W3CDTF">2022-12-12T10:44:41Z</dcterms:modified>
</cp:coreProperties>
</file>