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9095" windowHeight="924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Доходы!#REF!</definedName>
  </definedNames>
  <calcPr calcId="144525"/>
</workbook>
</file>

<file path=xl/calcChain.xml><?xml version="1.0" encoding="utf-8"?>
<calcChain xmlns="http://schemas.openxmlformats.org/spreadsheetml/2006/main">
  <c r="D11" i="4" l="1"/>
  <c r="C11" i="4"/>
  <c r="F199" i="4"/>
  <c r="F198" i="4"/>
  <c r="D197" i="4"/>
  <c r="C197" i="4"/>
  <c r="F196" i="4"/>
  <c r="D195" i="4"/>
  <c r="C195" i="4"/>
  <c r="F195" i="4" s="1"/>
  <c r="F194" i="4"/>
  <c r="E194" i="4"/>
  <c r="D193" i="4"/>
  <c r="C193" i="4"/>
  <c r="E193" i="4" s="1"/>
  <c r="F192" i="4"/>
  <c r="E192" i="4"/>
  <c r="F191" i="4"/>
  <c r="F190" i="4"/>
  <c r="E190" i="4"/>
  <c r="F189" i="4"/>
  <c r="E189" i="4"/>
  <c r="F188" i="4"/>
  <c r="E188" i="4"/>
  <c r="F187" i="4"/>
  <c r="E187" i="4"/>
  <c r="F186" i="4"/>
  <c r="E186" i="4"/>
  <c r="F185" i="4"/>
  <c r="E185" i="4"/>
  <c r="F184" i="4"/>
  <c r="E184" i="4"/>
  <c r="D183" i="4"/>
  <c r="D181" i="4" s="1"/>
  <c r="C183" i="4"/>
  <c r="F182" i="4"/>
  <c r="E182" i="4"/>
  <c r="C181" i="4"/>
  <c r="F180" i="4"/>
  <c r="E180" i="4"/>
  <c r="F179" i="4"/>
  <c r="E179" i="4"/>
  <c r="D178" i="4"/>
  <c r="C178" i="4"/>
  <c r="F177" i="4"/>
  <c r="E177" i="4"/>
  <c r="F176" i="4"/>
  <c r="E176" i="4"/>
  <c r="F175" i="4"/>
  <c r="E175" i="4"/>
  <c r="F174" i="4"/>
  <c r="E174" i="4"/>
  <c r="F173" i="4"/>
  <c r="E173" i="4"/>
  <c r="F172" i="4"/>
  <c r="E172" i="4"/>
  <c r="F171" i="4"/>
  <c r="E171" i="4"/>
  <c r="F170" i="4"/>
  <c r="E170" i="4"/>
  <c r="F169" i="4"/>
  <c r="E169" i="4"/>
  <c r="D168" i="4"/>
  <c r="C168" i="4"/>
  <c r="C166" i="4" s="1"/>
  <c r="F167" i="4"/>
  <c r="E167" i="4"/>
  <c r="F165" i="4"/>
  <c r="E165" i="4"/>
  <c r="F164" i="4"/>
  <c r="E164" i="4"/>
  <c r="F163" i="4"/>
  <c r="E163" i="4"/>
  <c r="F162" i="4"/>
  <c r="E162" i="4"/>
  <c r="F161" i="4"/>
  <c r="E161" i="4"/>
  <c r="F160" i="4"/>
  <c r="E160" i="4"/>
  <c r="F159" i="4"/>
  <c r="E159" i="4"/>
  <c r="F158" i="4"/>
  <c r="E158" i="4"/>
  <c r="D157" i="4"/>
  <c r="C157" i="4"/>
  <c r="C147" i="4" s="1"/>
  <c r="F156" i="4"/>
  <c r="E156" i="4"/>
  <c r="F155" i="4"/>
  <c r="E155" i="4"/>
  <c r="F154" i="4"/>
  <c r="E154" i="4"/>
  <c r="F153" i="4"/>
  <c r="E153" i="4"/>
  <c r="F152" i="4"/>
  <c r="E152" i="4"/>
  <c r="F151" i="4"/>
  <c r="E151" i="4"/>
  <c r="F150" i="4"/>
  <c r="E150" i="4"/>
  <c r="F149" i="4"/>
  <c r="E149" i="4"/>
  <c r="F148" i="4"/>
  <c r="E148" i="4"/>
  <c r="D147" i="4"/>
  <c r="C146" i="4"/>
  <c r="E146" i="4" s="1"/>
  <c r="C145" i="4"/>
  <c r="E145" i="4" s="1"/>
  <c r="D144" i="4"/>
  <c r="F141" i="4"/>
  <c r="F140" i="4"/>
  <c r="D139" i="4"/>
  <c r="F139" i="4" s="1"/>
  <c r="F138" i="4"/>
  <c r="F137" i="4"/>
  <c r="D136" i="4"/>
  <c r="C136" i="4"/>
  <c r="C135" i="4" s="1"/>
  <c r="F134" i="4"/>
  <c r="E134" i="4"/>
  <c r="F133" i="4"/>
  <c r="E133" i="4"/>
  <c r="F132" i="4"/>
  <c r="E132" i="4"/>
  <c r="D131" i="4"/>
  <c r="C131" i="4"/>
  <c r="F130" i="4"/>
  <c r="E130" i="4"/>
  <c r="F129" i="4"/>
  <c r="E129" i="4"/>
  <c r="F128" i="4"/>
  <c r="E128" i="4"/>
  <c r="F127" i="4"/>
  <c r="E127" i="4"/>
  <c r="F126" i="4"/>
  <c r="E126" i="4"/>
  <c r="F125" i="4"/>
  <c r="F124" i="4"/>
  <c r="E124" i="4"/>
  <c r="F123" i="4"/>
  <c r="E123" i="4"/>
  <c r="F122" i="4"/>
  <c r="E122" i="4"/>
  <c r="F121" i="4"/>
  <c r="E121" i="4"/>
  <c r="F120" i="4"/>
  <c r="E120" i="4"/>
  <c r="D119" i="4"/>
  <c r="C119" i="4"/>
  <c r="F119" i="4" s="1"/>
  <c r="F118" i="4"/>
  <c r="E118" i="4"/>
  <c r="F117" i="4"/>
  <c r="E117" i="4"/>
  <c r="D116" i="4"/>
  <c r="C116" i="4"/>
  <c r="F115" i="4"/>
  <c r="F114" i="4"/>
  <c r="E114" i="4"/>
  <c r="F113" i="4"/>
  <c r="E113" i="4"/>
  <c r="D112" i="4"/>
  <c r="C112" i="4"/>
  <c r="F111" i="4"/>
  <c r="E111" i="4"/>
  <c r="F110" i="4"/>
  <c r="E110" i="4"/>
  <c r="D109" i="4"/>
  <c r="C109" i="4"/>
  <c r="F108" i="4"/>
  <c r="E108" i="4"/>
  <c r="F107" i="4"/>
  <c r="E107" i="4"/>
  <c r="F106" i="4"/>
  <c r="E106" i="4"/>
  <c r="F105" i="4"/>
  <c r="E105" i="4"/>
  <c r="D104" i="4"/>
  <c r="E104" i="4" s="1"/>
  <c r="C104" i="4"/>
  <c r="F103" i="4"/>
  <c r="E103" i="4"/>
  <c r="F102" i="4"/>
  <c r="E102" i="4"/>
  <c r="F101" i="4"/>
  <c r="E101" i="4"/>
  <c r="D100" i="4"/>
  <c r="E100" i="4" s="1"/>
  <c r="C100" i="4"/>
  <c r="F99" i="4"/>
  <c r="E99" i="4"/>
  <c r="F98" i="4"/>
  <c r="E98" i="4"/>
  <c r="F97" i="4"/>
  <c r="F96" i="4"/>
  <c r="E96" i="4"/>
  <c r="F95" i="4"/>
  <c r="E95" i="4"/>
  <c r="F94" i="4"/>
  <c r="E94" i="4"/>
  <c r="F93" i="4"/>
  <c r="E93" i="4"/>
  <c r="F92" i="4"/>
  <c r="E92" i="4"/>
  <c r="F91" i="4"/>
  <c r="E91" i="4"/>
  <c r="F90" i="4"/>
  <c r="E90" i="4"/>
  <c r="D89" i="4"/>
  <c r="C89" i="4"/>
  <c r="F88" i="4"/>
  <c r="E88" i="4"/>
  <c r="F87" i="4"/>
  <c r="E87" i="4"/>
  <c r="D86" i="4"/>
  <c r="C86" i="4"/>
  <c r="F85" i="4"/>
  <c r="E85" i="4"/>
  <c r="F84" i="4"/>
  <c r="E84" i="4"/>
  <c r="D83" i="4"/>
  <c r="C83" i="4"/>
  <c r="F81" i="4"/>
  <c r="E81" i="4"/>
  <c r="D80" i="4"/>
  <c r="C80" i="4"/>
  <c r="F79" i="4"/>
  <c r="F78" i="4"/>
  <c r="E78" i="4"/>
  <c r="D77" i="4"/>
  <c r="C77" i="4"/>
  <c r="C75" i="4" s="1"/>
  <c r="F76" i="4"/>
  <c r="F73" i="4"/>
  <c r="E73" i="4"/>
  <c r="F72" i="4"/>
  <c r="E72" i="4"/>
  <c r="F71" i="4"/>
  <c r="E71" i="4"/>
  <c r="F70" i="4"/>
  <c r="E70" i="4"/>
  <c r="D69" i="4"/>
  <c r="C69" i="4"/>
  <c r="F68" i="4"/>
  <c r="E68" i="4"/>
  <c r="D67" i="4"/>
  <c r="C67" i="4"/>
  <c r="C66" i="4"/>
  <c r="F65" i="4"/>
  <c r="E65" i="4"/>
  <c r="D64" i="4"/>
  <c r="C64" i="4"/>
  <c r="F62" i="4"/>
  <c r="E62" i="4"/>
  <c r="F61" i="4"/>
  <c r="E61" i="4"/>
  <c r="F60" i="4"/>
  <c r="E60" i="4"/>
  <c r="F59" i="4"/>
  <c r="E59" i="4"/>
  <c r="D58" i="4"/>
  <c r="D57" i="4" s="1"/>
  <c r="C58" i="4"/>
  <c r="C57" i="4" s="1"/>
  <c r="F56" i="4"/>
  <c r="E56" i="4"/>
  <c r="F55" i="4"/>
  <c r="E55" i="4"/>
  <c r="F54" i="4"/>
  <c r="E54" i="4"/>
  <c r="D53" i="4"/>
  <c r="C53" i="4"/>
  <c r="F52" i="4"/>
  <c r="E52" i="4"/>
  <c r="F51" i="4"/>
  <c r="E51" i="4"/>
  <c r="D50" i="4"/>
  <c r="C50" i="4"/>
  <c r="F49" i="4"/>
  <c r="E49" i="4"/>
  <c r="F48" i="4"/>
  <c r="E48" i="4"/>
  <c r="D47" i="4"/>
  <c r="C47" i="4"/>
  <c r="F46" i="4"/>
  <c r="E46" i="4"/>
  <c r="F45" i="4"/>
  <c r="E45" i="4"/>
  <c r="D44" i="4"/>
  <c r="C44" i="4"/>
  <c r="F43" i="4"/>
  <c r="E43" i="4"/>
  <c r="D42" i="4"/>
  <c r="C42" i="4"/>
  <c r="F41" i="4"/>
  <c r="E41" i="4"/>
  <c r="D40" i="4"/>
  <c r="C40" i="4"/>
  <c r="F38" i="4"/>
  <c r="E38" i="4"/>
  <c r="F37" i="4"/>
  <c r="E37" i="4"/>
  <c r="D36" i="4"/>
  <c r="C36" i="4"/>
  <c r="F35" i="4"/>
  <c r="E35" i="4"/>
  <c r="F34" i="4"/>
  <c r="E34" i="4"/>
  <c r="D33" i="4"/>
  <c r="C33" i="4"/>
  <c r="F32" i="4"/>
  <c r="E32" i="4"/>
  <c r="D31" i="4"/>
  <c r="C31" i="4"/>
  <c r="C30" i="4" s="1"/>
  <c r="F29" i="4"/>
  <c r="E29" i="4"/>
  <c r="D28" i="4"/>
  <c r="C28" i="4"/>
  <c r="F27" i="4"/>
  <c r="E27" i="4"/>
  <c r="D26" i="4"/>
  <c r="C26" i="4"/>
  <c r="C17" i="4" s="1"/>
  <c r="F25" i="4"/>
  <c r="F24" i="4"/>
  <c r="E24" i="4"/>
  <c r="D23" i="4"/>
  <c r="C23" i="4"/>
  <c r="F22" i="4"/>
  <c r="F21" i="4"/>
  <c r="E21" i="4"/>
  <c r="F20" i="4"/>
  <c r="F19" i="4"/>
  <c r="E19" i="4"/>
  <c r="D18" i="4"/>
  <c r="C18" i="4"/>
  <c r="F16" i="4"/>
  <c r="E16" i="4"/>
  <c r="F15" i="4"/>
  <c r="E15" i="4"/>
  <c r="F14" i="4"/>
  <c r="E14" i="4"/>
  <c r="F13" i="4"/>
  <c r="E13" i="4"/>
  <c r="F12" i="4"/>
  <c r="E12" i="4"/>
  <c r="F10" i="4"/>
  <c r="E10" i="4"/>
  <c r="F9" i="4"/>
  <c r="E9" i="4"/>
  <c r="F8" i="4"/>
  <c r="E8" i="4"/>
  <c r="F7" i="4"/>
  <c r="E7" i="4"/>
  <c r="D6" i="4"/>
  <c r="C6" i="4"/>
  <c r="C5" i="4" s="1"/>
  <c r="F69" i="4" l="1"/>
  <c r="E47" i="4"/>
  <c r="F53" i="4"/>
  <c r="E116" i="4"/>
  <c r="F197" i="4"/>
  <c r="E147" i="4"/>
  <c r="E157" i="4"/>
  <c r="F67" i="4"/>
  <c r="F109" i="4"/>
  <c r="F33" i="4"/>
  <c r="F42" i="4"/>
  <c r="F64" i="4"/>
  <c r="F116" i="4"/>
  <c r="F157" i="4"/>
  <c r="F26" i="4"/>
  <c r="E31" i="4"/>
  <c r="C74" i="4"/>
  <c r="F80" i="4"/>
  <c r="E119" i="4"/>
  <c r="F31" i="4"/>
  <c r="D39" i="4"/>
  <c r="C82" i="4"/>
  <c r="E57" i="4"/>
  <c r="F57" i="4"/>
  <c r="E6" i="4"/>
  <c r="E42" i="4"/>
  <c r="E58" i="4"/>
  <c r="E64" i="4"/>
  <c r="E69" i="4"/>
  <c r="E80" i="4"/>
  <c r="E86" i="4"/>
  <c r="F104" i="4"/>
  <c r="F6" i="4"/>
  <c r="F18" i="4"/>
  <c r="E28" i="4"/>
  <c r="F36" i="4"/>
  <c r="F44" i="4"/>
  <c r="F50" i="4"/>
  <c r="F58" i="4"/>
  <c r="D66" i="4"/>
  <c r="F66" i="4" s="1"/>
  <c r="E112" i="4"/>
  <c r="E168" i="4"/>
  <c r="E178" i="4"/>
  <c r="D5" i="4"/>
  <c r="E5" i="4" s="1"/>
  <c r="F23" i="4"/>
  <c r="C39" i="4"/>
  <c r="E39" i="4" s="1"/>
  <c r="C63" i="4"/>
  <c r="E77" i="4"/>
  <c r="F83" i="4"/>
  <c r="F89" i="4"/>
  <c r="E109" i="4"/>
  <c r="F112" i="4"/>
  <c r="F131" i="4"/>
  <c r="F136" i="4"/>
  <c r="F178" i="4"/>
  <c r="F193" i="4"/>
  <c r="E26" i="4"/>
  <c r="F181" i="4"/>
  <c r="E181" i="4"/>
  <c r="D17" i="4"/>
  <c r="E23" i="4"/>
  <c r="E18" i="4"/>
  <c r="E33" i="4"/>
  <c r="E36" i="4"/>
  <c r="E40" i="4"/>
  <c r="E44" i="4"/>
  <c r="E50" i="4"/>
  <c r="E53" i="4"/>
  <c r="E66" i="4"/>
  <c r="E67" i="4"/>
  <c r="F77" i="4"/>
  <c r="E83" i="4"/>
  <c r="E89" i="4"/>
  <c r="F100" i="4"/>
  <c r="D135" i="4"/>
  <c r="F135" i="4" s="1"/>
  <c r="F146" i="4"/>
  <c r="F147" i="4"/>
  <c r="D166" i="4"/>
  <c r="D143" i="4" s="1"/>
  <c r="F168" i="4"/>
  <c r="F183" i="4"/>
  <c r="F28" i="4"/>
  <c r="D30" i="4"/>
  <c r="F40" i="4"/>
  <c r="F47" i="4"/>
  <c r="D75" i="4"/>
  <c r="F86" i="4"/>
  <c r="F145" i="4"/>
  <c r="D82" i="4"/>
  <c r="E131" i="4"/>
  <c r="C144" i="4"/>
  <c r="E183" i="4"/>
  <c r="C4" i="4" l="1"/>
  <c r="F5" i="4"/>
  <c r="D63" i="4"/>
  <c r="F63" i="4" s="1"/>
  <c r="F39" i="4"/>
  <c r="C143" i="4"/>
  <c r="C142" i="4" s="1"/>
  <c r="C200" i="4" s="1"/>
  <c r="F144" i="4"/>
  <c r="E144" i="4"/>
  <c r="F75" i="4"/>
  <c r="E75" i="4"/>
  <c r="D74" i="4"/>
  <c r="F30" i="4"/>
  <c r="E30" i="4"/>
  <c r="D142" i="4"/>
  <c r="E82" i="4"/>
  <c r="F82" i="4"/>
  <c r="F166" i="4"/>
  <c r="E166" i="4"/>
  <c r="F17" i="4"/>
  <c r="E17" i="4"/>
  <c r="E11" i="4"/>
  <c r="F11" i="4"/>
  <c r="H52" i="14"/>
  <c r="E63" i="4" l="1"/>
  <c r="E143" i="4"/>
  <c r="F143" i="4"/>
  <c r="F74" i="4"/>
  <c r="E74" i="4"/>
  <c r="D4" i="4"/>
  <c r="F142" i="4"/>
  <c r="E142" i="4"/>
  <c r="E17" i="15"/>
  <c r="H12" i="14"/>
  <c r="F4" i="4" l="1"/>
  <c r="D200" i="4"/>
  <c r="E4" i="4"/>
  <c r="E60" i="14"/>
  <c r="E57" i="14"/>
  <c r="E54" i="14"/>
  <c r="E48" i="14"/>
  <c r="E46" i="14"/>
  <c r="E43" i="14"/>
  <c r="E37" i="14"/>
  <c r="E33" i="14"/>
  <c r="E28" i="14"/>
  <c r="E20" i="14"/>
  <c r="E15" i="14"/>
  <c r="E6" i="14"/>
  <c r="E200" i="4" l="1"/>
  <c r="F200" i="4"/>
  <c r="E62" i="14"/>
  <c r="H24" i="14"/>
  <c r="F54" i="14" l="1"/>
  <c r="C54" i="14"/>
  <c r="H56" i="14"/>
  <c r="D12" i="15" l="1"/>
  <c r="E15" i="15" l="1"/>
  <c r="H10" i="14"/>
  <c r="C20" i="14" l="1"/>
  <c r="D10" i="15" l="1"/>
  <c r="D9" i="15" l="1"/>
  <c r="H40" i="14"/>
  <c r="F33" i="14"/>
  <c r="F60" i="14"/>
  <c r="D15" i="15" l="1"/>
  <c r="H61" i="14" l="1"/>
  <c r="H59" i="14"/>
  <c r="H58" i="14"/>
  <c r="H55" i="14"/>
  <c r="H53" i="14"/>
  <c r="H51" i="14"/>
  <c r="H50" i="14"/>
  <c r="H49" i="14"/>
  <c r="H47" i="14"/>
  <c r="H45" i="14"/>
  <c r="H44" i="14"/>
  <c r="H42" i="14"/>
  <c r="H41" i="14"/>
  <c r="H39" i="14"/>
  <c r="H38" i="14"/>
  <c r="H36" i="14"/>
  <c r="H35" i="14"/>
  <c r="H34" i="14"/>
  <c r="H32" i="14"/>
  <c r="H31" i="14"/>
  <c r="H30" i="14"/>
  <c r="H29" i="14"/>
  <c r="H27" i="14"/>
  <c r="H26" i="14"/>
  <c r="H25" i="14"/>
  <c r="H22" i="14"/>
  <c r="H21" i="14"/>
  <c r="H19" i="14"/>
  <c r="H18" i="14"/>
  <c r="H17" i="14"/>
  <c r="H8" i="14"/>
  <c r="H14" i="14"/>
  <c r="H11" i="14"/>
  <c r="H9" i="14"/>
  <c r="H7" i="14"/>
  <c r="H60" i="14"/>
  <c r="F17" i="15"/>
  <c r="F18" i="15"/>
  <c r="E19" i="15"/>
  <c r="E21" i="15"/>
  <c r="E14" i="15"/>
  <c r="E12" i="15"/>
  <c r="E10" i="15"/>
  <c r="D21" i="15"/>
  <c r="D19" i="15"/>
  <c r="D17" i="15"/>
  <c r="D14" i="15" s="1"/>
  <c r="D8" i="15" s="1"/>
  <c r="C60" i="14"/>
  <c r="F57" i="14"/>
  <c r="C57" i="14"/>
  <c r="F48" i="14"/>
  <c r="C48" i="14"/>
  <c r="F46" i="14"/>
  <c r="C46" i="14"/>
  <c r="F43" i="14"/>
  <c r="C43" i="14"/>
  <c r="F37" i="14"/>
  <c r="C37" i="14"/>
  <c r="D33" i="14"/>
  <c r="D62" i="14" s="1"/>
  <c r="C33" i="14"/>
  <c r="F28" i="14"/>
  <c r="C28" i="14"/>
  <c r="F20" i="14"/>
  <c r="F15" i="14"/>
  <c r="C15" i="14"/>
  <c r="F6" i="14"/>
  <c r="C6" i="14"/>
  <c r="C62" i="14" l="1"/>
  <c r="E9" i="15"/>
  <c r="E8" i="15" s="1"/>
  <c r="E7" i="15" s="1"/>
  <c r="H57" i="14"/>
  <c r="H46" i="14"/>
  <c r="H33" i="14"/>
  <c r="H54" i="14"/>
  <c r="H43" i="14"/>
  <c r="H48" i="14"/>
  <c r="H37" i="14"/>
  <c r="H28" i="14"/>
  <c r="H20" i="14"/>
  <c r="H15" i="14"/>
  <c r="H6" i="14"/>
  <c r="D7" i="15"/>
  <c r="F62" i="14"/>
  <c r="H62" i="14" l="1"/>
  <c r="F14" i="15"/>
</calcChain>
</file>

<file path=xl/sharedStrings.xml><?xml version="1.0" encoding="utf-8"?>
<sst xmlns="http://schemas.openxmlformats.org/spreadsheetml/2006/main" count="553" uniqueCount="482">
  <si>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</si>
  <si>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</si>
  <si>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</si>
  <si>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</si>
  <si>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</si>
  <si>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</si>
  <si>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</si>
  <si>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</si>
  <si>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</si>
  <si>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182  1  01  02020  01  0000  110</t>
  </si>
  <si>
    <t>182  1  01  02030  01  0000  110</t>
  </si>
  <si>
    <t>182  1  01  02040  01  0000  110</t>
  </si>
  <si>
    <t>000  1  03  00000  00  0000 000</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</si>
  <si>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</si>
  <si>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</si>
  <si>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</si>
  <si>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</si>
  <si>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</si>
  <si>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182  1  05  02010  02  0000  110</t>
  </si>
  <si>
    <t>Единый налог на вмененный доход для отдельных видов деятельности</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</si>
  <si>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</si>
  <si>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</si>
  <si>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</si>
  <si>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</si>
  <si>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</si>
  <si>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</si>
  <si>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</si>
  <si>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Налог на имущество физических лиц</t>
  </si>
  <si>
    <t>182  1  06  01020  04  0000  110</t>
  </si>
  <si>
    <t>Земельный налог</t>
  </si>
  <si>
    <t>000  1  08  00000  00  0000  000</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</si>
  <si>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</si>
  <si>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</si>
  <si>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</si>
  <si>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</si>
  <si>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902  1  11  05074  04  0003  120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</si>
  <si>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</si>
  <si>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</si>
  <si>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</si>
  <si>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</si>
  <si>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</si>
  <si>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</si>
  <si>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048  1  12  01030  01  6000  120</t>
  </si>
  <si>
    <t>Плата за сбросы загрязняющих веществ в водные объекты</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</si>
  <si>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</si>
  <si>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</si>
  <si>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</si>
  <si>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</si>
  <si>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901  1  13  01994  04  0004  130</t>
  </si>
  <si>
    <t>901  1  13  02064  04  0000  130</t>
  </si>
  <si>
    <t>000  1  14  00000  00  0000  000</t>
  </si>
  <si>
    <t>ДОХОДЫ ОТ ПРОДАЖИ МАТЕРИАЛЬНЫХ И НЕМАТЕРИАЛЬНЫХ АКТИВОВ</t>
  </si>
  <si>
    <t>902  1  14  02043  04  0001  410</t>
  </si>
  <si>
    <t>902  1  14  06012  04  0000  430</t>
  </si>
  <si>
    <t>000  1  16  00000  00  0000  000</t>
  </si>
  <si>
    <t>ШТРАФЫ, САНКЦИИ, ВОЗМЕЩЕНИЕ УЩЕРБА</t>
  </si>
  <si>
    <t>000  1  17  00000  00  0000  140</t>
  </si>
  <si>
    <t>ПРОЧИЕ НЕНАЛОГОВЫЕ ДОХОДЫ</t>
  </si>
  <si>
    <t>000  1  17  01040  04  0000  180</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</si>
  <si>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</si>
  <si>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</si>
  <si>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</si>
  <si>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</si>
  <si>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</si>
  <si>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Субвенции бюджетам городских округов на выполнение передаваемых полномочий субъектов Российской Федерации</t>
  </si>
  <si>
    <t>Прочие субвенции бюджетам городских округов</t>
  </si>
  <si>
    <t>ИТОГО ДОХОДОВ</t>
  </si>
  <si>
    <t>902  1  11  05012  04  0001  120</t>
  </si>
  <si>
    <t xml:space="preserve"> </t>
  </si>
  <si>
    <t>182  1  06  06032  04  0000  110</t>
  </si>
  <si>
    <t>182  1  06  06042  04  0000  110</t>
  </si>
  <si>
    <t>000  1  05  00000  00  0000  000</t>
  </si>
  <si>
    <t>НАЛОГИ НА СОВОКУПНЫЙ ДОХОД</t>
  </si>
  <si>
    <t>Доходы, поступающие в порядке возмещения расходов, понесенных в связи с эксплуатацией имущества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</si>
  <si>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</si>
  <si>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</si>
  <si>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</si>
  <si>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</si>
  <si>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</si>
  <si>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</si>
  <si>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</si>
  <si>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</si>
  <si>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</si>
  <si>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</si>
  <si>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</si>
  <si>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</si>
  <si>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</si>
  <si>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</si>
  <si>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</si>
  <si>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</si>
  <si>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</si>
  <si>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</si>
  <si>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</si>
  <si>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</si>
  <si>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</si>
  <si>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</si>
  <si>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</si>
  <si>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</si>
  <si>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</si>
  <si>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</si>
  <si>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</si>
  <si>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</si>
  <si>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</si>
  <si>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</si>
  <si>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</si>
  <si>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</si>
  <si>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</si>
  <si>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</si>
  <si>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</si>
  <si>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</si>
  <si>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</si>
  <si>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</si>
  <si>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</si>
  <si>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</si>
  <si>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</si>
  <si>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</si>
  <si>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</si>
  <si>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</si>
  <si>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</si>
  <si>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</si>
  <si>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</si>
  <si>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</si>
  <si>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</si>
  <si>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</si>
  <si>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</si>
  <si>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</si>
  <si>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</si>
  <si>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</si>
  <si>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</si>
  <si>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</si>
  <si>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</si>
  <si>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</si>
  <si>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</si>
  <si>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</si>
  <si>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</si>
  <si>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</si>
  <si>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</si>
  <si>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</si>
  <si>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</si>
  <si>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</si>
  <si>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</si>
  <si>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</si>
  <si>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</si>
  <si>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t>Источники финансирования дефицита бюджетов – всего</t>
  </si>
  <si>
    <t>000 01  00  00  00  00  0000  000</t>
  </si>
  <si>
    <t>ИСТОЧНИКИ ВНУТРЕННЕГО ФИНАНСИРОВАНИЯ ДЕФИЦИТОВ  БЮДЖЕТОВ</t>
  </si>
  <si>
    <t>919 01  00  00  00  00  0000  000</t>
  </si>
  <si>
    <t>Кредиты кредитных организаций в валюте  Российской Федерации</t>
  </si>
  <si>
    <t>919 01  02  00  00  00  0000  000</t>
  </si>
  <si>
    <t xml:space="preserve">Получение кредитов от кредитных организаций в валюте Российской Федерации  </t>
  </si>
  <si>
    <t>919  01 02  00  00  00 0000  700</t>
  </si>
  <si>
    <t>Получение  кредитов от кредитных организаций бюджетами городских округов  в валюте Российской Федерации</t>
  </si>
  <si>
    <t>919  01  02  00  00 04 0000  710</t>
  </si>
  <si>
    <t>Погашение кредитов, предоставленных кредитными  организациями в валюте Российской Федерации</t>
  </si>
  <si>
    <t>919 01  02  00  00  00  0000  800</t>
  </si>
  <si>
    <t>Погашение бюджетами городских округов кредитов  от кредитных организаций в валюте Российской  Федерации</t>
  </si>
  <si>
    <t>919  01 02  00  00  04  0000  810</t>
  </si>
  <si>
    <t>Бюджетные кредиты от других бюджетов бюджетной  системы Российской Федерации</t>
  </si>
  <si>
    <t>919 01  03  00  00  00  0000  000</t>
  </si>
  <si>
    <t>Получение бюджетных кредитов от других  бюджетов бюджетной системы Российской  Федерации в валюте Российской Федерации</t>
  </si>
  <si>
    <t>919 01  03  00  00  00  0000  700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</si>
  <si>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</si>
  <si>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</si>
  <si>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</si>
  <si>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</si>
  <si>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</si>
  <si>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</si>
  <si>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 xml:space="preserve">Исполнение государственных  и муниципальных гарантий в валюте Российской Федерации       </t>
  </si>
  <si>
    <t>919 01  06  04  00  00  0000  000</t>
  </si>
  <si>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</si>
  <si>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</si>
  <si>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t>Возврат бюджетных кредитов, предоставленных внутри страны в валюте Российской Федерации</t>
  </si>
  <si>
    <t>919 01  06  05  00  00  0000  600</t>
  </si>
  <si>
    <t>Возврат бюджетных кредитов, предоставленных юридическим лицам из бюджетов городских округов в валюте Российской Федерации</t>
  </si>
  <si>
    <t>919 01  06  05  01  04  0000  640</t>
  </si>
  <si>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</si>
  <si>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</si>
  <si>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</si>
  <si>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</si>
  <si>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</si>
  <si>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</si>
  <si>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 Дополнительное образование детей</t>
  </si>
  <si>
    <t>Минимальный налог, зачисляемый в бюджеты субъектов Российской Федерации (за налоговые периоды, истекшие до 1 января 2016 года)</t>
  </si>
  <si>
    <t xml:space="preserve">902  1  11  05024 04 0001  120 </t>
  </si>
  <si>
    <t>902  1  17  01040  04  0000  180</t>
  </si>
  <si>
    <t>100  1  03  02230  01  0000  110</t>
  </si>
  <si>
    <t>182  1  03  02100  01  0000  110</t>
  </si>
  <si>
    <t xml:space="preserve">Акцизы на пиво, производимое на территории Российской Федерации
</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</si>
  <si>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</si>
  <si>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</si>
  <si>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</si>
  <si>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048  1  12  01041  01  6000  120</t>
  </si>
  <si>
    <t xml:space="preserve">Доходы от компенсации затрат государства </t>
  </si>
  <si>
    <t>000  2  02  10000  00  0000  150</t>
  </si>
  <si>
    <t>919  2  02  15001  04  0000  150</t>
  </si>
  <si>
    <t xml:space="preserve"> 000  2  02  20000  00  0000  150</t>
  </si>
  <si>
    <t>000  2  02  30000  00  0000  150</t>
  </si>
  <si>
    <t>901 2  02  30022  04  0000  150</t>
  </si>
  <si>
    <t xml:space="preserve">Субвенции бюджетам городских округов на предоставление гражданам субсидий на оплату жилого помещения и коммунальных услуг
</t>
  </si>
  <si>
    <t>901  2  02  30024  04  0000  150</t>
  </si>
  <si>
    <t>901  2  02  35120  04  0000  150</t>
  </si>
  <si>
    <t>901  2  02  35250  04  0000  150</t>
  </si>
  <si>
    <t>000  2  02  39999  04  0000  150</t>
  </si>
  <si>
    <t>906  2  02  39999  04  0000  150</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</si>
  <si>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</si>
  <si>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</si>
  <si>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902  1 11 05300 00 0000 120
</t>
  </si>
  <si>
    <t xml:space="preserve">Плата по соглашениям об установлении сервитута в отношении земельных участков, находящихся в государственной или муниципальной собственности
</t>
  </si>
  <si>
    <t xml:space="preserve">902  1 11 05312 04 0000 120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</si>
  <si>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</si>
  <si>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902  1  11  09044  04  0008  120</t>
  </si>
  <si>
    <t>902  1  11  09044  04  0005  120</t>
  </si>
  <si>
    <t>902  1  11  09044  04  0004  120</t>
  </si>
  <si>
    <t>Плата за размещение отходов производства</t>
  </si>
  <si>
    <t>048  1  12  01042  01  6000  120</t>
  </si>
  <si>
    <t>000  1  13  02994  04  0000  130</t>
  </si>
  <si>
    <t>037  1 16   01053  01  0000 140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</si>
  <si>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</si>
  <si>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</si>
  <si>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</si>
  <si>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901  1  16  07010  04  0000  140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</si>
  <si>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</si>
  <si>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</si>
  <si>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</si>
  <si>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901 1  16  07090  04  0000  140</t>
  </si>
  <si>
    <t>000 1 16  10100  04  0000 140</t>
  </si>
  <si>
    <t>901 1 16  10100  04  0000 140</t>
  </si>
  <si>
    <t xml:space="preserve"> 045  1 16 11050 01 0000 140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</si>
  <si>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</si>
  <si>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000  1 16  10123  01 0000 140</t>
  </si>
  <si>
    <t>037  1 16  10123  01 0000 140</t>
  </si>
  <si>
    <t>141  1 16  10123  01 0000 140</t>
  </si>
  <si>
    <t>182  1 16  10123  01 0000 140</t>
  </si>
  <si>
    <t>321  1 16  10123  01 0000 140</t>
  </si>
  <si>
    <t>182  1 16  10129  01 0000 140</t>
  </si>
  <si>
    <t>919  2  02  15002  04  0000  150</t>
  </si>
  <si>
    <t xml:space="preserve">Дотации бюджетам городских округов на поддержку мер по обеспечению сбалансированности бюджетов
</t>
  </si>
  <si>
    <t>000  2  02  29999 04  0000  150</t>
  </si>
  <si>
    <t>Прочие субсидии бюджетам городских округов</t>
  </si>
  <si>
    <t>906  2  02  29999 04  0000  150</t>
  </si>
  <si>
    <t>Субсидии  на осуществление мероприятий по обеспечению питанием обучающихся в муниципальных общеобразовательных организациях</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</si>
  <si>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</si>
  <si>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Субвенции бюджетам городских округов на оплату жилищно-коммунальных услуг отдельным категориям граждан
</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</si>
  <si>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</si>
  <si>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000  2  19  00000  04  0000  150</t>
  </si>
  <si>
    <t>901  2  19  60010  04  0000  150</t>
  </si>
  <si>
    <t>906  2  19  60010  04  0000  150</t>
  </si>
  <si>
    <t>Объем средств по решению о бюджете на 2020 год, тыс. руб.</t>
  </si>
  <si>
    <t>Объем средств по решению о бюджете на 2020 год  в тысячах рублей</t>
  </si>
  <si>
    <t xml:space="preserve">902  1 11 05324 04 0000 120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</si>
  <si>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</si>
  <si>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901  1  13  02994  04  0001  130</t>
  </si>
  <si>
    <t>906  1  13  02994  04  0001  130</t>
  </si>
  <si>
    <t>906  1  13  02994  04  0006  130</t>
  </si>
  <si>
    <t>902  1  14  02043  04  0002  410</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</si>
  <si>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</si>
  <si>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</si>
  <si>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019  1 16   01073  01  0000 140</t>
  </si>
  <si>
    <t>037  1 16   01073  01  0000 140</t>
  </si>
  <si>
    <t>019  1 16   01153  01  0000 140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</si>
  <si>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</si>
  <si>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019  1 16   01183  01  0000 140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</si>
  <si>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</si>
  <si>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037  1 16   01193  01  0000 140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</si>
  <si>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</si>
  <si>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000  1 16   01203  01  0000 140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</si>
  <si>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</si>
  <si>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019  1 16   01203  01  0000 140</t>
  </si>
  <si>
    <t>037 1 16   01203  01  0000 140</t>
  </si>
  <si>
    <t>913 1  16  07090  04  0000  140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</si>
  <si>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</si>
  <si>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</si>
  <si>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901  1 16  10123  01 0000 140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</si>
  <si>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</si>
  <si>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901  1 16  11064  01 0000 140</t>
  </si>
  <si>
    <t xml:space="preserve">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</si>
  <si>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Прочие неналоговые доходы бюджетов городских округов</t>
  </si>
  <si>
    <t xml:space="preserve">Дотации бюджетам городских округов на выравнивание бюджетной обеспеченности из бюджета субъекта Российской Федерации
</t>
  </si>
  <si>
    <t xml:space="preserve"> 901  2  02  20077  04  0000  150</t>
  </si>
  <si>
    <t xml:space="preserve">Субсидии бюджетам городских округов на софинансирование капитальных вложений в объекты муниципальной собственности
</t>
  </si>
  <si>
    <t xml:space="preserve"> 901  2  02  20299  04  0000  150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</si>
  <si>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</si>
  <si>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901  2  02  20302  04  0000  150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</si>
  <si>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</si>
  <si>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908  2  02  25519 04  0000  150</t>
  </si>
  <si>
    <t xml:space="preserve">Субсидия бюджетам городских округов на поддержку отрасли культуры
</t>
  </si>
  <si>
    <t>901  2  02  25520 04  0000  150</t>
  </si>
  <si>
    <t xml:space="preserve">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t>
  </si>
  <si>
    <t>901  2  02  25576 04  0000  150</t>
  </si>
  <si>
    <t xml:space="preserve">Субсидии бюджетам городских округов на обеспечение комплексного развития сельских территорий
</t>
  </si>
  <si>
    <t xml:space="preserve">Субсидии бюджетам городских округов на реализацию мероприятий по обеспечению жильем молодых семей
</t>
  </si>
  <si>
    <t>901  2  02  29999 04  0000  150</t>
  </si>
  <si>
    <t>Субсидии  на  разработку документации по планировке территории</t>
  </si>
  <si>
    <t>Субсидии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t>
  </si>
  <si>
    <t>Прочие безвозмездные поступления в бюджеты городских округов</t>
  </si>
  <si>
    <t>Лесное  хозяйство</t>
  </si>
  <si>
    <t>901  1  13  02994  04  0007  130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</si>
  <si>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</si>
  <si>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</si>
  <si>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019  1 16   01063  01  0000 140</t>
  </si>
  <si>
    <t>037  1 16   01063  01  0000 140</t>
  </si>
  <si>
    <t>901  1 16   01074  01  0000 140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</si>
  <si>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</si>
  <si>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019  1 16   01093  01  0000 140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</si>
  <si>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</si>
  <si>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902 1 16  10032  04  0000 140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</si>
  <si>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</si>
  <si>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901  2  02  35462  04  0000  150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</si>
  <si>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</si>
  <si>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029  1  17  05040  04  0000  180</t>
  </si>
  <si>
    <t xml:space="preserve">Субсидии из областного бюджета  на предоставление региональных социальных выплат молодым семьям на улучшение жилищных условий </t>
  </si>
  <si>
    <t>000  2  02  40000  00  0000  150</t>
  </si>
  <si>
    <t>Иные межбюджетные трансферты</t>
  </si>
  <si>
    <t>901  2  02  49999  04  0000  150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</si>
  <si>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</si>
  <si>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908  2  02  49999  00  0000  150</t>
  </si>
  <si>
    <t>Доходы бюджетов городских округов от возврата организациями остатков субсидий прошлых лет</t>
  </si>
  <si>
    <t>901  2  18  04010  04  0000  150</t>
  </si>
  <si>
    <t>Доходы бюджетов городских округов от возврата бюджетными учреждениями остатков субсидий прошлых лет</t>
  </si>
  <si>
    <t>Охрана семьи и детства</t>
  </si>
  <si>
    <t>902 1 11 05400 00 0000 120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</si>
  <si>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</si>
  <si>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902 1 11 05410 04 0000 120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</si>
  <si>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</si>
  <si>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</si>
  <si>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</si>
  <si>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</si>
  <si>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Субсидии на создание и обеспечение деятельности молодежных «коворкинг-центров» </t>
  </si>
  <si>
    <t>Субсидии на организацию военно-патриотического воспитания и допризывной подготовки молодых граждан</t>
  </si>
  <si>
    <t xml:space="preserve">Межбюджетные трансферты  на организацию электро-, тепло-, газо- и водоснабжения населения, водоотведения, снабжения населения топливом
</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</si>
  <si>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</si>
  <si>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</si>
  <si>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</si>
  <si>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</si>
  <si>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</si>
  <si>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100  1  03  02240  01  0000  110</t>
  </si>
  <si>
    <t>100  1  03  02250  01  0000  110</t>
  </si>
  <si>
    <t>100  1  03  02260  01  0000  110</t>
  </si>
  <si>
    <t>000  1  05  01 000  00  0000  110</t>
  </si>
  <si>
    <t xml:space="preserve">Налог, взимаемый в связи с применением упрощенной системы налогообложения
</t>
  </si>
  <si>
    <t>182  1  05  01011  01  0000  110</t>
  </si>
  <si>
    <t xml:space="preserve">Налог, взимаемый с налогоплательщиков, выбравших в качестве объекта налогообложения доходы
</t>
  </si>
  <si>
    <t>182  1  05  01012  01  0000  110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</si>
  <si>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</si>
  <si>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</si>
  <si>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182  1  05  01050  01  1000  110</t>
  </si>
  <si>
    <t>000  1  05  02000  02  0000  110</t>
  </si>
  <si>
    <t>000  1  05  03000  01  0000  110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</si>
  <si>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</si>
  <si>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</si>
  <si>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</si>
  <si>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902  1  08  07150  01  1000  110</t>
  </si>
  <si>
    <t>Государственная пошлина за выдачу разрешения на установку рекламной конструкции</t>
  </si>
  <si>
    <t>902  1  11  05010  00  0000  120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</si>
  <si>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</si>
  <si>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000  1  11  05020  00  0000  120</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</si>
  <si>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</si>
  <si>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</si>
  <si>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</si>
  <si>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</si>
  <si>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000  1  12  01000  01  0000  120</t>
  </si>
  <si>
    <t xml:space="preserve">Плата за размещение твердых коммунальных отходов
</t>
  </si>
  <si>
    <t>000  1  13  02000  00  0000  130</t>
  </si>
  <si>
    <t>000  1  13  02060  00  0000  130</t>
  </si>
  <si>
    <t>Доходы, поступающие в порядке возмещения расходов, понесенных в связи с эксплуатацией имущества</t>
  </si>
  <si>
    <t>Прочие доходы от компенсации затрат бюджетов городских округов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</si>
  <si>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</si>
  <si>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</si>
  <si>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000  1  14  02043  04  0000  410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</si>
  <si>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</si>
  <si>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000  1  14  06000  00  0000  430</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</si>
  <si>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</si>
  <si>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округов
</t>
  </si>
  <si>
    <t>000  1 16   01053  01  0000 140</t>
  </si>
  <si>
    <t>019  1 16   01053  01  0000 140</t>
  </si>
  <si>
    <t>000  1 16  01193 01 0000 140</t>
  </si>
  <si>
    <t>019  1 16  01193 01 0000 140</t>
  </si>
  <si>
    <t>000 1 16  10032  04  0000 140</t>
  </si>
  <si>
    <t>901 116 10032 04 0000 140</t>
  </si>
  <si>
    <t xml:space="preserve"> 000  1 16 11050 01 0000 140</t>
  </si>
  <si>
    <t xml:space="preserve"> 017  1 16 11050 01 0000 140</t>
  </si>
  <si>
    <t>Невыясненные поступления, зачисляемые в бюджеты городских округов</t>
  </si>
  <si>
    <t>000  1  17  05000  00  0000  180</t>
  </si>
  <si>
    <t>Прочие неналоговые доходы</t>
  </si>
  <si>
    <t>901  1  17  05040  04  0000  180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</si>
  <si>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</si>
  <si>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</si>
  <si>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901  2  02  25497 04  0000  150</t>
  </si>
  <si>
    <t>Субвенции бюджетам бюджетной системы Российской Федерации</t>
  </si>
  <si>
    <t>000  2  02  30024  04  0000  150</t>
  </si>
  <si>
    <t>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</si>
  <si>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</si>
  <si>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</si>
  <si>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местным бюджетам на осуществление государственного полномочия Свердловской области по созданию административных комиссий</t>
  </si>
  <si>
    <t>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</si>
  <si>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</si>
  <si>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</si>
  <si>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Межбюджетные трансферты  из резервного фона Правительства Свердловской области на возмещение расходов управляющих организаций на приобретение дезинфицирующих средств</t>
  </si>
  <si>
    <t xml:space="preserve">Межбюджетные трансферты на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t>
  </si>
  <si>
    <t>000  2  07  04000  04  0000  150</t>
  </si>
  <si>
    <t>901  2  07  04050  04  0000  150</t>
  </si>
  <si>
    <t>000  2  18  04000  04  0000  150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</si>
  <si>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</si>
  <si>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</si>
  <si>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182  1  05  02020  02  0000  110</t>
  </si>
  <si>
    <t xml:space="preserve">Единый налог на вмененный доход для отдельных видов деятельности (за налоговые периоды, истекшие до 1 января 2011 года) </t>
  </si>
  <si>
    <t>019 116 01133 01 0000 140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</si>
  <si>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</si>
  <si>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019 116 01173 01 0000 140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</si>
  <si>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</si>
  <si>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017  116 10123 01 0000 140</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</si>
  <si>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</si>
  <si>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019  1 16   01083  01  0000 140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</si>
  <si>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</si>
  <si>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908  2  02  25299  04  0000  150</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</si>
  <si>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</si>
  <si>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Межбюджетные трансферты  из резервного фона Правительства Свердловской области на приобретение спортивного комплекса для Муниципального бюджетного учреждения культуры Невьянского городского округа «Культурно-досуговый центр»</t>
  </si>
  <si>
    <t>Межбюджетные трансферты  из резервного фона Правительства Свердловской области на устройство входной группы Дома культуры с. Аятское Муниципального бюджетного учреждения культуры Невьянского городского округа «Культурно-досуговый центр»</t>
  </si>
  <si>
    <t>Межбюджетные трансферты  из резервного фона Правительства Свердловской области на устройство входной группы Дома культуры с. Киприно Муниципального бюджетного учреждения культуры Невьянского городского округа «Культурно-досуговый центр»</t>
  </si>
  <si>
    <t>902  1  14  02042  04  0000  440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</si>
  <si>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</si>
  <si>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322 116 10123 01 0000 140</t>
  </si>
  <si>
    <t>906  2  02  25304 04  0000  150</t>
  </si>
  <si>
    <t xml:space="preserve">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</si>
  <si>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906  2  02  45303  04  0000  150</t>
  </si>
  <si>
    <t xml:space="preserve">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</si>
  <si>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000  2  02  49999  04  0000  150</t>
  </si>
  <si>
    <t xml:space="preserve">Прочие межбюджетные трансферты, передаваемые бюджетам городских округов
</t>
  </si>
  <si>
    <t>906  2  02  49999  04  0000  150</t>
  </si>
  <si>
    <t xml:space="preserve">Межбюджетные трансферты на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t>
  </si>
  <si>
    <t>Резервные фонды ¹*</t>
  </si>
  <si>
    <r>
      <t xml:space="preserve">           </t>
    </r>
    <r>
      <rPr>
        <b/>
        <sz val="11"/>
        <color theme="1"/>
        <rFont val="Liberation Serif"/>
        <family val="1"/>
        <charset val="204"/>
      </rPr>
      <t>1.</t>
    </r>
    <r>
      <rPr>
        <b/>
        <sz val="7"/>
        <color theme="1"/>
        <rFont val="Liberation Serif"/>
        <family val="1"/>
        <charset val="204"/>
      </rPr>
      <t xml:space="preserve">       </t>
    </r>
    <r>
      <rPr>
        <b/>
        <sz val="11"/>
        <color theme="1"/>
        <rFont val="Liberation Serif"/>
        <family val="1"/>
        <charset val="204"/>
      </rPr>
      <t> </t>
    </r>
  </si>
  <si>
    <r>
      <t xml:space="preserve">           </t>
    </r>
    <r>
      <rPr>
        <b/>
        <sz val="11"/>
        <color theme="1"/>
        <rFont val="Liberation Serif"/>
        <family val="1"/>
        <charset val="204"/>
      </rPr>
      <t>2.</t>
    </r>
    <r>
      <rPr>
        <b/>
        <sz val="7"/>
        <color theme="1"/>
        <rFont val="Liberation Serif"/>
        <family val="1"/>
        <charset val="204"/>
      </rPr>
      <t xml:space="preserve">       </t>
    </r>
    <r>
      <rPr>
        <b/>
        <sz val="11"/>
        <color theme="1"/>
        <rFont val="Liberation Serif"/>
        <family val="1"/>
        <charset val="204"/>
      </rPr>
      <t> </t>
    </r>
  </si>
  <si>
    <r>
      <t xml:space="preserve">           </t>
    </r>
    <r>
      <rPr>
        <sz val="11"/>
        <color theme="1"/>
        <rFont val="Liberation Serif"/>
        <family val="1"/>
        <charset val="204"/>
      </rPr>
      <t>3.</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</si>
  <si>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4.</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</si>
  <si>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5.</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</si>
  <si>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6.</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</si>
  <si>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7.</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</si>
  <si>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8.</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</si>
  <si>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9.</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</si>
  <si>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10.</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</si>
  <si>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11.</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</si>
  <si>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12.</t>
    </r>
    <r>
      <rPr>
        <sz val="7"/>
        <color theme="1"/>
        <rFont val="Liberation Serif"/>
        <family val="1"/>
        <charset val="204"/>
      </rPr>
      <t xml:space="preserve">       </t>
    </r>
    <r>
      <rPr>
        <sz val="11"/>
        <color theme="1"/>
        <rFont val="Liberation Serif"/>
        <family val="1"/>
        <charset val="204"/>
      </rPr>
      <t> </t>
    </r>
  </si>
  <si>
    <r>
      <t xml:space="preserve">       </t>
    </r>
    <r>
      <rPr>
        <sz val="12"/>
        <color theme="1"/>
        <rFont val="Liberation Serif"/>
        <family val="1"/>
        <charset val="204"/>
      </rPr>
      <t>13.</t>
    </r>
    <r>
      <rPr>
        <sz val="7"/>
        <color theme="1"/>
        <rFont val="Liberation Serif"/>
        <family val="1"/>
        <charset val="204"/>
      </rPr>
      <t xml:space="preserve">       </t>
    </r>
    <r>
      <rPr>
        <sz val="12"/>
        <color theme="1"/>
        <rFont val="Liberation Serif"/>
        <family val="1"/>
        <charset val="204"/>
      </rPr>
      <t> </t>
    </r>
  </si>
  <si>
    <r>
      <t xml:space="preserve">       </t>
    </r>
    <r>
      <rPr>
        <sz val="12"/>
        <color theme="1"/>
        <rFont val="Liberation Serif"/>
        <family val="1"/>
        <charset val="204"/>
      </rPr>
      <t>14.</t>
    </r>
    <r>
      <rPr>
        <sz val="7"/>
        <color theme="1"/>
        <rFont val="Liberation Serif"/>
        <family val="1"/>
        <charset val="204"/>
      </rPr>
      <t xml:space="preserve">       </t>
    </r>
    <r>
      <rPr>
        <sz val="12"/>
        <color theme="1"/>
        <rFont val="Liberation Serif"/>
        <family val="1"/>
        <charset val="204"/>
      </rPr>
      <t> </t>
    </r>
  </si>
  <si>
    <r>
      <t xml:space="preserve">       </t>
    </r>
    <r>
      <rPr>
        <sz val="12"/>
        <color theme="1"/>
        <rFont val="Liberation Serif"/>
        <family val="1"/>
        <charset val="204"/>
      </rPr>
      <t>15.</t>
    </r>
    <r>
      <rPr>
        <sz val="7"/>
        <color theme="1"/>
        <rFont val="Liberation Serif"/>
        <family val="1"/>
        <charset val="204"/>
      </rPr>
      <t xml:space="preserve">       </t>
    </r>
    <r>
      <rPr>
        <sz val="12"/>
        <color theme="1"/>
        <rFont val="Liberation Serif"/>
        <family val="1"/>
        <charset val="204"/>
      </rPr>
      <t> </t>
    </r>
  </si>
  <si>
    <r>
      <t xml:space="preserve">       </t>
    </r>
    <r>
      <rPr>
        <sz val="12"/>
        <color theme="1"/>
        <rFont val="Liberation Serif"/>
        <family val="1"/>
        <charset val="204"/>
      </rPr>
      <t>16.</t>
    </r>
    <r>
      <rPr>
        <sz val="7"/>
        <color theme="1"/>
        <rFont val="Liberation Serif"/>
        <family val="1"/>
        <charset val="204"/>
      </rPr>
      <t xml:space="preserve">       </t>
    </r>
    <r>
      <rPr>
        <sz val="12"/>
        <color theme="1"/>
        <rFont val="Liberation Serif"/>
        <family val="1"/>
        <charset val="204"/>
      </rPr>
      <t> </t>
    </r>
  </si>
  <si>
    <r>
      <t xml:space="preserve">       </t>
    </r>
    <r>
      <rPr>
        <sz val="11"/>
        <color theme="1"/>
        <rFont val="Liberation Serif"/>
        <family val="1"/>
        <charset val="204"/>
      </rPr>
      <t>17.</t>
    </r>
    <r>
      <rPr>
        <sz val="7"/>
        <color theme="1"/>
        <rFont val="Liberation Serif"/>
        <family val="1"/>
        <charset val="204"/>
      </rPr>
      <t xml:space="preserve">       </t>
    </r>
    <r>
      <rPr>
        <sz val="11"/>
        <color theme="1"/>
        <rFont val="Liberation Serif"/>
        <family val="1"/>
        <charset val="204"/>
      </rPr>
      <t> </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</si>
  <si>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Liberation Serif"/>
        <family val="1"/>
        <charset val="204"/>
      </rPr>
      <t>(доходы, получаемые в виде арендной платы за указанные земельные участки)</t>
    </r>
  </si>
  <si>
    <r>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r>
    <r>
      <rPr>
        <sz val="10"/>
        <color indexed="12"/>
        <rFont val="Liberation Serif"/>
        <family val="1"/>
        <charset val="204"/>
      </rPr>
      <t>(доходы, получаемые в виде арендной платы за указанные земельные участки)</t>
    </r>
  </si>
  <si>
    <r>
      <t>Доходы от сдачи в аренду имущества, составляющего казну городских округов (за исключением земельных участков)  (</t>
    </r>
    <r>
      <rPr>
        <sz val="10"/>
        <color indexed="12"/>
        <rFont val="Liberation Serif"/>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</si>
  <si>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Liberation Serif"/>
        <family val="1"/>
        <charset val="204"/>
      </rPr>
      <t>(доходы от сдачи в аренду движимого имущества, находящегося в казне городских округов )</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</si>
  <si>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color theme="3" tint="0.39997558519241921"/>
        <rFont val="Liberation Serif"/>
        <family val="1"/>
        <charset val="204"/>
      </rPr>
      <t>(плата за пользование жилыми помещениями (плата за наём) муниципального жилищного фонда)</t>
    </r>
  </si>
  <si>
    <r>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0"/>
        <color theme="3" tint="0.39997558519241921"/>
        <rFont val="Liberation Serif"/>
        <family val="1"/>
        <charset val="204"/>
      </rPr>
      <t xml:space="preserve"> (плата по договорам на размещение нестационарного торгового объекта, а также плата за право на заключение указанных договоров)</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</si>
  <si>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color theme="3" tint="0.39997558519241921"/>
        <rFont val="Liberation Serif"/>
        <family val="1"/>
        <charset val="204"/>
      </rPr>
      <t>(плата по договорам на установку и эксплуатацию рекламной конструкции, а также плата за право на заключение указанных договоров)</t>
    </r>
  </si>
  <si>
    <r>
      <t xml:space="preserve">Прочие доходы от оказания платных услуг (работ) получателями средств бюджетов городских округов </t>
    </r>
    <r>
      <rPr>
        <sz val="10"/>
        <color indexed="12"/>
        <rFont val="Liberation Serif"/>
        <family val="1"/>
        <charset val="204"/>
      </rPr>
      <t xml:space="preserve">(прочие доходы от оказания платных услуг (работ) </t>
    </r>
  </si>
  <si>
    <r>
      <t>Прочие доходы от компенсации затрат бюджетов городских округов</t>
    </r>
    <r>
      <rPr>
        <sz val="10"/>
        <color theme="3" tint="0.39997558519241921"/>
        <rFont val="Liberation Serif"/>
        <family val="1"/>
        <charset val="204"/>
      </rPr>
      <t xml:space="preserve"> (в части возврата дебиторской задолженности прошлых лет)</t>
    </r>
    <r>
      <rPr>
        <sz val="10"/>
        <color theme="8" tint="-0.249977111117893"/>
        <rFont val="Liberation Serif"/>
        <family val="1"/>
        <charset val="204"/>
      </rPr>
      <t xml:space="preserve">
</t>
    </r>
    <r>
      <rPr>
        <sz val="10"/>
        <rFont val="Liberation Serif"/>
        <family val="1"/>
        <charset val="204"/>
      </rPr>
      <t xml:space="preserve">
</t>
    </r>
  </si>
  <si>
    <r>
      <t xml:space="preserve">Прочие доходы от компенсации затрат бюджетов городских округов  </t>
    </r>
    <r>
      <rPr>
        <sz val="10"/>
        <color theme="3" tint="0.39997558519241921"/>
        <rFont val="Liberation Serif"/>
        <family val="1"/>
        <charset val="204"/>
      </rPr>
      <t>(в части возврата дебиторской задолженности прошлых лет)</t>
    </r>
  </si>
  <si>
    <r>
      <t xml:space="preserve">Прочие доходы от компенсации затрат бюджетов городских округов </t>
    </r>
    <r>
      <rPr>
        <sz val="10"/>
        <color theme="3" tint="0.39997558519241921"/>
        <rFont val="Liberation Serif"/>
        <family val="1"/>
        <charset val="204"/>
      </rPr>
      <t>(возврат бюджетных средств в связи с невыполнением муниципального задания бюджетными и автономными учреждениями)</t>
    </r>
  </si>
  <si>
    <r>
      <t xml:space="preserve">Прочие доходы от компенсации затрат бюджетов городских округов </t>
    </r>
    <r>
      <rPr>
        <sz val="10"/>
        <color theme="3" tint="0.39997558519241921"/>
        <rFont val="Liberation Serif"/>
        <family val="1"/>
        <charset val="204"/>
      </rPr>
      <t>(прочие доходы)</t>
    </r>
    <r>
      <rPr>
        <sz val="10"/>
        <rFont val="Liberation Serif"/>
        <family val="1"/>
        <charset val="204"/>
      </rPr>
      <t xml:space="preserve">
</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</si>
  <si>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color indexed="12"/>
        <rFont val="Liberation Serif"/>
        <family val="1"/>
        <charset val="204"/>
      </rPr>
      <t>(доходы от реализации объектов нежилого фонда)</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</si>
  <si>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color indexed="12"/>
        <rFont val="Liberation Serif"/>
        <family val="1"/>
        <charset val="204"/>
      </rPr>
      <t>(прочие доходы от реализации иного имущества,)</t>
    </r>
  </si>
  <si>
    <t>Рост, снижение (+, -) в тыс. руб.</t>
  </si>
  <si>
    <t>ГОСУДАРСТВЕННАЯ ПОШЛИНА</t>
  </si>
  <si>
    <t>042  1 16   01193  01  0000 140</t>
  </si>
  <si>
    <t>913  1 16  10100  04  0000 140</t>
  </si>
  <si>
    <t>901 1 16 10081 04 0000 140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</si>
  <si>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</si>
  <si>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027  116 10123 01 0000 140</t>
  </si>
  <si>
    <t>076  1 16  10123  01 0000 140</t>
  </si>
  <si>
    <t>Межбюджетные трансферты, из резервного фонда Правительства Свердловской области на приобретение спотинвентаря  для  МБОУ СОШ с. Аятское</t>
  </si>
  <si>
    <t>Исполнение на 01.12.2020г., в тысячах рублей</t>
  </si>
  <si>
    <t xml:space="preserve"> по состоянию на 01.01.2021 года</t>
  </si>
  <si>
    <t>Исполнено    на 01.01.2021г., в тыс. руб.</t>
  </si>
  <si>
    <t>на 01.01.2021 г.</t>
  </si>
  <si>
    <t>на  01.01.2021 г.</t>
  </si>
  <si>
    <r>
      <t xml:space="preserve">    </t>
    </r>
    <r>
      <rPr>
        <vertAlign val="superscript"/>
        <sz val="12"/>
        <rFont val="Liberation Serif"/>
        <family val="1"/>
        <charset val="204"/>
      </rPr>
      <t>1*</t>
    </r>
    <r>
      <rPr>
        <sz val="12"/>
        <rFont val="Liberation Serif"/>
        <family val="1"/>
        <charset val="204"/>
      </rPr>
      <t xml:space="preserve"> Примечание:  Общая сумма расходов, осуществленных за счет резервного фонда администрации Невьянского городского округа, составила   10 078,90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</si>
  <si>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бюджета Невьянского городского округа по состоянию на 01.01.2021 года</t>
  </si>
  <si>
    <t>Сумма бюджетных назначений на 2020 год                     (в тыс.руб.)</t>
  </si>
  <si>
    <t>Сумма фактического поступления на 01.01.2021 г.                    (в тыс.руб.)</t>
  </si>
  <si>
    <t>913  1 16   01154  01  0000 140</t>
  </si>
  <si>
    <t xml:space="preserve">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</si>
</sst>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00000"/>
  </numFmts>
  <fonts count="47" x14ac:knownFonts="1">
    <font>
      <sz val="11"/>
      <color theme="1"/>
      <name val="Calibri"/>
      <family val="2"/>
      <charset val="204"/>
      <scheme val="minor"/>
    </font>
    <font>
      <sz val="10"/>
      <name val="Arial Cyr"/>
      <charset val="204"/>
    </font>
    <font>
      <sz val="10"/>
      <name val="Arial"/>
      <family val="2"/>
      <charset val="204"/>
    </font>
    <font>
      <sz val="10"/>
      <color rgb="FF000000"/>
      <name val="Arial Cyr"/>
      <family val="2"/>
    </font>
    <font>
      <sz val="8"/>
      <color rgb="FF000000"/>
      <name val="Arial Cyr"/>
      <family val="2"/>
    </font>
    <font>
      <u/>
      <sz val="11"/>
      <color theme="10"/>
      <name val="Calibri"/>
      <family val="2"/>
      <charset val="204"/>
      <scheme val="minor"/>
    </font>
    <font>
      <b/>
      <i/>
      <sz val="14"/>
      <name val="Liberation Serif"/>
      <family val="1"/>
      <charset val="204"/>
    </font>
    <font>
      <sz val="11"/>
      <color theme="1"/>
      <name val="Liberation Serif"/>
      <family val="1"/>
      <charset val="204"/>
    </font>
    <font>
      <sz val="10"/>
      <name val="Liberation Serif"/>
      <family val="1"/>
      <charset val="204"/>
    </font>
    <font>
      <i/>
      <sz val="12"/>
      <name val="Liberation Serif"/>
      <family val="1"/>
      <charset val="204"/>
    </font>
    <font>
      <b/>
      <sz val="12"/>
      <name val="Liberation Serif"/>
      <family val="1"/>
      <charset val="204"/>
    </font>
    <font>
      <b/>
      <sz val="11"/>
      <name val="Liberation Serif"/>
      <family val="1"/>
      <charset val="204"/>
    </font>
    <font>
      <b/>
      <sz val="10"/>
      <name val="Liberation Serif"/>
      <family val="1"/>
      <charset val="204"/>
    </font>
    <font>
      <sz val="12"/>
      <name val="Liberation Serif"/>
      <family val="1"/>
      <charset val="204"/>
    </font>
    <font>
      <sz val="9"/>
      <name val="Liberation Serif"/>
      <family val="1"/>
      <charset val="204"/>
    </font>
    <font>
      <b/>
      <i/>
      <sz val="12"/>
      <name val="Liberation Serif"/>
      <family val="1"/>
      <charset val="204"/>
    </font>
    <font>
      <vertAlign val="superscript"/>
      <sz val="12"/>
      <name val="Liberation Serif"/>
      <family val="1"/>
      <charset val="204"/>
    </font>
    <font>
      <sz val="11"/>
      <name val="Liberation Serif"/>
      <family val="1"/>
      <charset val="204"/>
    </font>
    <font>
      <b/>
      <sz val="12"/>
      <color theme="1"/>
      <name val="Liberation Serif"/>
      <family val="1"/>
      <charset val="204"/>
    </font>
    <font>
      <sz val="10"/>
      <color theme="1"/>
      <name val="Liberation Serif"/>
      <family val="1"/>
      <charset val="204"/>
    </font>
    <font>
      <b/>
      <sz val="11"/>
      <color theme="1"/>
      <name val="Liberation Serif"/>
      <family val="1"/>
      <charset val="204"/>
    </font>
    <font>
      <b/>
      <sz val="7"/>
      <color theme="1"/>
      <name val="Liberation Serif"/>
      <family val="1"/>
      <charset val="204"/>
    </font>
    <font>
      <b/>
      <sz val="12"/>
      <color rgb="FF000000"/>
      <name val="Liberation Serif"/>
      <family val="1"/>
      <charset val="204"/>
    </font>
    <font>
      <sz val="12"/>
      <color theme="1"/>
      <name val="Liberation Serif"/>
      <family val="1"/>
      <charset val="204"/>
    </font>
    <font>
      <sz val="7"/>
      <color theme="1"/>
      <name val="Liberation Serif"/>
      <family val="1"/>
      <charset val="204"/>
    </font>
    <font>
      <b/>
      <sz val="12"/>
      <color indexed="8"/>
      <name val="Liberation Serif"/>
      <family val="1"/>
      <charset val="204"/>
    </font>
    <font>
      <b/>
      <sz val="11"/>
      <color indexed="8"/>
      <name val="Liberation Serif"/>
      <family val="1"/>
      <charset val="204"/>
    </font>
    <font>
      <sz val="10"/>
      <color indexed="8"/>
      <name val="Liberation Serif"/>
      <family val="1"/>
      <charset val="204"/>
    </font>
    <font>
      <b/>
      <sz val="14"/>
      <color indexed="8"/>
      <name val="Liberation Serif"/>
      <family val="1"/>
      <charset val="204"/>
    </font>
    <font>
      <b/>
      <sz val="10"/>
      <color indexed="8"/>
      <name val="Liberation Serif"/>
      <family val="1"/>
      <charset val="204"/>
    </font>
    <font>
      <sz val="12"/>
      <color indexed="8"/>
      <name val="Liberation Serif"/>
      <family val="1"/>
      <charset val="204"/>
    </font>
    <font>
      <sz val="11"/>
      <color rgb="FF000000"/>
      <name val="Liberation Serif"/>
      <family val="1"/>
      <charset val="204"/>
    </font>
    <font>
      <sz val="10"/>
      <color indexed="12"/>
      <name val="Liberation Serif"/>
      <family val="1"/>
      <charset val="204"/>
    </font>
    <font>
      <b/>
      <sz val="10"/>
      <color rgb="FF000000"/>
      <name val="Liberation Serif"/>
      <family val="1"/>
      <charset val="204"/>
    </font>
    <font>
      <b/>
      <sz val="10"/>
      <color theme="1"/>
      <name val="Liberation Serif"/>
      <family val="1"/>
      <charset val="204"/>
    </font>
    <font>
      <sz val="10"/>
      <color theme="3" tint="0.39997558519241921"/>
      <name val="Liberation Serif"/>
      <family val="1"/>
      <charset val="204"/>
    </font>
    <font>
      <sz val="10"/>
      <color theme="8" tint="-0.249977111117893"/>
      <name val="Liberation Serif"/>
      <family val="1"/>
      <charset val="204"/>
    </font>
    <font>
      <b/>
      <i/>
      <sz val="10"/>
      <name val="Liberation Serif"/>
      <family val="1"/>
      <charset val="204"/>
    </font>
    <font>
      <sz val="10"/>
      <color rgb="FF000000"/>
      <name val="Liberation Serif"/>
      <family val="1"/>
      <charset val="204"/>
    </font>
    <font>
      <b/>
      <sz val="10.5"/>
      <name val="Liberation Serif"/>
      <family val="1"/>
      <charset val="204"/>
    </font>
    <font>
      <sz val="14"/>
      <name val="Times New Roman"/>
      <family val="1"/>
      <charset val="204"/>
    </font>
    <font>
      <sz val="9"/>
      <name val="Times New Roman"/>
      <family val="1"/>
      <charset val="204"/>
    </font>
    <font>
      <sz val="11"/>
      <color theme="1"/>
      <name val="Times New Roman"/>
      <family val="1"/>
      <charset val="204"/>
    </font>
    <font>
      <b/>
      <sz val="9"/>
      <name val="Liberation Serif"/>
      <family val="1"/>
      <charset val="204"/>
    </font>
    <font>
      <b/>
      <sz val="11"/>
      <color theme="1"/>
      <name val="Times New Roman"/>
      <family val="1"/>
      <charset val="204"/>
    </font>
    <font>
      <b/>
      <sz val="9"/>
      <color rgb="FF000000"/>
      <name val="Liberation Serif"/>
      <family val="1"/>
      <charset val="204"/>
    </font>
    <font>
      <sz val="9"/>
      <color rgb="FF000000"/>
      <name val="Liberation Serif"/>
      <family val="1"/>
      <charset val="204"/>
    </font>
  </fonts>
  <fills count="3">
    <fill>
      <patternFill patternType="none"/>
    </fill>
    <fill>
      <patternFill patternType="gray125"/>
    </fill>
    <fill>
      <patternFill patternType="solid">
        <fgColor rgb="FFC0C0C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2">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2" borderId="4"/>
    <xf numFmtId="4" fontId="4" fillId="0" borderId="5">
      <alignment horizontal="right" vertical="top" shrinkToFit="1"/>
    </xf>
    <xf numFmtId="0" fontId="5" fillId="0" borderId="0" applyNumberFormat="0" applyFill="0" applyBorder="0" applyAlignment="0" applyProtection="0"/>
    <xf numFmtId="49" fontId="4" fillId="0" borderId="6">
      <alignment horizontal="center"/>
    </xf>
  </cellStyleXfs>
  <cellXfs count="203">
    <xf numFmtId="0" fontId="0" fillId="0" borderId="0" xfId="0"/>
    <xf numFmtId="0" fontId="7" fillId="0" borderId="0" xfId="0" applyFont="1"/>
    <xf numFmtId="0" fontId="8" fillId="0" borderId="0" xfId="0" applyFont="1"/>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12" fillId="0" borderId="0" xfId="0" applyFont="1"/>
    <xf numFmtId="0" fontId="10" fillId="0" borderId="1" xfId="0" applyFont="1" applyBorder="1" applyAlignment="1">
      <alignment vertical="justify"/>
    </xf>
    <xf numFmtId="4" fontId="10" fillId="0" borderId="1" xfId="0" applyNumberFormat="1" applyFont="1" applyFill="1" applyBorder="1"/>
    <xf numFmtId="0" fontId="10" fillId="0" borderId="1" xfId="0" applyFont="1" applyBorder="1"/>
    <xf numFmtId="164" fontId="10" fillId="0" borderId="1" xfId="0" applyNumberFormat="1" applyFont="1" applyBorder="1"/>
    <xf numFmtId="0" fontId="13" fillId="0" borderId="1" xfId="0" applyFont="1" applyBorder="1" applyAlignment="1">
      <alignment vertical="justify" wrapText="1"/>
    </xf>
    <xf numFmtId="4" fontId="13" fillId="0" borderId="1" xfId="0" applyNumberFormat="1" applyFont="1" applyFill="1" applyBorder="1" applyAlignment="1">
      <alignment wrapText="1"/>
    </xf>
    <xf numFmtId="0" fontId="7" fillId="0" borderId="0" xfId="0" applyFont="1" applyAlignment="1">
      <alignment wrapText="1"/>
    </xf>
    <xf numFmtId="4" fontId="13" fillId="0" borderId="1" xfId="0" applyNumberFormat="1"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Border="1"/>
    <xf numFmtId="165" fontId="10" fillId="0" borderId="0" xfId="0" applyNumberFormat="1" applyFont="1" applyBorder="1" applyAlignment="1">
      <alignment horizontal="center" vertical="center"/>
    </xf>
    <xf numFmtId="0" fontId="10" fillId="0" borderId="0" xfId="0" applyFont="1" applyBorder="1" applyAlignment="1">
      <alignment vertical="justify"/>
    </xf>
    <xf numFmtId="164" fontId="10" fillId="0" borderId="0" xfId="0" applyNumberFormat="1" applyFont="1" applyFill="1" applyBorder="1"/>
    <xf numFmtId="0" fontId="10" fillId="0" borderId="0" xfId="0" applyFont="1" applyBorder="1"/>
    <xf numFmtId="164" fontId="10" fillId="0" borderId="0" xfId="0" applyNumberFormat="1" applyFont="1" applyBorder="1"/>
    <xf numFmtId="165" fontId="13" fillId="0" borderId="0" xfId="0" applyNumberFormat="1" applyFont="1" applyBorder="1" applyAlignment="1">
      <alignment horizontal="center" wrapText="1"/>
    </xf>
    <xf numFmtId="0" fontId="13" fillId="0" borderId="0" xfId="0" applyFont="1" applyBorder="1" applyAlignment="1">
      <alignment vertical="justify" wrapText="1"/>
    </xf>
    <xf numFmtId="0" fontId="13" fillId="0" borderId="0" xfId="0" applyFont="1" applyFill="1" applyBorder="1" applyAlignment="1">
      <alignment wrapText="1"/>
    </xf>
    <xf numFmtId="0" fontId="13" fillId="0" borderId="0" xfId="0" applyFont="1" applyBorder="1" applyAlignment="1">
      <alignment wrapText="1"/>
    </xf>
    <xf numFmtId="164" fontId="13" fillId="0" borderId="0" xfId="0" applyNumberFormat="1" applyFont="1" applyBorder="1"/>
    <xf numFmtId="165" fontId="13" fillId="0" borderId="0" xfId="0" applyNumberFormat="1" applyFont="1" applyBorder="1" applyAlignment="1">
      <alignment horizontal="center"/>
    </xf>
    <xf numFmtId="164" fontId="13" fillId="0" borderId="0" xfId="0" applyNumberFormat="1" applyFont="1" applyFill="1" applyBorder="1"/>
    <xf numFmtId="0" fontId="13" fillId="0" borderId="0" xfId="0" applyFont="1" applyBorder="1"/>
    <xf numFmtId="0" fontId="13" fillId="0" borderId="1" xfId="0" applyFont="1" applyFill="1" applyBorder="1"/>
    <xf numFmtId="164" fontId="13" fillId="0" borderId="1" xfId="0" applyNumberFormat="1" applyFont="1" applyFill="1" applyBorder="1"/>
    <xf numFmtId="165" fontId="10" fillId="0" borderId="1" xfId="0" applyNumberFormat="1" applyFont="1" applyBorder="1" applyAlignment="1">
      <alignment horizontal="center" vertical="top"/>
    </xf>
    <xf numFmtId="0" fontId="10" fillId="0" borderId="1" xfId="0" applyFont="1" applyBorder="1" applyAlignment="1">
      <alignment vertical="justify" wrapText="1"/>
    </xf>
    <xf numFmtId="4" fontId="10" fillId="0" borderId="1" xfId="0" applyNumberFormat="1" applyFont="1" applyFill="1" applyBorder="1" applyAlignment="1">
      <alignment vertical="top"/>
    </xf>
    <xf numFmtId="4" fontId="7" fillId="0" borderId="0" xfId="0" applyNumberFormat="1" applyFont="1"/>
    <xf numFmtId="165" fontId="10" fillId="0" borderId="0" xfId="0" applyNumberFormat="1" applyFont="1" applyBorder="1" applyAlignment="1">
      <alignment horizontal="center" vertical="top"/>
    </xf>
    <xf numFmtId="0" fontId="10" fillId="0" borderId="0" xfId="0" applyFont="1" applyBorder="1" applyAlignment="1">
      <alignment vertical="justify" wrapText="1"/>
    </xf>
    <xf numFmtId="0" fontId="10" fillId="0" borderId="0" xfId="0" applyFont="1" applyFill="1" applyBorder="1" applyAlignment="1">
      <alignment vertical="top"/>
    </xf>
    <xf numFmtId="0" fontId="10" fillId="0" borderId="0" xfId="0" applyFont="1" applyBorder="1" applyAlignment="1">
      <alignment vertical="top"/>
    </xf>
    <xf numFmtId="0" fontId="13" fillId="0" borderId="0" xfId="0" applyFont="1" applyFill="1" applyBorder="1"/>
    <xf numFmtId="0" fontId="13" fillId="0" borderId="1" xfId="0" applyFont="1" applyBorder="1" applyAlignment="1">
      <alignment vertical="justify"/>
    </xf>
    <xf numFmtId="165" fontId="10" fillId="0" borderId="0" xfId="0" applyNumberFormat="1" applyFont="1" applyBorder="1" applyAlignment="1">
      <alignment horizontal="center"/>
    </xf>
    <xf numFmtId="0" fontId="10" fillId="0" borderId="0" xfId="0" applyFont="1" applyFill="1" applyBorder="1"/>
    <xf numFmtId="0" fontId="13" fillId="0" borderId="1" xfId="0" applyFont="1" applyFill="1" applyBorder="1" applyAlignment="1">
      <alignment vertical="justify" wrapText="1"/>
    </xf>
    <xf numFmtId="0" fontId="13" fillId="0" borderId="0" xfId="0" applyFont="1" applyBorder="1" applyAlignment="1">
      <alignment vertical="justify"/>
    </xf>
    <xf numFmtId="0" fontId="14" fillId="0" borderId="0" xfId="0" applyFont="1"/>
    <xf numFmtId="0" fontId="13" fillId="0" borderId="0" xfId="0" applyFont="1" applyFill="1" applyBorder="1" applyAlignment="1">
      <alignment vertical="justify" wrapText="1"/>
    </xf>
    <xf numFmtId="0" fontId="14" fillId="0" borderId="0" xfId="0" applyFont="1" applyBorder="1"/>
    <xf numFmtId="165" fontId="13" fillId="0" borderId="0" xfId="0" applyNumberFormat="1" applyFont="1" applyBorder="1" applyAlignment="1">
      <alignment horizontal="center" vertical="center"/>
    </xf>
    <xf numFmtId="165" fontId="13"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0" fontId="10" fillId="0" borderId="0" xfId="0" applyFont="1" applyBorder="1" applyAlignment="1">
      <alignment horizontal="center"/>
    </xf>
    <xf numFmtId="0" fontId="13" fillId="0" borderId="0" xfId="0" applyFont="1" applyBorder="1" applyAlignment="1">
      <alignment horizontal="center"/>
    </xf>
    <xf numFmtId="0" fontId="15" fillId="0" borderId="1" xfId="0" applyFont="1" applyFill="1" applyBorder="1" applyAlignment="1">
      <alignment vertical="justify"/>
    </xf>
    <xf numFmtId="0" fontId="10" fillId="0" borderId="1" xfId="0" applyFont="1" applyFill="1" applyBorder="1"/>
    <xf numFmtId="0" fontId="8" fillId="0" borderId="0" xfId="0" applyFont="1" applyFill="1"/>
    <xf numFmtId="0" fontId="7" fillId="0" borderId="0" xfId="0" applyFont="1" applyFill="1"/>
    <xf numFmtId="0" fontId="8" fillId="0" borderId="0" xfId="0" applyFont="1" applyBorder="1"/>
    <xf numFmtId="0" fontId="10" fillId="0" borderId="0" xfId="0" applyFont="1" applyFill="1" applyBorder="1" applyAlignment="1"/>
    <xf numFmtId="0" fontId="17" fillId="0" borderId="0" xfId="1" applyNumberFormat="1" applyFont="1" applyFill="1" applyBorder="1" applyAlignment="1">
      <alignment vertical="top" wrapText="1"/>
    </xf>
    <xf numFmtId="165" fontId="13" fillId="0" borderId="1" xfId="0" applyNumberFormat="1" applyFont="1" applyBorder="1" applyAlignment="1">
      <alignment horizontal="center" vertical="top" wrapText="1"/>
    </xf>
    <xf numFmtId="165" fontId="13" fillId="0" borderId="1" xfId="0" applyNumberFormat="1" applyFont="1" applyBorder="1" applyAlignment="1">
      <alignment horizontal="center" vertical="top"/>
    </xf>
    <xf numFmtId="165" fontId="13"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xf>
    <xf numFmtId="0" fontId="10" fillId="0" borderId="1" xfId="0" applyFont="1" applyBorder="1" applyAlignment="1">
      <alignment horizontal="center" vertical="top"/>
    </xf>
    <xf numFmtId="0" fontId="13" fillId="0" borderId="1" xfId="0" applyFont="1" applyBorder="1" applyAlignment="1">
      <alignment horizontal="center" vertical="top"/>
    </xf>
    <xf numFmtId="0" fontId="18" fillId="0" borderId="0" xfId="0" applyFont="1" applyAlignment="1">
      <alignment wrapText="1"/>
    </xf>
    <xf numFmtId="0" fontId="19" fillId="0" borderId="1" xfId="0" applyFont="1" applyBorder="1" applyAlignment="1">
      <alignment horizontal="center" vertical="top" wrapText="1"/>
    </xf>
    <xf numFmtId="0" fontId="19" fillId="0"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 xfId="0" applyFont="1" applyBorder="1" applyAlignment="1">
      <alignment horizontal="center" wrapText="1"/>
    </xf>
    <xf numFmtId="0" fontId="20" fillId="0" borderId="1" xfId="0" applyFont="1" applyFill="1" applyBorder="1" applyAlignment="1">
      <alignment horizontal="center" vertical="top" wrapText="1"/>
    </xf>
    <xf numFmtId="0" fontId="7" fillId="0" borderId="1" xfId="0" applyFont="1" applyBorder="1"/>
    <xf numFmtId="0" fontId="21" fillId="0" borderId="1" xfId="0" applyFont="1" applyBorder="1" applyAlignment="1">
      <alignment horizontal="left" vertical="top" wrapText="1" indent="2"/>
    </xf>
    <xf numFmtId="0" fontId="18" fillId="0" borderId="1" xfId="0" applyFont="1" applyBorder="1" applyAlignment="1">
      <alignment wrapText="1"/>
    </xf>
    <xf numFmtId="0" fontId="18" fillId="0" borderId="1" xfId="0" applyFont="1" applyBorder="1" applyAlignment="1">
      <alignment horizontal="center" vertical="top"/>
    </xf>
    <xf numFmtId="4" fontId="22" fillId="0" borderId="1" xfId="0" applyNumberFormat="1" applyFont="1" applyFill="1" applyBorder="1" applyAlignment="1">
      <alignment horizontal="right" vertical="top" wrapText="1"/>
    </xf>
    <xf numFmtId="167" fontId="23" fillId="0" borderId="1" xfId="0" applyNumberFormat="1" applyFont="1" applyBorder="1" applyAlignment="1">
      <alignment horizontal="center" vertical="top"/>
    </xf>
    <xf numFmtId="0" fontId="24" fillId="0" borderId="1" xfId="0" applyFont="1" applyBorder="1" applyAlignment="1">
      <alignment horizontal="left" vertical="top" wrapText="1" indent="2"/>
    </xf>
    <xf numFmtId="0" fontId="23" fillId="0" borderId="1" xfId="0" applyFont="1" applyBorder="1" applyAlignment="1">
      <alignment wrapText="1"/>
    </xf>
    <xf numFmtId="0" fontId="23" fillId="0" borderId="1" xfId="0" applyFont="1" applyBorder="1" applyAlignment="1">
      <alignment horizontal="center" vertical="top"/>
    </xf>
    <xf numFmtId="4" fontId="23" fillId="0" borderId="1" xfId="0" applyNumberFormat="1" applyFont="1" applyFill="1" applyBorder="1" applyAlignment="1">
      <alignment horizontal="right" vertical="top" wrapText="1"/>
    </xf>
    <xf numFmtId="167" fontId="23" fillId="0" borderId="2" xfId="0" applyNumberFormat="1" applyFont="1" applyBorder="1" applyAlignment="1">
      <alignment horizontal="center" vertical="top"/>
    </xf>
    <xf numFmtId="4" fontId="23" fillId="0" borderId="1" xfId="0" applyNumberFormat="1" applyFont="1" applyFill="1" applyBorder="1" applyAlignment="1">
      <alignment vertical="top"/>
    </xf>
    <xf numFmtId="0" fontId="23" fillId="0" borderId="1" xfId="0" applyFont="1" applyBorder="1" applyAlignment="1">
      <alignment vertical="top"/>
    </xf>
    <xf numFmtId="0" fontId="23" fillId="0" borderId="1" xfId="0" applyFont="1" applyBorder="1" applyAlignment="1">
      <alignment vertical="top" wrapText="1"/>
    </xf>
    <xf numFmtId="4" fontId="23" fillId="0" borderId="2" xfId="0" applyNumberFormat="1" applyFont="1" applyFill="1" applyBorder="1" applyAlignment="1">
      <alignment horizontal="right" vertical="top"/>
    </xf>
    <xf numFmtId="0" fontId="26" fillId="0" borderId="1" xfId="0" applyFont="1" applyFill="1" applyBorder="1" applyAlignment="1">
      <alignment horizontal="center" vertical="top" wrapText="1"/>
    </xf>
    <xf numFmtId="3" fontId="26" fillId="0" borderId="1" xfId="0" applyNumberFormat="1" applyFont="1" applyBorder="1" applyAlignment="1">
      <alignment horizontal="center" vertical="top" wrapText="1"/>
    </xf>
    <xf numFmtId="0" fontId="27" fillId="0" borderId="1" xfId="0" applyFont="1" applyFill="1" applyBorder="1" applyAlignment="1">
      <alignment horizontal="left" vertical="top" wrapText="1"/>
    </xf>
    <xf numFmtId="166" fontId="17" fillId="0" borderId="1" xfId="0" applyNumberFormat="1" applyFont="1" applyFill="1" applyBorder="1" applyAlignment="1">
      <alignment horizontal="right"/>
    </xf>
    <xf numFmtId="0" fontId="29" fillId="0" borderId="1" xfId="0" applyFont="1" applyFill="1" applyBorder="1" applyAlignment="1">
      <alignment horizontal="center" vertical="top" wrapText="1"/>
    </xf>
    <xf numFmtId="3" fontId="29" fillId="0" borderId="1" xfId="0" applyNumberFormat="1" applyFont="1" applyBorder="1" applyAlignment="1">
      <alignment horizontal="center" vertical="top" wrapText="1"/>
    </xf>
    <xf numFmtId="0" fontId="30" fillId="0" borderId="1" xfId="0" applyFont="1" applyFill="1" applyBorder="1" applyAlignment="1">
      <alignment horizontal="left" vertical="top" wrapText="1"/>
    </xf>
    <xf numFmtId="166" fontId="13" fillId="0" borderId="1" xfId="0" applyNumberFormat="1" applyFont="1" applyFill="1" applyBorder="1" applyAlignment="1">
      <alignment horizontal="right" vertical="top"/>
    </xf>
    <xf numFmtId="0" fontId="12" fillId="0" borderId="1" xfId="3" applyFont="1" applyFill="1" applyBorder="1" applyAlignment="1">
      <alignment horizontal="left" vertical="center"/>
    </xf>
    <xf numFmtId="0" fontId="12" fillId="0" borderId="1" xfId="3" applyFont="1" applyFill="1" applyBorder="1" applyAlignment="1">
      <alignment horizontal="left" vertical="center" wrapText="1"/>
    </xf>
    <xf numFmtId="0" fontId="12" fillId="0" borderId="1" xfId="3" applyFont="1" applyFill="1" applyBorder="1" applyAlignment="1">
      <alignment horizontal="left" vertical="top" wrapText="1"/>
    </xf>
    <xf numFmtId="0" fontId="8" fillId="0" borderId="1" xfId="3" applyFont="1" applyFill="1" applyBorder="1" applyAlignment="1">
      <alignment horizontal="left" vertical="center"/>
    </xf>
    <xf numFmtId="0" fontId="8" fillId="0" borderId="1" xfId="3" applyFont="1" applyFill="1" applyBorder="1" applyAlignment="1">
      <alignment horizontal="left" vertical="top" wrapText="1"/>
    </xf>
    <xf numFmtId="0" fontId="8" fillId="0" borderId="1" xfId="1" applyFont="1" applyFill="1" applyBorder="1" applyAlignment="1">
      <alignment horizontal="left" vertical="center"/>
    </xf>
    <xf numFmtId="0" fontId="8" fillId="0" borderId="1" xfId="1" applyFont="1" applyFill="1" applyBorder="1" applyAlignment="1">
      <alignment horizontal="left" vertical="top" wrapText="1"/>
    </xf>
    <xf numFmtId="0" fontId="8" fillId="0" borderId="1" xfId="1" applyNumberFormat="1" applyFont="1" applyFill="1" applyBorder="1" applyAlignment="1">
      <alignment horizontal="left" vertical="top" wrapText="1"/>
    </xf>
    <xf numFmtId="0" fontId="19" fillId="0" borderId="1" xfId="0" applyFont="1" applyFill="1" applyBorder="1" applyAlignment="1">
      <alignment horizontal="left" vertical="center" wrapText="1"/>
    </xf>
    <xf numFmtId="0" fontId="8" fillId="0" borderId="1" xfId="0" applyNumberFormat="1" applyFont="1" applyFill="1" applyBorder="1" applyAlignment="1">
      <alignment horizontal="left" vertical="top" wrapText="1"/>
    </xf>
    <xf numFmtId="0" fontId="12" fillId="0" borderId="1" xfId="0" applyNumberFormat="1" applyFont="1" applyFill="1" applyBorder="1" applyAlignment="1">
      <alignment horizontal="left" vertical="center" wrapText="1"/>
    </xf>
    <xf numFmtId="0" fontId="33" fillId="0" borderId="1" xfId="0"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8" fillId="0" borderId="1" xfId="3" applyFont="1" applyFill="1" applyBorder="1" applyAlignment="1">
      <alignment horizontal="left" vertical="center" wrapText="1"/>
    </xf>
    <xf numFmtId="0" fontId="34" fillId="0" borderId="1" xfId="0" applyFont="1" applyFill="1" applyBorder="1" applyAlignment="1">
      <alignment horizontal="left" wrapText="1"/>
    </xf>
    <xf numFmtId="49" fontId="8" fillId="0" borderId="1" xfId="0" applyNumberFormat="1" applyFont="1" applyFill="1" applyBorder="1" applyAlignment="1">
      <alignment horizontal="left" vertical="top" wrapText="1"/>
    </xf>
    <xf numFmtId="0" fontId="8" fillId="0" borderId="1" xfId="3" applyNumberFormat="1" applyFont="1" applyFill="1" applyBorder="1" applyAlignment="1">
      <alignment horizontal="left" vertical="top" wrapText="1"/>
    </xf>
    <xf numFmtId="0" fontId="37" fillId="0" borderId="1" xfId="3" applyFont="1" applyFill="1" applyBorder="1" applyAlignment="1">
      <alignment horizontal="left" vertical="center"/>
    </xf>
    <xf numFmtId="49" fontId="33" fillId="0" borderId="1" xfId="8" applyNumberFormat="1" applyFont="1" applyFill="1" applyBorder="1" applyAlignment="1" applyProtection="1">
      <alignment horizontal="left" vertical="center" shrinkToFit="1"/>
    </xf>
    <xf numFmtId="0" fontId="33" fillId="0" borderId="1" xfId="8" applyFont="1" applyFill="1" applyBorder="1" applyAlignment="1">
      <alignment horizontal="left" vertical="top" wrapText="1" shrinkToFit="1"/>
    </xf>
    <xf numFmtId="49" fontId="38" fillId="0" borderId="1" xfId="8" applyNumberFormat="1" applyFont="1" applyFill="1" applyBorder="1" applyAlignment="1" applyProtection="1">
      <alignment horizontal="left" vertical="center" shrinkToFit="1"/>
    </xf>
    <xf numFmtId="0" fontId="38" fillId="0" borderId="1" xfId="8" applyFont="1" applyFill="1" applyBorder="1" applyAlignment="1">
      <alignment horizontal="left" vertical="top" wrapText="1" shrinkToFit="1"/>
    </xf>
    <xf numFmtId="0" fontId="12" fillId="0" borderId="1" xfId="10" applyFont="1" applyFill="1" applyBorder="1" applyAlignment="1">
      <alignment horizontal="left" wrapText="1"/>
    </xf>
    <xf numFmtId="0" fontId="34" fillId="0" borderId="1" xfId="0" applyFont="1" applyFill="1" applyBorder="1" applyAlignment="1">
      <alignment horizontal="left" vertical="center" wrapText="1"/>
    </xf>
    <xf numFmtId="1" fontId="34" fillId="0" borderId="1" xfId="0" applyNumberFormat="1" applyFont="1" applyFill="1" applyBorder="1" applyAlignment="1">
      <alignment horizontal="left" vertical="center" wrapText="1"/>
    </xf>
    <xf numFmtId="0" fontId="33" fillId="0" borderId="1" xfId="11" applyNumberFormat="1" applyFont="1" applyFill="1" applyBorder="1" applyAlignment="1" applyProtection="1">
      <alignment horizontal="left" vertical="top" wrapText="1"/>
    </xf>
    <xf numFmtId="0" fontId="33" fillId="0" borderId="1" xfId="8" applyNumberFormat="1" applyFont="1" applyFill="1" applyBorder="1" applyAlignment="1">
      <alignment horizontal="left" vertical="top" wrapText="1" shrinkToFit="1"/>
    </xf>
    <xf numFmtId="0" fontId="38" fillId="0" borderId="1" xfId="8" applyNumberFormat="1" applyFont="1" applyFill="1" applyBorder="1" applyAlignment="1">
      <alignment horizontal="left" vertical="top" wrapText="1" shrinkToFit="1"/>
    </xf>
    <xf numFmtId="49" fontId="33" fillId="0" borderId="1" xfId="8" applyNumberFormat="1" applyFont="1" applyFill="1" applyBorder="1" applyAlignment="1" applyProtection="1">
      <alignment horizontal="left" vertical="top" wrapText="1" shrinkToFit="1"/>
    </xf>
    <xf numFmtId="49" fontId="38" fillId="0" borderId="1" xfId="8" applyNumberFormat="1" applyFont="1" applyFill="1" applyBorder="1" applyAlignment="1" applyProtection="1">
      <alignment horizontal="left" vertical="top" wrapText="1" shrinkToFit="1"/>
    </xf>
    <xf numFmtId="49" fontId="33" fillId="0" borderId="1" xfId="8" applyNumberFormat="1" applyFont="1" applyFill="1" applyBorder="1" applyAlignment="1" applyProtection="1">
      <alignment horizontal="left" vertical="top" shrinkToFit="1"/>
    </xf>
    <xf numFmtId="0" fontId="33" fillId="0" borderId="1" xfId="9" applyNumberFormat="1" applyFont="1" applyFill="1" applyBorder="1" applyAlignment="1" applyProtection="1">
      <alignment horizontal="left" vertical="top" wrapText="1"/>
    </xf>
    <xf numFmtId="49" fontId="38" fillId="0" borderId="1" xfId="8" applyNumberFormat="1" applyFont="1" applyFill="1" applyBorder="1" applyAlignment="1" applyProtection="1">
      <alignment horizontal="left" vertical="top" shrinkToFit="1"/>
    </xf>
    <xf numFmtId="0" fontId="38" fillId="0" borderId="1" xfId="11" applyNumberFormat="1" applyFont="1" applyFill="1" applyBorder="1" applyAlignment="1" applyProtection="1">
      <alignment horizontal="left" vertical="top" wrapText="1"/>
    </xf>
    <xf numFmtId="0" fontId="38" fillId="0" borderId="1" xfId="9" applyNumberFormat="1" applyFont="1" applyFill="1" applyBorder="1" applyAlignment="1" applyProtection="1">
      <alignment horizontal="left" vertical="top" wrapText="1"/>
    </xf>
    <xf numFmtId="0" fontId="34" fillId="0" borderId="1" xfId="0" applyFont="1" applyFill="1" applyBorder="1" applyAlignment="1">
      <alignment vertical="center" wrapText="1"/>
    </xf>
    <xf numFmtId="0" fontId="19" fillId="0" borderId="1" xfId="0" applyFont="1" applyFill="1" applyBorder="1" applyAlignment="1">
      <alignment vertical="center" wrapText="1"/>
    </xf>
    <xf numFmtId="0" fontId="8" fillId="0" borderId="1" xfId="3" applyNumberFormat="1" applyFont="1" applyFill="1" applyBorder="1" applyAlignment="1">
      <alignment horizontal="left" vertical="center" wrapText="1"/>
    </xf>
    <xf numFmtId="0" fontId="8" fillId="0" borderId="1" xfId="3" applyNumberFormat="1" applyFont="1" applyFill="1" applyBorder="1" applyAlignment="1">
      <alignment vertical="center" wrapText="1"/>
    </xf>
    <xf numFmtId="0" fontId="8" fillId="0" borderId="1" xfId="3" applyFont="1" applyFill="1" applyBorder="1" applyAlignment="1">
      <alignment vertical="center"/>
    </xf>
    <xf numFmtId="0" fontId="12" fillId="0" borderId="1" xfId="3" applyFont="1" applyFill="1" applyBorder="1" applyAlignment="1">
      <alignment horizontal="center" vertical="center"/>
    </xf>
    <xf numFmtId="0" fontId="12" fillId="0" borderId="1" xfId="3" applyFont="1" applyFill="1" applyBorder="1" applyAlignment="1">
      <alignment vertical="center"/>
    </xf>
    <xf numFmtId="0" fontId="8" fillId="0" borderId="1" xfId="3" applyNumberFormat="1" applyFont="1" applyFill="1" applyBorder="1" applyAlignment="1">
      <alignment horizontal="justify" vertical="top"/>
    </xf>
    <xf numFmtId="0" fontId="27" fillId="0" borderId="1" xfId="0" applyFont="1" applyFill="1" applyBorder="1" applyAlignment="1">
      <alignment vertical="top" wrapText="1"/>
    </xf>
    <xf numFmtId="0" fontId="39" fillId="0" borderId="1" xfId="3" applyFont="1" applyFill="1" applyBorder="1" applyAlignment="1">
      <alignment horizontal="center" vertical="center"/>
    </xf>
    <xf numFmtId="0" fontId="17" fillId="0" borderId="0" xfId="0" applyFont="1" applyFill="1" applyAlignment="1">
      <alignment wrapText="1"/>
    </xf>
    <xf numFmtId="0" fontId="34" fillId="0" borderId="1" xfId="0" applyFont="1" applyFill="1" applyBorder="1" applyAlignment="1">
      <alignment horizontal="justify" vertical="center" wrapText="1"/>
    </xf>
    <xf numFmtId="4" fontId="11" fillId="0" borderId="1" xfId="3" applyNumberFormat="1" applyFont="1" applyFill="1" applyBorder="1" applyAlignment="1">
      <alignment horizontal="center" vertical="center"/>
    </xf>
    <xf numFmtId="4" fontId="11" fillId="0" borderId="1" xfId="3" applyNumberFormat="1" applyFont="1" applyFill="1" applyBorder="1" applyAlignment="1">
      <alignment horizontal="right" vertical="center"/>
    </xf>
    <xf numFmtId="4" fontId="11" fillId="0" borderId="1" xfId="3" applyNumberFormat="1" applyFont="1" applyFill="1" applyBorder="1" applyAlignment="1"/>
    <xf numFmtId="4" fontId="31" fillId="0" borderId="1" xfId="0" applyNumberFormat="1" applyFont="1" applyFill="1" applyBorder="1" applyAlignment="1">
      <alignment shrinkToFit="1"/>
    </xf>
    <xf numFmtId="4" fontId="7" fillId="0" borderId="1" xfId="0" applyNumberFormat="1" applyFont="1" applyFill="1" applyBorder="1" applyAlignment="1"/>
    <xf numFmtId="4" fontId="11" fillId="0" borderId="1" xfId="3" applyNumberFormat="1" applyFont="1" applyFill="1" applyBorder="1" applyAlignment="1">
      <alignment wrapText="1"/>
    </xf>
    <xf numFmtId="4" fontId="17" fillId="0" borderId="1" xfId="0" applyNumberFormat="1" applyFont="1" applyFill="1" applyBorder="1" applyAlignment="1">
      <alignment shrinkToFit="1"/>
    </xf>
    <xf numFmtId="4" fontId="20" fillId="0" borderId="1" xfId="0" applyNumberFormat="1" applyFont="1" applyFill="1" applyBorder="1" applyAlignment="1"/>
    <xf numFmtId="4" fontId="17" fillId="0" borderId="1" xfId="0" applyNumberFormat="1" applyFont="1" applyFill="1" applyBorder="1" applyAlignment="1"/>
    <xf numFmtId="4" fontId="11" fillId="0" borderId="1" xfId="0" applyNumberFormat="1" applyFont="1" applyFill="1" applyBorder="1" applyAlignment="1"/>
    <xf numFmtId="4" fontId="17" fillId="0" borderId="1" xfId="3" applyNumberFormat="1" applyFont="1" applyFill="1" applyBorder="1" applyAlignment="1"/>
    <xf numFmtId="4" fontId="10" fillId="0" borderId="1" xfId="3" applyNumberFormat="1" applyFont="1" applyFill="1" applyBorder="1" applyAlignment="1"/>
    <xf numFmtId="4" fontId="23" fillId="0" borderId="1" xfId="0" applyNumberFormat="1" applyFont="1" applyFill="1" applyBorder="1" applyAlignment="1"/>
    <xf numFmtId="4" fontId="11" fillId="0" borderId="1" xfId="0" applyNumberFormat="1" applyFont="1" applyFill="1" applyBorder="1" applyAlignment="1">
      <alignment wrapText="1"/>
    </xf>
    <xf numFmtId="4" fontId="17" fillId="0" borderId="1" xfId="0" applyNumberFormat="1" applyFont="1" applyFill="1" applyBorder="1" applyAlignment="1">
      <alignment wrapText="1"/>
    </xf>
    <xf numFmtId="4" fontId="39" fillId="0" borderId="1" xfId="3" applyNumberFormat="1" applyFont="1" applyFill="1" applyBorder="1" applyAlignment="1">
      <alignment horizontal="center" vertical="center" wrapText="1"/>
    </xf>
    <xf numFmtId="4" fontId="11" fillId="0" borderId="1" xfId="3" applyNumberFormat="1" applyFont="1" applyFill="1" applyBorder="1" applyAlignment="1">
      <alignment horizontal="center" vertical="center" wrapText="1"/>
    </xf>
    <xf numFmtId="4" fontId="17" fillId="0" borderId="1" xfId="3" applyNumberFormat="1" applyFont="1" applyFill="1" applyBorder="1" applyAlignment="1">
      <alignment wrapText="1"/>
    </xf>
    <xf numFmtId="0" fontId="13" fillId="0" borderId="1" xfId="0" applyFont="1" applyFill="1" applyBorder="1" applyAlignment="1">
      <alignment wrapText="1"/>
    </xf>
    <xf numFmtId="0" fontId="10" fillId="0" borderId="1" xfId="0" applyFont="1" applyFill="1" applyBorder="1" applyAlignment="1">
      <alignment vertical="top"/>
    </xf>
    <xf numFmtId="164" fontId="10" fillId="0" borderId="1" xfId="0" applyNumberFormat="1" applyFont="1" applyFill="1" applyBorder="1" applyAlignment="1">
      <alignment vertical="top"/>
    </xf>
    <xf numFmtId="164" fontId="10" fillId="0" borderId="1" xfId="0" applyNumberFormat="1" applyFont="1" applyFill="1" applyBorder="1"/>
    <xf numFmtId="0" fontId="41" fillId="0" borderId="1" xfId="1" applyFont="1" applyFill="1" applyBorder="1" applyAlignment="1">
      <alignment horizontal="center" vertical="center" wrapText="1"/>
    </xf>
    <xf numFmtId="0" fontId="41" fillId="0" borderId="1" xfId="1" applyFont="1" applyFill="1" applyBorder="1" applyAlignment="1">
      <alignment horizontal="center" vertical="center"/>
    </xf>
    <xf numFmtId="168" fontId="4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top"/>
    </xf>
    <xf numFmtId="0" fontId="8" fillId="0" borderId="1" xfId="1" applyFont="1" applyFill="1" applyBorder="1" applyAlignment="1">
      <alignment horizontal="center" vertical="top" wrapText="1"/>
    </xf>
    <xf numFmtId="0" fontId="8" fillId="0" borderId="1" xfId="1" applyFont="1" applyFill="1" applyBorder="1" applyAlignment="1">
      <alignment horizontal="center" wrapText="1"/>
    </xf>
    <xf numFmtId="0" fontId="8" fillId="0" borderId="1" xfId="1" applyNumberFormat="1" applyFont="1" applyFill="1" applyBorder="1" applyAlignment="1">
      <alignment horizontal="center"/>
    </xf>
    <xf numFmtId="0" fontId="8" fillId="0" borderId="1" xfId="1" applyFont="1" applyFill="1" applyBorder="1" applyAlignment="1">
      <alignment horizontal="center"/>
    </xf>
    <xf numFmtId="0" fontId="42" fillId="0" borderId="1" xfId="0" applyFont="1" applyBorder="1" applyAlignment="1">
      <alignment horizontal="center"/>
    </xf>
    <xf numFmtId="0" fontId="43" fillId="0" borderId="1" xfId="3" applyFont="1" applyFill="1" applyBorder="1" applyAlignment="1">
      <alignment horizontal="left" vertical="center"/>
    </xf>
    <xf numFmtId="4" fontId="42" fillId="0" borderId="1" xfId="0" applyNumberFormat="1" applyFont="1" applyBorder="1"/>
    <xf numFmtId="4" fontId="44" fillId="0" borderId="1" xfId="0" applyNumberFormat="1" applyFont="1" applyBorder="1"/>
    <xf numFmtId="49" fontId="45" fillId="0" borderId="1" xfId="8" applyNumberFormat="1" applyFont="1" applyFill="1" applyBorder="1" applyAlignment="1" applyProtection="1">
      <alignment horizontal="left" vertical="center" shrinkToFit="1"/>
    </xf>
    <xf numFmtId="0" fontId="46" fillId="0" borderId="1" xfId="8" applyFont="1" applyFill="1" applyBorder="1" applyAlignment="1">
      <alignment horizontal="left" vertical="top" wrapText="1" shrinkToFit="1"/>
    </xf>
    <xf numFmtId="0" fontId="14" fillId="0" borderId="1" xfId="10" applyFont="1" applyFill="1" applyBorder="1" applyAlignment="1">
      <alignment horizontal="left" wrapText="1"/>
    </xf>
    <xf numFmtId="0" fontId="12" fillId="0" borderId="1" xfId="10" applyFont="1" applyFill="1" applyBorder="1" applyAlignment="1">
      <alignment wrapText="1"/>
    </xf>
    <xf numFmtId="0" fontId="43" fillId="0" borderId="1" xfId="3" applyFont="1" applyFill="1" applyBorder="1" applyAlignment="1">
      <alignment horizontal="left" vertical="center" wrapText="1"/>
    </xf>
    <xf numFmtId="0" fontId="14" fillId="0" borderId="1" xfId="3" applyFont="1" applyFill="1" applyBorder="1" applyAlignment="1">
      <alignment horizontal="left" vertical="center" wrapText="1"/>
    </xf>
    <xf numFmtId="0" fontId="14" fillId="0" borderId="1" xfId="3" applyFont="1" applyFill="1" applyBorder="1" applyAlignment="1">
      <alignment horizontal="justify" vertical="top" wrapText="1"/>
    </xf>
    <xf numFmtId="4" fontId="44" fillId="0" borderId="1" xfId="0" applyNumberFormat="1" applyFont="1" applyBorder="1" applyAlignment="1">
      <alignment horizontal="center" vertical="center"/>
    </xf>
    <xf numFmtId="4" fontId="44" fillId="0" borderId="1" xfId="0" applyNumberFormat="1" applyFont="1" applyFill="1" applyBorder="1"/>
    <xf numFmtId="0" fontId="12" fillId="0" borderId="1" xfId="3" applyFont="1" applyFill="1" applyBorder="1" applyAlignment="1">
      <alignment horizontal="center" vertical="center" wrapText="1"/>
    </xf>
    <xf numFmtId="4" fontId="44" fillId="0" borderId="1" xfId="0" applyNumberFormat="1" applyFont="1" applyBorder="1" applyAlignment="1">
      <alignment horizontal="center"/>
    </xf>
    <xf numFmtId="0" fontId="14" fillId="0" borderId="1" xfId="1" applyFont="1" applyFill="1" applyBorder="1" applyAlignment="1">
      <alignment horizontal="left" vertical="center"/>
    </xf>
    <xf numFmtId="4" fontId="42" fillId="0" borderId="1" xfId="0" applyNumberFormat="1" applyFont="1" applyFill="1" applyBorder="1"/>
    <xf numFmtId="0" fontId="40" fillId="0" borderId="3" xfId="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wrapText="1"/>
    </xf>
    <xf numFmtId="0" fontId="6" fillId="0" borderId="0" xfId="0" applyFont="1" applyAlignment="1">
      <alignment horizontal="center"/>
    </xf>
    <xf numFmtId="0" fontId="6" fillId="0" borderId="0" xfId="0" applyFont="1" applyFill="1" applyAlignment="1">
      <alignment horizontal="center"/>
    </xf>
    <xf numFmtId="0" fontId="9" fillId="0" borderId="0" xfId="0" applyFont="1" applyBorder="1" applyAlignment="1">
      <alignment horizontal="center"/>
    </xf>
    <xf numFmtId="0" fontId="13" fillId="0" borderId="0" xfId="1" applyNumberFormat="1" applyFont="1" applyFill="1" applyBorder="1" applyAlignment="1">
      <alignment horizontal="left" vertical="top" wrapText="1"/>
    </xf>
    <xf numFmtId="0" fontId="18" fillId="0" borderId="0" xfId="0" applyFont="1" applyAlignment="1">
      <alignment horizontal="center" wrapText="1"/>
    </xf>
    <xf numFmtId="0" fontId="18" fillId="0" borderId="0" xfId="0" applyFont="1" applyAlignment="1">
      <alignment horizontal="center"/>
    </xf>
    <xf numFmtId="0" fontId="25" fillId="0" borderId="0" xfId="0" applyFont="1" applyFill="1" applyBorder="1" applyAlignment="1">
      <alignment horizontal="center" vertical="top" wrapText="1"/>
    </xf>
    <xf numFmtId="0" fontId="25" fillId="0" borderId="3" xfId="0" applyFont="1" applyFill="1" applyBorder="1" applyAlignment="1">
      <alignment horizontal="center" vertical="top" wrapText="1"/>
    </xf>
    <xf numFmtId="0" fontId="28" fillId="0" borderId="0" xfId="0" applyFont="1" applyFill="1" applyBorder="1" applyAlignment="1">
      <alignment horizontal="center" vertical="top" wrapText="1"/>
    </xf>
  </cellXfs>
  <cellStyles count="12">
    <cellStyle name="xl27" xfId="11"/>
    <cellStyle name="xl43" xfId="9"/>
    <cellStyle name="xl44" xfId="8"/>
    <cellStyle name="Гиперссылка" xfId="10" builtinId="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tabSelected="1" workbookViewId="0">
      <selection activeCell="A192" sqref="A192"/>
    </sheetView>
  </sheetViews>
  <sheetFormatPr defaultRowHeight="14.25" x14ac:dyDescent="0.2"/>
  <cols>
    <col min="1" max="1" width="27.42578125" style="58" customWidth="1"/>
    <col min="2" max="2" width="39.5703125" style="142" customWidth="1"/>
    <col min="3" max="3" width="13.28515625" style="58" customWidth="1"/>
    <col min="4" max="4" width="14.42578125" style="58" customWidth="1"/>
    <col min="5" max="5" width="11.28515625" style="58" customWidth="1"/>
    <col min="6" max="6" width="13.28515625" style="58" customWidth="1"/>
    <col min="7" max="16384" width="9.140625" style="58"/>
  </cols>
  <sheetData>
    <row r="1" spans="1:6" ht="18.75" x14ac:dyDescent="0.25">
      <c r="A1" s="191" t="s">
        <v>477</v>
      </c>
      <c r="B1" s="191"/>
      <c r="C1" s="191"/>
      <c r="D1" s="191"/>
      <c r="E1" s="192"/>
      <c r="F1" s="193"/>
    </row>
    <row r="2" spans="1:6" ht="60" x14ac:dyDescent="0.2">
      <c r="A2" s="166" t="s">
        <v>0</v>
      </c>
      <c r="B2" s="167" t="s">
        <v>1</v>
      </c>
      <c r="C2" s="166" t="s">
        <v>478</v>
      </c>
      <c r="D2" s="168" t="s">
        <v>479</v>
      </c>
      <c r="E2" s="166" t="s">
        <v>2</v>
      </c>
      <c r="F2" s="166" t="s">
        <v>462</v>
      </c>
    </row>
    <row r="3" spans="1:6" ht="15" x14ac:dyDescent="0.25">
      <c r="A3" s="169">
        <v>1</v>
      </c>
      <c r="B3" s="170">
        <v>2</v>
      </c>
      <c r="C3" s="171">
        <v>3</v>
      </c>
      <c r="D3" s="172">
        <v>4</v>
      </c>
      <c r="E3" s="173">
        <v>5</v>
      </c>
      <c r="F3" s="174">
        <v>6</v>
      </c>
    </row>
    <row r="4" spans="1:6" ht="25.5" x14ac:dyDescent="0.2">
      <c r="A4" s="175" t="s">
        <v>3</v>
      </c>
      <c r="B4" s="98" t="s">
        <v>4</v>
      </c>
      <c r="C4" s="144">
        <f>SUM(C5+C11+C17+C30+C36+C39+C57+C63+C74+C82+C135)</f>
        <v>508240.31999999995</v>
      </c>
      <c r="D4" s="144">
        <f>SUM(D5+D11+D17+D30+D36+D39+D57+D63+D74+D82+D135)</f>
        <v>524788.04</v>
      </c>
      <c r="E4" s="144">
        <f>D4/C4*100</f>
        <v>103.25588493254531</v>
      </c>
      <c r="F4" s="144">
        <f>D4-C4</f>
        <v>16547.720000000088</v>
      </c>
    </row>
    <row r="5" spans="1:6" x14ac:dyDescent="0.2">
      <c r="A5" s="175" t="s">
        <v>5</v>
      </c>
      <c r="B5" s="99" t="s">
        <v>6</v>
      </c>
      <c r="C5" s="146">
        <f>SUM(C6)</f>
        <v>349499.3</v>
      </c>
      <c r="D5" s="146">
        <f t="shared" ref="D5" si="0">SUM(D6)</f>
        <v>366168.87999999995</v>
      </c>
      <c r="E5" s="146">
        <f t="shared" ref="E5:E65" si="1">D5/C5*100</f>
        <v>104.76956033960583</v>
      </c>
      <c r="F5" s="145">
        <f t="shared" ref="F5:F6" si="2">D5-C5</f>
        <v>16669.579999999958</v>
      </c>
    </row>
    <row r="6" spans="1:6" x14ac:dyDescent="0.2">
      <c r="A6" s="175" t="s">
        <v>330</v>
      </c>
      <c r="B6" s="99" t="s">
        <v>7</v>
      </c>
      <c r="C6" s="146">
        <f>SUM(C7:C10)</f>
        <v>349499.3</v>
      </c>
      <c r="D6" s="146">
        <f>SUM(D7:D10)</f>
        <v>366168.87999999995</v>
      </c>
      <c r="E6" s="146">
        <f t="shared" si="1"/>
        <v>104.76956033960583</v>
      </c>
      <c r="F6" s="145">
        <f t="shared" si="2"/>
        <v>16669.579999999958</v>
      </c>
    </row>
    <row r="7" spans="1:6" ht="81.75" customHeight="1" x14ac:dyDescent="0.25">
      <c r="A7" s="100" t="s">
        <v>8</v>
      </c>
      <c r="B7" s="101" t="s">
        <v>331</v>
      </c>
      <c r="C7" s="147">
        <v>345553.99</v>
      </c>
      <c r="D7" s="148">
        <v>362254.81</v>
      </c>
      <c r="E7" s="154">
        <f t="shared" si="1"/>
        <v>104.83305662307647</v>
      </c>
      <c r="F7" s="176">
        <f>D7-C7</f>
        <v>16700.820000000007</v>
      </c>
    </row>
    <row r="8" spans="1:6" ht="117.75" customHeight="1" x14ac:dyDescent="0.25">
      <c r="A8" s="100" t="s">
        <v>9</v>
      </c>
      <c r="B8" s="101" t="s">
        <v>332</v>
      </c>
      <c r="C8" s="147">
        <v>915</v>
      </c>
      <c r="D8" s="148">
        <v>839.62</v>
      </c>
      <c r="E8" s="154">
        <f t="shared" si="1"/>
        <v>91.761748633879776</v>
      </c>
      <c r="F8" s="176">
        <f t="shared" ref="F8:F68" si="3">D8-C8</f>
        <v>-75.38</v>
      </c>
    </row>
    <row r="9" spans="1:6" ht="63.75" x14ac:dyDescent="0.25">
      <c r="A9" s="100" t="s">
        <v>10</v>
      </c>
      <c r="B9" s="101" t="s">
        <v>333</v>
      </c>
      <c r="C9" s="147">
        <v>1449.67</v>
      </c>
      <c r="D9" s="148">
        <v>1410.66</v>
      </c>
      <c r="E9" s="154">
        <f t="shared" si="1"/>
        <v>97.309042747659817</v>
      </c>
      <c r="F9" s="176">
        <f t="shared" si="3"/>
        <v>-39.009999999999991</v>
      </c>
    </row>
    <row r="10" spans="1:6" ht="105.75" customHeight="1" x14ac:dyDescent="0.25">
      <c r="A10" s="100" t="s">
        <v>11</v>
      </c>
      <c r="B10" s="101" t="s">
        <v>334</v>
      </c>
      <c r="C10" s="147">
        <v>1580.64</v>
      </c>
      <c r="D10" s="148">
        <v>1663.79</v>
      </c>
      <c r="E10" s="154">
        <f t="shared" si="1"/>
        <v>105.26052738131388</v>
      </c>
      <c r="F10" s="176">
        <f t="shared" si="3"/>
        <v>83.149999999999864</v>
      </c>
    </row>
    <row r="11" spans="1:6" ht="38.25" x14ac:dyDescent="0.2">
      <c r="A11" s="175" t="s">
        <v>12</v>
      </c>
      <c r="B11" s="99" t="s">
        <v>13</v>
      </c>
      <c r="C11" s="146">
        <f>SUM(C12:C16)</f>
        <v>39513.599999999999</v>
      </c>
      <c r="D11" s="146">
        <f>SUM(D12:D16)</f>
        <v>38829.65</v>
      </c>
      <c r="E11" s="146">
        <f t="shared" si="1"/>
        <v>98.269076976028515</v>
      </c>
      <c r="F11" s="177">
        <f t="shared" si="3"/>
        <v>-683.94999999999709</v>
      </c>
    </row>
    <row r="12" spans="1:6" ht="27.75" customHeight="1" x14ac:dyDescent="0.25">
      <c r="A12" s="189" t="s">
        <v>186</v>
      </c>
      <c r="B12" s="101" t="s">
        <v>187</v>
      </c>
      <c r="C12" s="154">
        <v>1450</v>
      </c>
      <c r="D12" s="154">
        <v>1463.88</v>
      </c>
      <c r="E12" s="154">
        <f t="shared" si="1"/>
        <v>100.95724137931035</v>
      </c>
      <c r="F12" s="176">
        <f t="shared" si="3"/>
        <v>13.880000000000109</v>
      </c>
    </row>
    <row r="13" spans="1:6" ht="76.5" x14ac:dyDescent="0.25">
      <c r="A13" s="102" t="s">
        <v>185</v>
      </c>
      <c r="B13" s="103" t="s">
        <v>14</v>
      </c>
      <c r="C13" s="147">
        <v>17873.61</v>
      </c>
      <c r="D13" s="147">
        <v>17234.5</v>
      </c>
      <c r="E13" s="154">
        <f t="shared" si="1"/>
        <v>96.424281384678295</v>
      </c>
      <c r="F13" s="176">
        <f t="shared" si="3"/>
        <v>-639.11000000000058</v>
      </c>
    </row>
    <row r="14" spans="1:6" ht="102" x14ac:dyDescent="0.25">
      <c r="A14" s="102" t="s">
        <v>335</v>
      </c>
      <c r="B14" s="104" t="s">
        <v>15</v>
      </c>
      <c r="C14" s="147">
        <v>112.25</v>
      </c>
      <c r="D14" s="147">
        <v>123.27</v>
      </c>
      <c r="E14" s="154">
        <f t="shared" si="1"/>
        <v>109.81737193763918</v>
      </c>
      <c r="F14" s="176">
        <f t="shared" si="3"/>
        <v>11.019999999999996</v>
      </c>
    </row>
    <row r="15" spans="1:6" ht="76.5" x14ac:dyDescent="0.25">
      <c r="A15" s="105" t="s">
        <v>336</v>
      </c>
      <c r="B15" s="103" t="s">
        <v>16</v>
      </c>
      <c r="C15" s="147">
        <v>23064.67</v>
      </c>
      <c r="D15" s="147">
        <v>23185.25</v>
      </c>
      <c r="E15" s="154">
        <f t="shared" si="1"/>
        <v>100.52279091788436</v>
      </c>
      <c r="F15" s="176">
        <f t="shared" si="3"/>
        <v>120.58000000000175</v>
      </c>
    </row>
    <row r="16" spans="1:6" ht="76.5" x14ac:dyDescent="0.25">
      <c r="A16" s="102" t="s">
        <v>337</v>
      </c>
      <c r="B16" s="103" t="s">
        <v>17</v>
      </c>
      <c r="C16" s="147">
        <v>-2986.93</v>
      </c>
      <c r="D16" s="147">
        <v>-3177.25</v>
      </c>
      <c r="E16" s="154">
        <f t="shared" si="1"/>
        <v>106.37175963280023</v>
      </c>
      <c r="F16" s="176">
        <f t="shared" si="3"/>
        <v>-190.32000000000016</v>
      </c>
    </row>
    <row r="17" spans="1:6" x14ac:dyDescent="0.2">
      <c r="A17" s="175" t="s">
        <v>71</v>
      </c>
      <c r="B17" s="99" t="s">
        <v>72</v>
      </c>
      <c r="C17" s="146">
        <f>SUM(C23+C26+C28+C18)</f>
        <v>28854.510000000002</v>
      </c>
      <c r="D17" s="146">
        <f>SUM(D23+D26+D28+D18)</f>
        <v>28899.510000000002</v>
      </c>
      <c r="E17" s="146">
        <f t="shared" si="1"/>
        <v>100.15595482300688</v>
      </c>
      <c r="F17" s="177">
        <f t="shared" si="3"/>
        <v>45</v>
      </c>
    </row>
    <row r="18" spans="1:6" ht="38.25" x14ac:dyDescent="0.2">
      <c r="A18" s="175" t="s">
        <v>338</v>
      </c>
      <c r="B18" s="99" t="s">
        <v>339</v>
      </c>
      <c r="C18" s="146">
        <f>SUM(C19:C22)</f>
        <v>12890</v>
      </c>
      <c r="D18" s="146">
        <f>SUM(D19:D22)</f>
        <v>12724.64</v>
      </c>
      <c r="E18" s="146">
        <f t="shared" si="1"/>
        <v>98.717145073700536</v>
      </c>
      <c r="F18" s="177">
        <f t="shared" si="3"/>
        <v>-165.36000000000058</v>
      </c>
    </row>
    <row r="19" spans="1:6" ht="51" x14ac:dyDescent="0.25">
      <c r="A19" s="100" t="s">
        <v>340</v>
      </c>
      <c r="B19" s="101" t="s">
        <v>341</v>
      </c>
      <c r="C19" s="147">
        <v>5490</v>
      </c>
      <c r="D19" s="148">
        <v>5407.8</v>
      </c>
      <c r="E19" s="154">
        <f t="shared" si="1"/>
        <v>98.502732240437169</v>
      </c>
      <c r="F19" s="176">
        <f t="shared" si="3"/>
        <v>-82.199999999999818</v>
      </c>
    </row>
    <row r="20" spans="1:6" ht="51" x14ac:dyDescent="0.25">
      <c r="A20" s="100" t="s">
        <v>342</v>
      </c>
      <c r="B20" s="101" t="s">
        <v>205</v>
      </c>
      <c r="C20" s="147">
        <v>0</v>
      </c>
      <c r="D20" s="148">
        <v>-2.4500000000000002</v>
      </c>
      <c r="E20" s="154"/>
      <c r="F20" s="176">
        <f t="shared" si="3"/>
        <v>-2.4500000000000002</v>
      </c>
    </row>
    <row r="21" spans="1:6" ht="76.5" x14ac:dyDescent="0.25">
      <c r="A21" s="100" t="s">
        <v>343</v>
      </c>
      <c r="B21" s="101" t="s">
        <v>344</v>
      </c>
      <c r="C21" s="147">
        <v>7400</v>
      </c>
      <c r="D21" s="148">
        <v>7317.49</v>
      </c>
      <c r="E21" s="154">
        <f>D21/C21*100</f>
        <v>98.885000000000005</v>
      </c>
      <c r="F21" s="176">
        <f t="shared" si="3"/>
        <v>-82.510000000000218</v>
      </c>
    </row>
    <row r="22" spans="1:6" ht="51" x14ac:dyDescent="0.25">
      <c r="A22" s="100" t="s">
        <v>345</v>
      </c>
      <c r="B22" s="101" t="s">
        <v>182</v>
      </c>
      <c r="C22" s="147">
        <v>0</v>
      </c>
      <c r="D22" s="148">
        <v>1.8</v>
      </c>
      <c r="E22" s="154"/>
      <c r="F22" s="176">
        <f t="shared" si="3"/>
        <v>1.8</v>
      </c>
    </row>
    <row r="23" spans="1:6" ht="25.5" x14ac:dyDescent="0.2">
      <c r="A23" s="175" t="s">
        <v>346</v>
      </c>
      <c r="B23" s="99" t="s">
        <v>19</v>
      </c>
      <c r="C23" s="149">
        <f>SUM(C24:C24)</f>
        <v>12583.51</v>
      </c>
      <c r="D23" s="149">
        <f>SUM(D24:D25)</f>
        <v>12557.78</v>
      </c>
      <c r="E23" s="146">
        <f t="shared" si="1"/>
        <v>99.795526049568053</v>
      </c>
      <c r="F23" s="177">
        <f t="shared" si="3"/>
        <v>-25.729999999999563</v>
      </c>
    </row>
    <row r="24" spans="1:6" ht="25.5" x14ac:dyDescent="0.25">
      <c r="A24" s="100" t="s">
        <v>18</v>
      </c>
      <c r="B24" s="101" t="s">
        <v>19</v>
      </c>
      <c r="C24" s="150">
        <v>12583.51</v>
      </c>
      <c r="D24" s="148">
        <v>12558.04</v>
      </c>
      <c r="E24" s="154">
        <f t="shared" si="1"/>
        <v>99.797592245724758</v>
      </c>
      <c r="F24" s="176">
        <f t="shared" si="3"/>
        <v>-25.469999999999345</v>
      </c>
    </row>
    <row r="25" spans="1:6" ht="38.25" x14ac:dyDescent="0.25">
      <c r="A25" s="100" t="s">
        <v>404</v>
      </c>
      <c r="B25" s="101" t="s">
        <v>405</v>
      </c>
      <c r="C25" s="150">
        <v>0</v>
      </c>
      <c r="D25" s="148">
        <v>-0.26</v>
      </c>
      <c r="E25" s="154"/>
      <c r="F25" s="176">
        <f t="shared" si="3"/>
        <v>-0.26</v>
      </c>
    </row>
    <row r="26" spans="1:6" x14ac:dyDescent="0.2">
      <c r="A26" s="175" t="s">
        <v>347</v>
      </c>
      <c r="B26" s="99" t="s">
        <v>20</v>
      </c>
      <c r="C26" s="149">
        <f t="shared" ref="C26:D26" si="4">SUM(C27:C27)</f>
        <v>322</v>
      </c>
      <c r="D26" s="149">
        <f t="shared" si="4"/>
        <v>321.61</v>
      </c>
      <c r="E26" s="146">
        <f t="shared" si="1"/>
        <v>99.878881987577643</v>
      </c>
      <c r="F26" s="177">
        <f t="shared" si="3"/>
        <v>-0.38999999999998636</v>
      </c>
    </row>
    <row r="27" spans="1:6" ht="15" x14ac:dyDescent="0.25">
      <c r="A27" s="100" t="s">
        <v>21</v>
      </c>
      <c r="B27" s="101" t="s">
        <v>20</v>
      </c>
      <c r="C27" s="147">
        <v>322</v>
      </c>
      <c r="D27" s="148">
        <v>321.61</v>
      </c>
      <c r="E27" s="154">
        <f t="shared" si="1"/>
        <v>99.878881987577643</v>
      </c>
      <c r="F27" s="176">
        <f t="shared" si="3"/>
        <v>-0.38999999999998636</v>
      </c>
    </row>
    <row r="28" spans="1:6" ht="25.5" x14ac:dyDescent="0.2">
      <c r="A28" s="175" t="s">
        <v>22</v>
      </c>
      <c r="B28" s="99" t="s">
        <v>23</v>
      </c>
      <c r="C28" s="146">
        <f t="shared" ref="C28:D28" si="5">SUM(C29)</f>
        <v>3059</v>
      </c>
      <c r="D28" s="146">
        <f t="shared" si="5"/>
        <v>3295.48</v>
      </c>
      <c r="E28" s="146">
        <f t="shared" si="1"/>
        <v>107.73063092513893</v>
      </c>
      <c r="F28" s="177">
        <f t="shared" si="3"/>
        <v>236.48000000000002</v>
      </c>
    </row>
    <row r="29" spans="1:6" ht="38.25" x14ac:dyDescent="0.25">
      <c r="A29" s="100" t="s">
        <v>24</v>
      </c>
      <c r="B29" s="101" t="s">
        <v>188</v>
      </c>
      <c r="C29" s="147">
        <v>3059</v>
      </c>
      <c r="D29" s="148">
        <v>3295.48</v>
      </c>
      <c r="E29" s="154">
        <f t="shared" si="1"/>
        <v>107.73063092513893</v>
      </c>
      <c r="F29" s="176">
        <f t="shared" si="3"/>
        <v>236.48000000000002</v>
      </c>
    </row>
    <row r="30" spans="1:6" x14ac:dyDescent="0.2">
      <c r="A30" s="175" t="s">
        <v>25</v>
      </c>
      <c r="B30" s="98" t="s">
        <v>26</v>
      </c>
      <c r="C30" s="146">
        <f t="shared" ref="C30:D30" si="6">SUM(C31+C33)</f>
        <v>38280</v>
      </c>
      <c r="D30" s="146">
        <f t="shared" si="6"/>
        <v>34814.89</v>
      </c>
      <c r="E30" s="146">
        <f t="shared" si="1"/>
        <v>90.947988505747119</v>
      </c>
      <c r="F30" s="177">
        <f t="shared" si="3"/>
        <v>-3465.1100000000006</v>
      </c>
    </row>
    <row r="31" spans="1:6" x14ac:dyDescent="0.2">
      <c r="A31" s="175" t="s">
        <v>348</v>
      </c>
      <c r="B31" s="99" t="s">
        <v>27</v>
      </c>
      <c r="C31" s="146">
        <f>SUM(C32)</f>
        <v>16820</v>
      </c>
      <c r="D31" s="146">
        <f t="shared" ref="D31" si="7">SUM(D32)</f>
        <v>15402.22</v>
      </c>
      <c r="E31" s="146">
        <f t="shared" si="1"/>
        <v>91.570868014268726</v>
      </c>
      <c r="F31" s="177">
        <f t="shared" si="3"/>
        <v>-1417.7800000000007</v>
      </c>
    </row>
    <row r="32" spans="1:6" ht="51" x14ac:dyDescent="0.25">
      <c r="A32" s="100" t="s">
        <v>28</v>
      </c>
      <c r="B32" s="101" t="s">
        <v>349</v>
      </c>
      <c r="C32" s="147">
        <v>16820</v>
      </c>
      <c r="D32" s="148">
        <v>15402.22</v>
      </c>
      <c r="E32" s="154">
        <f t="shared" si="1"/>
        <v>91.570868014268726</v>
      </c>
      <c r="F32" s="176">
        <f t="shared" si="3"/>
        <v>-1417.7800000000007</v>
      </c>
    </row>
    <row r="33" spans="1:6" x14ac:dyDescent="0.2">
      <c r="A33" s="175" t="s">
        <v>350</v>
      </c>
      <c r="B33" s="98" t="s">
        <v>29</v>
      </c>
      <c r="C33" s="149">
        <f>SUM(C34:C35)</f>
        <v>21460</v>
      </c>
      <c r="D33" s="149">
        <f t="shared" ref="D33" si="8">SUM(D34:D35)</f>
        <v>19412.670000000002</v>
      </c>
      <c r="E33" s="146">
        <f t="shared" si="1"/>
        <v>90.4597856477167</v>
      </c>
      <c r="F33" s="177">
        <f t="shared" si="3"/>
        <v>-2047.3299999999981</v>
      </c>
    </row>
    <row r="34" spans="1:6" ht="38.25" x14ac:dyDescent="0.25">
      <c r="A34" s="100" t="s">
        <v>69</v>
      </c>
      <c r="B34" s="101" t="s">
        <v>189</v>
      </c>
      <c r="C34" s="147">
        <v>12230</v>
      </c>
      <c r="D34" s="147">
        <v>11928.86</v>
      </c>
      <c r="E34" s="154">
        <f t="shared" si="1"/>
        <v>97.537694194603446</v>
      </c>
      <c r="F34" s="176">
        <f t="shared" si="3"/>
        <v>-301.13999999999942</v>
      </c>
    </row>
    <row r="35" spans="1:6" ht="38.25" x14ac:dyDescent="0.25">
      <c r="A35" s="100" t="s">
        <v>70</v>
      </c>
      <c r="B35" s="101" t="s">
        <v>190</v>
      </c>
      <c r="C35" s="147">
        <v>9230</v>
      </c>
      <c r="D35" s="147">
        <v>7483.81</v>
      </c>
      <c r="E35" s="154">
        <f t="shared" si="1"/>
        <v>81.081365113759489</v>
      </c>
      <c r="F35" s="176">
        <f t="shared" si="3"/>
        <v>-1746.1899999999996</v>
      </c>
    </row>
    <row r="36" spans="1:6" x14ac:dyDescent="0.2">
      <c r="A36" s="175" t="s">
        <v>30</v>
      </c>
      <c r="B36" s="99" t="s">
        <v>463</v>
      </c>
      <c r="C36" s="146">
        <f>SUM(C37:C38)</f>
        <v>8806.6</v>
      </c>
      <c r="D36" s="146">
        <f t="shared" ref="D36" si="9">SUM(D37:D38)</f>
        <v>9405.01</v>
      </c>
      <c r="E36" s="146">
        <f t="shared" si="1"/>
        <v>106.79501737333364</v>
      </c>
      <c r="F36" s="177">
        <f t="shared" si="3"/>
        <v>598.40999999999985</v>
      </c>
    </row>
    <row r="37" spans="1:6" ht="51" x14ac:dyDescent="0.25">
      <c r="A37" s="100" t="s">
        <v>31</v>
      </c>
      <c r="B37" s="101" t="s">
        <v>32</v>
      </c>
      <c r="C37" s="147">
        <v>8791.6</v>
      </c>
      <c r="D37" s="148">
        <v>9390.01</v>
      </c>
      <c r="E37" s="154">
        <f t="shared" si="1"/>
        <v>106.80661085581691</v>
      </c>
      <c r="F37" s="176">
        <f t="shared" si="3"/>
        <v>598.40999999999985</v>
      </c>
    </row>
    <row r="38" spans="1:6" ht="38.25" x14ac:dyDescent="0.25">
      <c r="A38" s="100" t="s">
        <v>351</v>
      </c>
      <c r="B38" s="101" t="s">
        <v>352</v>
      </c>
      <c r="C38" s="147">
        <v>15</v>
      </c>
      <c r="D38" s="148">
        <v>15</v>
      </c>
      <c r="E38" s="154">
        <f t="shared" si="1"/>
        <v>100</v>
      </c>
      <c r="F38" s="176">
        <f t="shared" si="3"/>
        <v>0</v>
      </c>
    </row>
    <row r="39" spans="1:6" ht="51" x14ac:dyDescent="0.2">
      <c r="A39" s="175" t="s">
        <v>33</v>
      </c>
      <c r="B39" s="99" t="s">
        <v>34</v>
      </c>
      <c r="C39" s="146">
        <f>C40+C44+C53+C42+C47+C50</f>
        <v>30542.57</v>
      </c>
      <c r="D39" s="146">
        <f>D40+D44+D53+D42+D47+D50</f>
        <v>32880.82</v>
      </c>
      <c r="E39" s="146">
        <f t="shared" si="1"/>
        <v>107.65570808219478</v>
      </c>
      <c r="F39" s="177">
        <f t="shared" si="3"/>
        <v>2338.25</v>
      </c>
    </row>
    <row r="40" spans="1:6" ht="89.25" x14ac:dyDescent="0.2">
      <c r="A40" s="175" t="s">
        <v>353</v>
      </c>
      <c r="B40" s="99" t="s">
        <v>354</v>
      </c>
      <c r="C40" s="151">
        <f>SUM(C41:C41)</f>
        <v>20760</v>
      </c>
      <c r="D40" s="151">
        <f t="shared" ref="D40" si="10">SUM(D41:D41)</f>
        <v>22860.89</v>
      </c>
      <c r="E40" s="146">
        <f t="shared" si="1"/>
        <v>110.11989402697495</v>
      </c>
      <c r="F40" s="177">
        <f t="shared" si="3"/>
        <v>2100.8899999999994</v>
      </c>
    </row>
    <row r="41" spans="1:6" ht="114.75" x14ac:dyDescent="0.25">
      <c r="A41" s="100" t="s">
        <v>67</v>
      </c>
      <c r="B41" s="106" t="s">
        <v>448</v>
      </c>
      <c r="C41" s="150">
        <v>20760</v>
      </c>
      <c r="D41" s="152">
        <v>22860.89</v>
      </c>
      <c r="E41" s="154">
        <f t="shared" si="1"/>
        <v>110.11989402697495</v>
      </c>
      <c r="F41" s="176">
        <f t="shared" si="3"/>
        <v>2100.8899999999994</v>
      </c>
    </row>
    <row r="42" spans="1:6" ht="98.25" customHeight="1" x14ac:dyDescent="0.2">
      <c r="A42" s="175" t="s">
        <v>355</v>
      </c>
      <c r="B42" s="107" t="s">
        <v>411</v>
      </c>
      <c r="C42" s="146">
        <f t="shared" ref="C42:D42" si="11">C43</f>
        <v>130</v>
      </c>
      <c r="D42" s="146">
        <f t="shared" si="11"/>
        <v>58.03</v>
      </c>
      <c r="E42" s="146">
        <f t="shared" si="1"/>
        <v>44.638461538461542</v>
      </c>
      <c r="F42" s="177">
        <f t="shared" si="3"/>
        <v>-71.97</v>
      </c>
    </row>
    <row r="43" spans="1:6" ht="114.75" x14ac:dyDescent="0.25">
      <c r="A43" s="100" t="s">
        <v>183</v>
      </c>
      <c r="B43" s="106" t="s">
        <v>449</v>
      </c>
      <c r="C43" s="148">
        <v>130</v>
      </c>
      <c r="D43" s="148">
        <v>58.03</v>
      </c>
      <c r="E43" s="154">
        <f t="shared" si="1"/>
        <v>44.638461538461542</v>
      </c>
      <c r="F43" s="176">
        <f t="shared" si="3"/>
        <v>-71.97</v>
      </c>
    </row>
    <row r="44" spans="1:6" ht="51" x14ac:dyDescent="0.2">
      <c r="A44" s="175" t="s">
        <v>356</v>
      </c>
      <c r="B44" s="108" t="s">
        <v>357</v>
      </c>
      <c r="C44" s="146">
        <f>SUM(C45:C46)</f>
        <v>5773</v>
      </c>
      <c r="D44" s="146">
        <f t="shared" ref="D44" si="12">SUM(D45:D46)</f>
        <v>6032.66</v>
      </c>
      <c r="E44" s="146">
        <f t="shared" si="1"/>
        <v>104.49783474796466</v>
      </c>
      <c r="F44" s="177">
        <f t="shared" si="3"/>
        <v>259.65999999999985</v>
      </c>
    </row>
    <row r="45" spans="1:6" ht="102" x14ac:dyDescent="0.25">
      <c r="A45" s="100" t="s">
        <v>35</v>
      </c>
      <c r="B45" s="106" t="s">
        <v>450</v>
      </c>
      <c r="C45" s="147">
        <v>5308</v>
      </c>
      <c r="D45" s="148">
        <v>5569.23</v>
      </c>
      <c r="E45" s="154">
        <f t="shared" si="1"/>
        <v>104.92143933685003</v>
      </c>
      <c r="F45" s="176">
        <f t="shared" si="3"/>
        <v>261.22999999999956</v>
      </c>
    </row>
    <row r="46" spans="1:6" ht="63.75" x14ac:dyDescent="0.25">
      <c r="A46" s="100" t="s">
        <v>36</v>
      </c>
      <c r="B46" s="106" t="s">
        <v>451</v>
      </c>
      <c r="C46" s="148">
        <v>465</v>
      </c>
      <c r="D46" s="148">
        <v>463.43</v>
      </c>
      <c r="E46" s="154">
        <f t="shared" si="1"/>
        <v>99.662365591397844</v>
      </c>
      <c r="F46" s="176">
        <f t="shared" si="3"/>
        <v>-1.5699999999999932</v>
      </c>
    </row>
    <row r="47" spans="1:6" ht="63.75" x14ac:dyDescent="0.2">
      <c r="A47" s="98" t="s">
        <v>206</v>
      </c>
      <c r="B47" s="109" t="s">
        <v>207</v>
      </c>
      <c r="C47" s="153">
        <f>SUM(C48+C49)</f>
        <v>28.42</v>
      </c>
      <c r="D47" s="153">
        <f>SUM(D48+D49)</f>
        <v>25.560000000000002</v>
      </c>
      <c r="E47" s="146">
        <f t="shared" si="1"/>
        <v>89.936664320900775</v>
      </c>
      <c r="F47" s="177">
        <f t="shared" si="3"/>
        <v>-2.8599999999999994</v>
      </c>
    </row>
    <row r="48" spans="1:6" ht="131.25" customHeight="1" x14ac:dyDescent="0.25">
      <c r="A48" s="110" t="s">
        <v>208</v>
      </c>
      <c r="B48" s="106" t="s">
        <v>209</v>
      </c>
      <c r="C48" s="148">
        <v>27</v>
      </c>
      <c r="D48" s="148">
        <v>23.46</v>
      </c>
      <c r="E48" s="154">
        <f t="shared" si="1"/>
        <v>86.8888888888889</v>
      </c>
      <c r="F48" s="176">
        <f t="shared" si="3"/>
        <v>-3.5399999999999991</v>
      </c>
    </row>
    <row r="49" spans="1:6" ht="114.75" x14ac:dyDescent="0.25">
      <c r="A49" s="110" t="s">
        <v>249</v>
      </c>
      <c r="B49" s="106" t="s">
        <v>250</v>
      </c>
      <c r="C49" s="148">
        <v>1.42</v>
      </c>
      <c r="D49" s="148">
        <v>2.1</v>
      </c>
      <c r="E49" s="154">
        <f t="shared" si="1"/>
        <v>147.88732394366198</v>
      </c>
      <c r="F49" s="176">
        <f t="shared" si="3"/>
        <v>0.68000000000000016</v>
      </c>
    </row>
    <row r="50" spans="1:6" ht="76.5" x14ac:dyDescent="0.2">
      <c r="A50" s="98" t="s">
        <v>320</v>
      </c>
      <c r="B50" s="111" t="s">
        <v>321</v>
      </c>
      <c r="C50" s="151">
        <f>SUM(C51+C52)</f>
        <v>24.65</v>
      </c>
      <c r="D50" s="151">
        <f>SUM(D51+D52)</f>
        <v>23.66</v>
      </c>
      <c r="E50" s="146">
        <f t="shared" si="1"/>
        <v>95.98377281947262</v>
      </c>
      <c r="F50" s="177">
        <f t="shared" si="3"/>
        <v>-0.98999999999999844</v>
      </c>
    </row>
    <row r="51" spans="1:6" ht="191.25" x14ac:dyDescent="0.25">
      <c r="A51" s="110" t="s">
        <v>322</v>
      </c>
      <c r="B51" s="106" t="s">
        <v>323</v>
      </c>
      <c r="C51" s="148">
        <v>23.65</v>
      </c>
      <c r="D51" s="148">
        <v>23.65</v>
      </c>
      <c r="E51" s="154">
        <f t="shared" si="1"/>
        <v>100</v>
      </c>
      <c r="F51" s="176">
        <f t="shared" si="3"/>
        <v>0</v>
      </c>
    </row>
    <row r="52" spans="1:6" ht="165.75" x14ac:dyDescent="0.25">
      <c r="A52" s="110" t="s">
        <v>324</v>
      </c>
      <c r="B52" s="106" t="s">
        <v>325</v>
      </c>
      <c r="C52" s="148">
        <v>1</v>
      </c>
      <c r="D52" s="148">
        <v>0.01</v>
      </c>
      <c r="E52" s="154">
        <f t="shared" si="1"/>
        <v>1</v>
      </c>
      <c r="F52" s="176">
        <f t="shared" si="3"/>
        <v>-0.99</v>
      </c>
    </row>
    <row r="53" spans="1:6" ht="102" x14ac:dyDescent="0.2">
      <c r="A53" s="175" t="s">
        <v>358</v>
      </c>
      <c r="B53" s="109" t="s">
        <v>359</v>
      </c>
      <c r="C53" s="146">
        <f>SUM(C54+C55+C56)</f>
        <v>3826.5</v>
      </c>
      <c r="D53" s="146">
        <f>SUM(D54+D55+D56)</f>
        <v>3880.02</v>
      </c>
      <c r="E53" s="146">
        <f t="shared" si="1"/>
        <v>101.39866718933752</v>
      </c>
      <c r="F53" s="177">
        <f t="shared" si="3"/>
        <v>53.519999999999982</v>
      </c>
    </row>
    <row r="54" spans="1:6" ht="114.75" x14ac:dyDescent="0.25">
      <c r="A54" s="100" t="s">
        <v>212</v>
      </c>
      <c r="B54" s="106" t="s">
        <v>452</v>
      </c>
      <c r="C54" s="148">
        <v>3435</v>
      </c>
      <c r="D54" s="148">
        <v>3469.14</v>
      </c>
      <c r="E54" s="154">
        <f t="shared" si="1"/>
        <v>100.9938864628821</v>
      </c>
      <c r="F54" s="176">
        <f t="shared" si="3"/>
        <v>34.139999999999873</v>
      </c>
    </row>
    <row r="55" spans="1:6" ht="127.5" x14ac:dyDescent="0.25">
      <c r="A55" s="100" t="s">
        <v>211</v>
      </c>
      <c r="B55" s="106" t="s">
        <v>453</v>
      </c>
      <c r="C55" s="154">
        <v>390</v>
      </c>
      <c r="D55" s="154">
        <v>389.98</v>
      </c>
      <c r="E55" s="154">
        <f t="shared" si="1"/>
        <v>99.994871794871798</v>
      </c>
      <c r="F55" s="176">
        <f t="shared" si="3"/>
        <v>-1.999999999998181E-2</v>
      </c>
    </row>
    <row r="56" spans="1:6" ht="127.5" x14ac:dyDescent="0.25">
      <c r="A56" s="100" t="s">
        <v>210</v>
      </c>
      <c r="B56" s="106" t="s">
        <v>454</v>
      </c>
      <c r="C56" s="154">
        <v>1.5</v>
      </c>
      <c r="D56" s="154">
        <v>20.9</v>
      </c>
      <c r="E56" s="154">
        <f t="shared" si="1"/>
        <v>1393.3333333333333</v>
      </c>
      <c r="F56" s="176">
        <f t="shared" si="3"/>
        <v>19.399999999999999</v>
      </c>
    </row>
    <row r="57" spans="1:6" ht="25.5" x14ac:dyDescent="0.2">
      <c r="A57" s="175" t="s">
        <v>37</v>
      </c>
      <c r="B57" s="99" t="s">
        <v>38</v>
      </c>
      <c r="C57" s="146">
        <f t="shared" ref="C57:D57" si="13">SUM(C58)</f>
        <v>2795</v>
      </c>
      <c r="D57" s="146">
        <f t="shared" si="13"/>
        <v>2609.3399999999997</v>
      </c>
      <c r="E57" s="146">
        <f t="shared" si="1"/>
        <v>93.357423971377457</v>
      </c>
      <c r="F57" s="177">
        <f t="shared" si="3"/>
        <v>-185.66000000000031</v>
      </c>
    </row>
    <row r="58" spans="1:6" ht="25.5" x14ac:dyDescent="0.2">
      <c r="A58" s="175" t="s">
        <v>360</v>
      </c>
      <c r="B58" s="99" t="s">
        <v>39</v>
      </c>
      <c r="C58" s="146">
        <f>SUM(C59:C62)</f>
        <v>2795</v>
      </c>
      <c r="D58" s="146">
        <f t="shared" ref="D58" si="14">SUM(D59:D62)</f>
        <v>2609.3399999999997</v>
      </c>
      <c r="E58" s="146">
        <f t="shared" si="1"/>
        <v>93.357423971377457</v>
      </c>
      <c r="F58" s="177">
        <f t="shared" si="3"/>
        <v>-185.66000000000031</v>
      </c>
    </row>
    <row r="59" spans="1:6" ht="38.25" x14ac:dyDescent="0.25">
      <c r="A59" s="100" t="s">
        <v>40</v>
      </c>
      <c r="B59" s="101" t="s">
        <v>41</v>
      </c>
      <c r="C59" s="148">
        <v>1360</v>
      </c>
      <c r="D59" s="148">
        <v>1354.1</v>
      </c>
      <c r="E59" s="154">
        <f t="shared" si="1"/>
        <v>99.566176470588232</v>
      </c>
      <c r="F59" s="176">
        <f t="shared" si="3"/>
        <v>-5.9000000000000909</v>
      </c>
    </row>
    <row r="60" spans="1:6" ht="25.5" x14ac:dyDescent="0.25">
      <c r="A60" s="100" t="s">
        <v>42</v>
      </c>
      <c r="B60" s="101" t="s">
        <v>43</v>
      </c>
      <c r="C60" s="148">
        <v>1236</v>
      </c>
      <c r="D60" s="148">
        <v>1055.52</v>
      </c>
      <c r="E60" s="154">
        <f t="shared" si="1"/>
        <v>85.398058252427177</v>
      </c>
      <c r="F60" s="176">
        <f t="shared" si="3"/>
        <v>-180.48000000000002</v>
      </c>
    </row>
    <row r="61" spans="1:6" ht="15" x14ac:dyDescent="0.25">
      <c r="A61" s="100" t="s">
        <v>191</v>
      </c>
      <c r="B61" s="101" t="s">
        <v>213</v>
      </c>
      <c r="C61" s="148">
        <v>130</v>
      </c>
      <c r="D61" s="148">
        <v>130.35</v>
      </c>
      <c r="E61" s="154">
        <f t="shared" si="1"/>
        <v>100.26923076923076</v>
      </c>
      <c r="F61" s="176">
        <f t="shared" si="3"/>
        <v>0.34999999999999432</v>
      </c>
    </row>
    <row r="62" spans="1:6" ht="38.25" x14ac:dyDescent="0.25">
      <c r="A62" s="100" t="s">
        <v>214</v>
      </c>
      <c r="B62" s="101" t="s">
        <v>361</v>
      </c>
      <c r="C62" s="148">
        <v>69</v>
      </c>
      <c r="D62" s="148">
        <v>69.37</v>
      </c>
      <c r="E62" s="154">
        <f t="shared" si="1"/>
        <v>100.53623188405798</v>
      </c>
      <c r="F62" s="176">
        <f t="shared" si="3"/>
        <v>0.37000000000000455</v>
      </c>
    </row>
    <row r="63" spans="1:6" ht="38.25" x14ac:dyDescent="0.2">
      <c r="A63" s="175" t="s">
        <v>44</v>
      </c>
      <c r="B63" s="99" t="s">
        <v>45</v>
      </c>
      <c r="C63" s="146">
        <f t="shared" ref="C63:D63" si="15">SUM(C64+C66)</f>
        <v>1905.7200000000003</v>
      </c>
      <c r="D63" s="146">
        <f t="shared" si="15"/>
        <v>2214.8599999999997</v>
      </c>
      <c r="E63" s="146">
        <f t="shared" si="1"/>
        <v>116.22169048968365</v>
      </c>
      <c r="F63" s="177">
        <f t="shared" si="3"/>
        <v>309.13999999999942</v>
      </c>
    </row>
    <row r="64" spans="1:6" ht="15" x14ac:dyDescent="0.2">
      <c r="A64" s="175" t="s">
        <v>46</v>
      </c>
      <c r="B64" s="99" t="s">
        <v>47</v>
      </c>
      <c r="C64" s="146">
        <f t="shared" ref="C64:D64" si="16">C65</f>
        <v>44.7</v>
      </c>
      <c r="D64" s="155">
        <f t="shared" si="16"/>
        <v>52.1</v>
      </c>
      <c r="E64" s="146">
        <f t="shared" si="1"/>
        <v>116.55480984340045</v>
      </c>
      <c r="F64" s="177">
        <f t="shared" si="3"/>
        <v>7.3999999999999986</v>
      </c>
    </row>
    <row r="65" spans="1:6" ht="51" x14ac:dyDescent="0.25">
      <c r="A65" s="100" t="s">
        <v>48</v>
      </c>
      <c r="B65" s="106" t="s">
        <v>455</v>
      </c>
      <c r="C65" s="148">
        <v>44.7</v>
      </c>
      <c r="D65" s="156">
        <v>52.1</v>
      </c>
      <c r="E65" s="154">
        <f t="shared" si="1"/>
        <v>116.55480984340045</v>
      </c>
      <c r="F65" s="176">
        <f t="shared" si="3"/>
        <v>7.3999999999999986</v>
      </c>
    </row>
    <row r="66" spans="1:6" x14ac:dyDescent="0.2">
      <c r="A66" s="175" t="s">
        <v>362</v>
      </c>
      <c r="B66" s="99" t="s">
        <v>192</v>
      </c>
      <c r="C66" s="146">
        <f t="shared" ref="C66:D66" si="17">SUM(C67+C69)</f>
        <v>1861.0200000000002</v>
      </c>
      <c r="D66" s="146">
        <f t="shared" si="17"/>
        <v>2162.7599999999998</v>
      </c>
      <c r="E66" s="146">
        <f t="shared" ref="E66:E124" si="18">D66/C66*100</f>
        <v>116.21368926717604</v>
      </c>
      <c r="F66" s="177">
        <f t="shared" si="3"/>
        <v>301.73999999999955</v>
      </c>
    </row>
    <row r="67" spans="1:6" ht="38.25" x14ac:dyDescent="0.2">
      <c r="A67" s="175" t="s">
        <v>363</v>
      </c>
      <c r="B67" s="99" t="s">
        <v>364</v>
      </c>
      <c r="C67" s="146">
        <f t="shared" ref="C67:D67" si="19">SUM(C68)</f>
        <v>40</v>
      </c>
      <c r="D67" s="146">
        <f t="shared" si="19"/>
        <v>40.39</v>
      </c>
      <c r="E67" s="146">
        <f t="shared" si="18"/>
        <v>100.97499999999999</v>
      </c>
      <c r="F67" s="177">
        <f t="shared" si="3"/>
        <v>0.39000000000000057</v>
      </c>
    </row>
    <row r="68" spans="1:6" ht="38.25" x14ac:dyDescent="0.25">
      <c r="A68" s="100" t="s">
        <v>49</v>
      </c>
      <c r="B68" s="101" t="s">
        <v>73</v>
      </c>
      <c r="C68" s="148">
        <v>40</v>
      </c>
      <c r="D68" s="148">
        <v>40.39</v>
      </c>
      <c r="E68" s="154">
        <f t="shared" si="18"/>
        <v>100.97499999999999</v>
      </c>
      <c r="F68" s="176">
        <f t="shared" si="3"/>
        <v>0.39000000000000057</v>
      </c>
    </row>
    <row r="69" spans="1:6" ht="25.5" x14ac:dyDescent="0.2">
      <c r="A69" s="175" t="s">
        <v>215</v>
      </c>
      <c r="B69" s="99" t="s">
        <v>365</v>
      </c>
      <c r="C69" s="153">
        <f>SUM(C70:C73)</f>
        <v>1821.0200000000002</v>
      </c>
      <c r="D69" s="153">
        <f>SUM(D70:D73)</f>
        <v>2122.37</v>
      </c>
      <c r="E69" s="146">
        <f t="shared" si="18"/>
        <v>116.54841791962744</v>
      </c>
      <c r="F69" s="177">
        <f t="shared" ref="F69:F132" si="20">D69-C69</f>
        <v>301.34999999999968</v>
      </c>
    </row>
    <row r="70" spans="1:6" ht="43.5" customHeight="1" x14ac:dyDescent="0.25">
      <c r="A70" s="100" t="s">
        <v>251</v>
      </c>
      <c r="B70" s="112" t="s">
        <v>456</v>
      </c>
      <c r="C70" s="154">
        <v>454.83</v>
      </c>
      <c r="D70" s="154">
        <v>457.78</v>
      </c>
      <c r="E70" s="154">
        <f t="shared" si="18"/>
        <v>100.64859398016841</v>
      </c>
      <c r="F70" s="176">
        <f t="shared" si="20"/>
        <v>2.9499999999999886</v>
      </c>
    </row>
    <row r="71" spans="1:6" ht="51" x14ac:dyDescent="0.25">
      <c r="A71" s="100" t="s">
        <v>252</v>
      </c>
      <c r="B71" s="112" t="s">
        <v>457</v>
      </c>
      <c r="C71" s="154">
        <v>0.04</v>
      </c>
      <c r="D71" s="154">
        <v>0.04</v>
      </c>
      <c r="E71" s="154">
        <f t="shared" si="18"/>
        <v>100</v>
      </c>
      <c r="F71" s="176">
        <f t="shared" si="20"/>
        <v>0</v>
      </c>
    </row>
    <row r="72" spans="1:6" ht="63.75" x14ac:dyDescent="0.25">
      <c r="A72" s="100" t="s">
        <v>253</v>
      </c>
      <c r="B72" s="112" t="s">
        <v>458</v>
      </c>
      <c r="C72" s="148">
        <v>1313.95</v>
      </c>
      <c r="D72" s="148">
        <v>1313.95</v>
      </c>
      <c r="E72" s="154">
        <f t="shared" si="18"/>
        <v>100</v>
      </c>
      <c r="F72" s="176">
        <f t="shared" si="20"/>
        <v>0</v>
      </c>
    </row>
    <row r="73" spans="1:6" ht="32.25" customHeight="1" x14ac:dyDescent="0.25">
      <c r="A73" s="100" t="s">
        <v>296</v>
      </c>
      <c r="B73" s="112" t="s">
        <v>459</v>
      </c>
      <c r="C73" s="148">
        <v>52.2</v>
      </c>
      <c r="D73" s="148">
        <v>350.6</v>
      </c>
      <c r="E73" s="154">
        <f t="shared" si="18"/>
        <v>671.64750957854403</v>
      </c>
      <c r="F73" s="176">
        <f t="shared" si="20"/>
        <v>298.40000000000003</v>
      </c>
    </row>
    <row r="74" spans="1:6" ht="32.25" customHeight="1" x14ac:dyDescent="0.2">
      <c r="A74" s="175" t="s">
        <v>50</v>
      </c>
      <c r="B74" s="99" t="s">
        <v>51</v>
      </c>
      <c r="C74" s="146">
        <f>C75+C80</f>
        <v>5381.27</v>
      </c>
      <c r="D74" s="146">
        <f>D75+D80</f>
        <v>6070.2000000000007</v>
      </c>
      <c r="E74" s="146">
        <f t="shared" si="18"/>
        <v>112.8023682141948</v>
      </c>
      <c r="F74" s="177">
        <f t="shared" si="20"/>
        <v>688.93000000000029</v>
      </c>
    </row>
    <row r="75" spans="1:6" ht="102" x14ac:dyDescent="0.2">
      <c r="A75" s="97" t="s">
        <v>366</v>
      </c>
      <c r="B75" s="109" t="s">
        <v>367</v>
      </c>
      <c r="C75" s="146">
        <f>C76+C77</f>
        <v>3751.27</v>
      </c>
      <c r="D75" s="146">
        <f>D76+D77</f>
        <v>4207.8500000000004</v>
      </c>
      <c r="E75" s="146">
        <f t="shared" si="18"/>
        <v>112.17134463794929</v>
      </c>
      <c r="F75" s="177">
        <f t="shared" si="20"/>
        <v>456.58000000000038</v>
      </c>
    </row>
    <row r="76" spans="1:6" ht="109.5" customHeight="1" x14ac:dyDescent="0.25">
      <c r="A76" s="100" t="s">
        <v>419</v>
      </c>
      <c r="B76" s="113" t="s">
        <v>420</v>
      </c>
      <c r="C76" s="148">
        <v>0</v>
      </c>
      <c r="D76" s="148">
        <v>70.2</v>
      </c>
      <c r="E76" s="154"/>
      <c r="F76" s="176">
        <f t="shared" si="20"/>
        <v>70.2</v>
      </c>
    </row>
    <row r="77" spans="1:6" ht="114.75" x14ac:dyDescent="0.2">
      <c r="A77" s="114" t="s">
        <v>368</v>
      </c>
      <c r="B77" s="109" t="s">
        <v>369</v>
      </c>
      <c r="C77" s="151">
        <f>SUM(C78+C79)</f>
        <v>3751.27</v>
      </c>
      <c r="D77" s="151">
        <f>SUM(D78+D79)</f>
        <v>4137.6500000000005</v>
      </c>
      <c r="E77" s="146">
        <f t="shared" si="18"/>
        <v>110.29997840731274</v>
      </c>
      <c r="F77" s="177">
        <f t="shared" si="20"/>
        <v>386.38000000000056</v>
      </c>
    </row>
    <row r="78" spans="1:6" ht="127.5" x14ac:dyDescent="0.25">
      <c r="A78" s="100" t="s">
        <v>52</v>
      </c>
      <c r="B78" s="106" t="s">
        <v>460</v>
      </c>
      <c r="C78" s="148">
        <v>3750</v>
      </c>
      <c r="D78" s="148">
        <v>4136.38</v>
      </c>
      <c r="E78" s="154">
        <f t="shared" si="18"/>
        <v>110.30346666666667</v>
      </c>
      <c r="F78" s="176">
        <f t="shared" si="20"/>
        <v>386.38000000000011</v>
      </c>
    </row>
    <row r="79" spans="1:6" ht="127.5" x14ac:dyDescent="0.25">
      <c r="A79" s="100" t="s">
        <v>254</v>
      </c>
      <c r="B79" s="106" t="s">
        <v>461</v>
      </c>
      <c r="C79" s="148">
        <v>1.27</v>
      </c>
      <c r="D79" s="148">
        <v>1.27</v>
      </c>
      <c r="E79" s="154"/>
      <c r="F79" s="176">
        <f t="shared" si="20"/>
        <v>0</v>
      </c>
    </row>
    <row r="80" spans="1:6" ht="51" x14ac:dyDescent="0.2">
      <c r="A80" s="175" t="s">
        <v>370</v>
      </c>
      <c r="B80" s="99" t="s">
        <v>371</v>
      </c>
      <c r="C80" s="149">
        <f t="shared" ref="C80:D80" si="21">SUM(C81)</f>
        <v>1630</v>
      </c>
      <c r="D80" s="149">
        <f t="shared" si="21"/>
        <v>1862.35</v>
      </c>
      <c r="E80" s="146">
        <f t="shared" si="18"/>
        <v>114.25460122699387</v>
      </c>
      <c r="F80" s="177">
        <f t="shared" si="20"/>
        <v>232.34999999999991</v>
      </c>
    </row>
    <row r="81" spans="1:6" ht="63.75" x14ac:dyDescent="0.25">
      <c r="A81" s="100" t="s">
        <v>53</v>
      </c>
      <c r="B81" s="101" t="s">
        <v>372</v>
      </c>
      <c r="C81" s="148">
        <v>1630</v>
      </c>
      <c r="D81" s="148">
        <v>1862.35</v>
      </c>
      <c r="E81" s="154">
        <f t="shared" si="18"/>
        <v>114.25460122699387</v>
      </c>
      <c r="F81" s="176">
        <f t="shared" si="20"/>
        <v>232.34999999999991</v>
      </c>
    </row>
    <row r="82" spans="1:6" ht="25.5" x14ac:dyDescent="0.2">
      <c r="A82" s="175" t="s">
        <v>54</v>
      </c>
      <c r="B82" s="99" t="s">
        <v>55</v>
      </c>
      <c r="C82" s="146">
        <f>SUM(C83+C86+C89+C92+C93+C94+C95+C96+C98+C99+C100+C104+C107+C108+C109+C112+C116+C119+C130+C131+C134+C115+C97)</f>
        <v>2661.75</v>
      </c>
      <c r="D82" s="146">
        <f>SUM(D83+D86+D89+D92+D93+D94+D95+D96+D98+D99+D100+D104+D107+D108+D109+D112+D116+D119+D130+D131+D134+D115+D97)</f>
        <v>2894.1600000000003</v>
      </c>
      <c r="E82" s="146">
        <f t="shared" si="18"/>
        <v>108.73147365455058</v>
      </c>
      <c r="F82" s="177">
        <f t="shared" si="20"/>
        <v>232.41000000000031</v>
      </c>
    </row>
    <row r="83" spans="1:6" ht="89.25" x14ac:dyDescent="0.2">
      <c r="A83" s="178" t="s">
        <v>373</v>
      </c>
      <c r="B83" s="116" t="s">
        <v>217</v>
      </c>
      <c r="C83" s="146">
        <f>SUM(C84:C85)</f>
        <v>23.7</v>
      </c>
      <c r="D83" s="146">
        <f>D84+D85</f>
        <v>24.23</v>
      </c>
      <c r="E83" s="146">
        <f t="shared" si="18"/>
        <v>102.23628691983122</v>
      </c>
      <c r="F83" s="177">
        <f t="shared" si="20"/>
        <v>0.53000000000000114</v>
      </c>
    </row>
    <row r="84" spans="1:6" ht="84" x14ac:dyDescent="0.25">
      <c r="A84" s="117" t="s">
        <v>374</v>
      </c>
      <c r="B84" s="179" t="s">
        <v>217</v>
      </c>
      <c r="C84" s="154">
        <v>20.5</v>
      </c>
      <c r="D84" s="154">
        <v>22</v>
      </c>
      <c r="E84" s="154">
        <f>D84/C84*100</f>
        <v>107.31707317073172</v>
      </c>
      <c r="F84" s="176">
        <f t="shared" si="20"/>
        <v>1.5</v>
      </c>
    </row>
    <row r="85" spans="1:6" ht="84" x14ac:dyDescent="0.25">
      <c r="A85" s="117" t="s">
        <v>216</v>
      </c>
      <c r="B85" s="179" t="s">
        <v>217</v>
      </c>
      <c r="C85" s="154">
        <v>3.2</v>
      </c>
      <c r="D85" s="154">
        <v>2.23</v>
      </c>
      <c r="E85" s="154">
        <f t="shared" si="18"/>
        <v>69.687499999999986</v>
      </c>
      <c r="F85" s="176">
        <f t="shared" si="20"/>
        <v>-0.9700000000000002</v>
      </c>
    </row>
    <row r="86" spans="1:6" ht="114.75" x14ac:dyDescent="0.2">
      <c r="A86" s="115" t="s">
        <v>297</v>
      </c>
      <c r="B86" s="119" t="s">
        <v>298</v>
      </c>
      <c r="C86" s="146">
        <f>SUM(C87+C88)</f>
        <v>33.5</v>
      </c>
      <c r="D86" s="146">
        <f>SUM(D87+D88)</f>
        <v>30.74</v>
      </c>
      <c r="E86" s="146">
        <f t="shared" si="18"/>
        <v>91.761194029850742</v>
      </c>
      <c r="F86" s="177">
        <f t="shared" si="20"/>
        <v>-2.7600000000000016</v>
      </c>
    </row>
    <row r="87" spans="1:6" ht="108.75" x14ac:dyDescent="0.25">
      <c r="A87" s="117" t="s">
        <v>299</v>
      </c>
      <c r="B87" s="180" t="s">
        <v>298</v>
      </c>
      <c r="C87" s="154">
        <v>27</v>
      </c>
      <c r="D87" s="154">
        <v>26.24</v>
      </c>
      <c r="E87" s="154">
        <f t="shared" si="18"/>
        <v>97.185185185185176</v>
      </c>
      <c r="F87" s="176">
        <f t="shared" si="20"/>
        <v>-0.76000000000000156</v>
      </c>
    </row>
    <row r="88" spans="1:6" ht="108.75" x14ac:dyDescent="0.25">
      <c r="A88" s="117" t="s">
        <v>300</v>
      </c>
      <c r="B88" s="180" t="s">
        <v>298</v>
      </c>
      <c r="C88" s="154">
        <v>6.5</v>
      </c>
      <c r="D88" s="154">
        <v>4.5</v>
      </c>
      <c r="E88" s="154">
        <f t="shared" si="18"/>
        <v>69.230769230769226</v>
      </c>
      <c r="F88" s="176">
        <f t="shared" si="20"/>
        <v>-2</v>
      </c>
    </row>
    <row r="89" spans="1:6" ht="89.25" x14ac:dyDescent="0.2">
      <c r="A89" s="115" t="s">
        <v>255</v>
      </c>
      <c r="B89" s="116" t="s">
        <v>256</v>
      </c>
      <c r="C89" s="146">
        <f>C90+C91</f>
        <v>37.659999999999997</v>
      </c>
      <c r="D89" s="146">
        <f>D90+D91</f>
        <v>41.629999999999995</v>
      </c>
      <c r="E89" s="146">
        <f t="shared" si="18"/>
        <v>110.5416887944769</v>
      </c>
      <c r="F89" s="177">
        <f t="shared" si="20"/>
        <v>3.9699999999999989</v>
      </c>
    </row>
    <row r="90" spans="1:6" ht="84" x14ac:dyDescent="0.25">
      <c r="A90" s="117" t="s">
        <v>257</v>
      </c>
      <c r="B90" s="179" t="s">
        <v>256</v>
      </c>
      <c r="C90" s="154">
        <v>32.659999999999997</v>
      </c>
      <c r="D90" s="154">
        <v>36.479999999999997</v>
      </c>
      <c r="E90" s="154">
        <f t="shared" si="18"/>
        <v>111.69626454378445</v>
      </c>
      <c r="F90" s="176">
        <f t="shared" si="20"/>
        <v>3.8200000000000003</v>
      </c>
    </row>
    <row r="91" spans="1:6" ht="84" x14ac:dyDescent="0.25">
      <c r="A91" s="117" t="s">
        <v>258</v>
      </c>
      <c r="B91" s="179" t="s">
        <v>256</v>
      </c>
      <c r="C91" s="154">
        <v>5</v>
      </c>
      <c r="D91" s="154">
        <v>5.15</v>
      </c>
      <c r="E91" s="154">
        <f t="shared" si="18"/>
        <v>103</v>
      </c>
      <c r="F91" s="176">
        <f t="shared" si="20"/>
        <v>0.15000000000000036</v>
      </c>
    </row>
    <row r="92" spans="1:6" ht="89.25" x14ac:dyDescent="0.2">
      <c r="A92" s="115" t="s">
        <v>301</v>
      </c>
      <c r="B92" s="116" t="s">
        <v>302</v>
      </c>
      <c r="C92" s="146">
        <v>10</v>
      </c>
      <c r="D92" s="146">
        <v>15</v>
      </c>
      <c r="E92" s="146">
        <f t="shared" si="18"/>
        <v>150</v>
      </c>
      <c r="F92" s="177">
        <f t="shared" si="20"/>
        <v>5</v>
      </c>
    </row>
    <row r="93" spans="1:6" ht="102" x14ac:dyDescent="0.2">
      <c r="A93" s="115" t="s">
        <v>412</v>
      </c>
      <c r="B93" s="181" t="s">
        <v>413</v>
      </c>
      <c r="C93" s="146">
        <v>5</v>
      </c>
      <c r="D93" s="146">
        <v>5</v>
      </c>
      <c r="E93" s="146">
        <f t="shared" si="18"/>
        <v>100</v>
      </c>
      <c r="F93" s="177">
        <f t="shared" si="20"/>
        <v>0</v>
      </c>
    </row>
    <row r="94" spans="1:6" ht="102" x14ac:dyDescent="0.2">
      <c r="A94" s="115" t="s">
        <v>303</v>
      </c>
      <c r="B94" s="116" t="s">
        <v>304</v>
      </c>
      <c r="C94" s="146">
        <v>95</v>
      </c>
      <c r="D94" s="146">
        <v>95</v>
      </c>
      <c r="E94" s="146">
        <f t="shared" si="18"/>
        <v>100</v>
      </c>
      <c r="F94" s="177">
        <f t="shared" si="20"/>
        <v>0</v>
      </c>
    </row>
    <row r="95" spans="1:6" ht="89.25" x14ac:dyDescent="0.2">
      <c r="A95" s="121" t="s">
        <v>406</v>
      </c>
      <c r="B95" s="122" t="s">
        <v>407</v>
      </c>
      <c r="C95" s="146">
        <v>1.25</v>
      </c>
      <c r="D95" s="146">
        <v>1.25</v>
      </c>
      <c r="E95" s="146">
        <f t="shared" si="18"/>
        <v>100</v>
      </c>
      <c r="F95" s="177">
        <f t="shared" si="20"/>
        <v>0</v>
      </c>
    </row>
    <row r="96" spans="1:6" ht="140.25" x14ac:dyDescent="0.2">
      <c r="A96" s="115" t="s">
        <v>259</v>
      </c>
      <c r="B96" s="116" t="s">
        <v>260</v>
      </c>
      <c r="C96" s="146">
        <v>1.1000000000000001</v>
      </c>
      <c r="D96" s="146">
        <v>2.5</v>
      </c>
      <c r="E96" s="146">
        <f t="shared" si="18"/>
        <v>227.27272727272725</v>
      </c>
      <c r="F96" s="177">
        <f t="shared" si="20"/>
        <v>1.4</v>
      </c>
    </row>
    <row r="97" spans="1:6" ht="140.25" x14ac:dyDescent="0.2">
      <c r="A97" s="115" t="s">
        <v>480</v>
      </c>
      <c r="B97" s="116" t="s">
        <v>481</v>
      </c>
      <c r="C97" s="146">
        <v>0</v>
      </c>
      <c r="D97" s="146">
        <v>0.91</v>
      </c>
      <c r="E97" s="146"/>
      <c r="F97" s="177">
        <f t="shared" si="20"/>
        <v>0.91</v>
      </c>
    </row>
    <row r="98" spans="1:6" ht="102" x14ac:dyDescent="0.2">
      <c r="A98" s="115" t="s">
        <v>408</v>
      </c>
      <c r="B98" s="122" t="s">
        <v>409</v>
      </c>
      <c r="C98" s="146">
        <v>0.25</v>
      </c>
      <c r="D98" s="146">
        <v>0.25</v>
      </c>
      <c r="E98" s="146">
        <f t="shared" si="18"/>
        <v>100</v>
      </c>
      <c r="F98" s="177">
        <f t="shared" si="20"/>
        <v>0</v>
      </c>
    </row>
    <row r="99" spans="1:6" ht="153" x14ac:dyDescent="0.2">
      <c r="A99" s="115" t="s">
        <v>261</v>
      </c>
      <c r="B99" s="116" t="s">
        <v>262</v>
      </c>
      <c r="C99" s="146">
        <v>7</v>
      </c>
      <c r="D99" s="146">
        <v>3.5</v>
      </c>
      <c r="E99" s="146">
        <f t="shared" si="18"/>
        <v>50</v>
      </c>
      <c r="F99" s="177">
        <f t="shared" si="20"/>
        <v>-3.5</v>
      </c>
    </row>
    <row r="100" spans="1:6" ht="89.25" x14ac:dyDescent="0.2">
      <c r="A100" s="115" t="s">
        <v>375</v>
      </c>
      <c r="B100" s="123" t="s">
        <v>264</v>
      </c>
      <c r="C100" s="146">
        <f>C101+C102+C103</f>
        <v>153</v>
      </c>
      <c r="D100" s="146">
        <f>D101+D102+D103</f>
        <v>150.56</v>
      </c>
      <c r="E100" s="146">
        <f t="shared" si="18"/>
        <v>98.40522875816994</v>
      </c>
      <c r="F100" s="177">
        <f t="shared" si="20"/>
        <v>-2.4399999999999977</v>
      </c>
    </row>
    <row r="101" spans="1:6" ht="89.25" x14ac:dyDescent="0.25">
      <c r="A101" s="117" t="s">
        <v>376</v>
      </c>
      <c r="B101" s="124" t="s">
        <v>264</v>
      </c>
      <c r="C101" s="154">
        <v>98</v>
      </c>
      <c r="D101" s="154">
        <v>100.01</v>
      </c>
      <c r="E101" s="154">
        <f t="shared" si="18"/>
        <v>102.05102040816327</v>
      </c>
      <c r="F101" s="176">
        <f t="shared" si="20"/>
        <v>2.0100000000000051</v>
      </c>
    </row>
    <row r="102" spans="1:6" ht="89.25" x14ac:dyDescent="0.25">
      <c r="A102" s="117" t="s">
        <v>263</v>
      </c>
      <c r="B102" s="118" t="s">
        <v>264</v>
      </c>
      <c r="C102" s="154">
        <v>5</v>
      </c>
      <c r="D102" s="154">
        <v>0.55000000000000004</v>
      </c>
      <c r="E102" s="154">
        <f t="shared" si="18"/>
        <v>11.000000000000002</v>
      </c>
      <c r="F102" s="176">
        <f t="shared" si="20"/>
        <v>-4.45</v>
      </c>
    </row>
    <row r="103" spans="1:6" ht="89.25" x14ac:dyDescent="0.25">
      <c r="A103" s="117" t="s">
        <v>464</v>
      </c>
      <c r="B103" s="118" t="s">
        <v>264</v>
      </c>
      <c r="C103" s="154">
        <v>50</v>
      </c>
      <c r="D103" s="154">
        <v>50</v>
      </c>
      <c r="E103" s="154">
        <f t="shared" si="18"/>
        <v>100</v>
      </c>
      <c r="F103" s="176">
        <f t="shared" si="20"/>
        <v>0</v>
      </c>
    </row>
    <row r="104" spans="1:6" ht="114.75" x14ac:dyDescent="0.2">
      <c r="A104" s="115" t="s">
        <v>265</v>
      </c>
      <c r="B104" s="116" t="s">
        <v>266</v>
      </c>
      <c r="C104" s="146">
        <f>SUM(C105:C106)</f>
        <v>54</v>
      </c>
      <c r="D104" s="146">
        <f t="shared" ref="D104" si="22">SUM(D105:D106)</f>
        <v>44.73</v>
      </c>
      <c r="E104" s="146">
        <f t="shared" si="18"/>
        <v>82.833333333333329</v>
      </c>
      <c r="F104" s="177">
        <f t="shared" si="20"/>
        <v>-9.2700000000000031</v>
      </c>
    </row>
    <row r="105" spans="1:6" ht="114.75" x14ac:dyDescent="0.25">
      <c r="A105" s="117" t="s">
        <v>267</v>
      </c>
      <c r="B105" s="118" t="s">
        <v>266</v>
      </c>
      <c r="C105" s="154">
        <v>49</v>
      </c>
      <c r="D105" s="154">
        <v>38.68</v>
      </c>
      <c r="E105" s="154">
        <f t="shared" si="18"/>
        <v>78.938775510204081</v>
      </c>
      <c r="F105" s="176">
        <f t="shared" si="20"/>
        <v>-10.32</v>
      </c>
    </row>
    <row r="106" spans="1:6" ht="114.75" x14ac:dyDescent="0.25">
      <c r="A106" s="117" t="s">
        <v>268</v>
      </c>
      <c r="B106" s="118" t="s">
        <v>266</v>
      </c>
      <c r="C106" s="154">
        <v>5</v>
      </c>
      <c r="D106" s="154">
        <v>6.05</v>
      </c>
      <c r="E106" s="154">
        <f t="shared" si="18"/>
        <v>121</v>
      </c>
      <c r="F106" s="176">
        <f t="shared" si="20"/>
        <v>1.0499999999999998</v>
      </c>
    </row>
    <row r="107" spans="1:6" ht="51" x14ac:dyDescent="0.2">
      <c r="A107" s="120" t="s">
        <v>218</v>
      </c>
      <c r="B107" s="120" t="s">
        <v>219</v>
      </c>
      <c r="C107" s="146">
        <v>88.14</v>
      </c>
      <c r="D107" s="146">
        <v>52.03</v>
      </c>
      <c r="E107" s="146">
        <f t="shared" si="18"/>
        <v>59.031086907193099</v>
      </c>
      <c r="F107" s="177">
        <f t="shared" si="20"/>
        <v>-36.11</v>
      </c>
    </row>
    <row r="108" spans="1:6" ht="89.25" x14ac:dyDescent="0.2">
      <c r="A108" s="120" t="s">
        <v>220</v>
      </c>
      <c r="B108" s="120" t="s">
        <v>221</v>
      </c>
      <c r="C108" s="146">
        <v>0.1</v>
      </c>
      <c r="D108" s="146">
        <v>0.1</v>
      </c>
      <c r="E108" s="146">
        <f t="shared" si="18"/>
        <v>100</v>
      </c>
      <c r="F108" s="177">
        <f t="shared" si="20"/>
        <v>0</v>
      </c>
    </row>
    <row r="109" spans="1:6" ht="76.5" x14ac:dyDescent="0.2">
      <c r="A109" s="120" t="s">
        <v>222</v>
      </c>
      <c r="B109" s="120" t="s">
        <v>223</v>
      </c>
      <c r="C109" s="146">
        <f>SUM(C110:C111)</f>
        <v>290</v>
      </c>
      <c r="D109" s="146">
        <f>SUM(D110:D111)</f>
        <v>306.58</v>
      </c>
      <c r="E109" s="146">
        <f t="shared" si="18"/>
        <v>105.71724137931034</v>
      </c>
      <c r="F109" s="177">
        <f t="shared" si="20"/>
        <v>16.579999999999984</v>
      </c>
    </row>
    <row r="110" spans="1:6" ht="76.5" x14ac:dyDescent="0.25">
      <c r="A110" s="105" t="s">
        <v>224</v>
      </c>
      <c r="B110" s="105" t="s">
        <v>223</v>
      </c>
      <c r="C110" s="148">
        <v>285</v>
      </c>
      <c r="D110" s="148">
        <v>301.58</v>
      </c>
      <c r="E110" s="154">
        <f t="shared" si="18"/>
        <v>105.81754385964912</v>
      </c>
      <c r="F110" s="176">
        <f t="shared" si="20"/>
        <v>16.579999999999984</v>
      </c>
    </row>
    <row r="111" spans="1:6" ht="76.5" x14ac:dyDescent="0.25">
      <c r="A111" s="105" t="s">
        <v>269</v>
      </c>
      <c r="B111" s="105" t="s">
        <v>223</v>
      </c>
      <c r="C111" s="148">
        <v>5</v>
      </c>
      <c r="D111" s="148">
        <v>5</v>
      </c>
      <c r="E111" s="154">
        <f t="shared" si="18"/>
        <v>100</v>
      </c>
      <c r="F111" s="176">
        <f t="shared" si="20"/>
        <v>0</v>
      </c>
    </row>
    <row r="112" spans="1:6" ht="76.5" x14ac:dyDescent="0.2">
      <c r="A112" s="125" t="s">
        <v>377</v>
      </c>
      <c r="B112" s="120" t="s">
        <v>306</v>
      </c>
      <c r="C112" s="151">
        <f>SUM(C113+C114)</f>
        <v>8.4</v>
      </c>
      <c r="D112" s="151">
        <f t="shared" ref="D112" si="23">SUM(D113+D114)</f>
        <v>14.75</v>
      </c>
      <c r="E112" s="146">
        <f t="shared" si="18"/>
        <v>175.5952380952381</v>
      </c>
      <c r="F112" s="177">
        <f t="shared" si="20"/>
        <v>6.35</v>
      </c>
    </row>
    <row r="113" spans="1:6" ht="76.5" x14ac:dyDescent="0.25">
      <c r="A113" s="126" t="s">
        <v>305</v>
      </c>
      <c r="B113" s="105" t="s">
        <v>306</v>
      </c>
      <c r="C113" s="148">
        <v>6.18</v>
      </c>
      <c r="D113" s="148">
        <v>6.18</v>
      </c>
      <c r="E113" s="154">
        <f t="shared" si="18"/>
        <v>100</v>
      </c>
      <c r="F113" s="176">
        <f t="shared" si="20"/>
        <v>0</v>
      </c>
    </row>
    <row r="114" spans="1:6" ht="76.5" x14ac:dyDescent="0.25">
      <c r="A114" s="126" t="s">
        <v>378</v>
      </c>
      <c r="B114" s="105" t="s">
        <v>306</v>
      </c>
      <c r="C114" s="148">
        <v>2.2200000000000002</v>
      </c>
      <c r="D114" s="148">
        <v>8.57</v>
      </c>
      <c r="E114" s="154">
        <f t="shared" si="18"/>
        <v>386.03603603603602</v>
      </c>
      <c r="F114" s="176">
        <f t="shared" si="20"/>
        <v>6.35</v>
      </c>
    </row>
    <row r="115" spans="1:6" ht="127.5" x14ac:dyDescent="0.2">
      <c r="A115" s="120" t="s">
        <v>466</v>
      </c>
      <c r="B115" s="143" t="s">
        <v>467</v>
      </c>
      <c r="C115" s="151">
        <v>0</v>
      </c>
      <c r="D115" s="151">
        <v>30.4</v>
      </c>
      <c r="E115" s="146">
        <v>0</v>
      </c>
      <c r="F115" s="177">
        <f t="shared" si="20"/>
        <v>30.4</v>
      </c>
    </row>
    <row r="116" spans="1:6" ht="63.75" x14ac:dyDescent="0.2">
      <c r="A116" s="125" t="s">
        <v>225</v>
      </c>
      <c r="B116" s="99" t="s">
        <v>74</v>
      </c>
      <c r="C116" s="151">
        <f>SUM(C117:C118)</f>
        <v>196.4</v>
      </c>
      <c r="D116" s="151">
        <f>SUM(D117:D118)</f>
        <v>196.4</v>
      </c>
      <c r="E116" s="146">
        <f t="shared" si="18"/>
        <v>100</v>
      </c>
      <c r="F116" s="177">
        <f t="shared" si="20"/>
        <v>0</v>
      </c>
    </row>
    <row r="117" spans="1:6" ht="63.75" x14ac:dyDescent="0.25">
      <c r="A117" s="126" t="s">
        <v>226</v>
      </c>
      <c r="B117" s="101" t="s">
        <v>74</v>
      </c>
      <c r="C117" s="148">
        <v>173.99</v>
      </c>
      <c r="D117" s="148">
        <v>173.99</v>
      </c>
      <c r="E117" s="154">
        <f t="shared" si="18"/>
        <v>100</v>
      </c>
      <c r="F117" s="176">
        <f t="shared" si="20"/>
        <v>0</v>
      </c>
    </row>
    <row r="118" spans="1:6" ht="63.75" x14ac:dyDescent="0.25">
      <c r="A118" s="126" t="s">
        <v>465</v>
      </c>
      <c r="B118" s="101" t="s">
        <v>74</v>
      </c>
      <c r="C118" s="148">
        <v>22.41</v>
      </c>
      <c r="D118" s="148">
        <v>22.41</v>
      </c>
      <c r="E118" s="154">
        <f t="shared" si="18"/>
        <v>100</v>
      </c>
      <c r="F118" s="176">
        <f t="shared" si="20"/>
        <v>0</v>
      </c>
    </row>
    <row r="119" spans="1:6" ht="76.5" x14ac:dyDescent="0.2">
      <c r="A119" s="127" t="s">
        <v>229</v>
      </c>
      <c r="B119" s="128" t="s">
        <v>270</v>
      </c>
      <c r="C119" s="157">
        <f>SUM(C120:C129)</f>
        <v>982.27</v>
      </c>
      <c r="D119" s="157">
        <f>SUM(D120:D129)</f>
        <v>1145.23</v>
      </c>
      <c r="E119" s="146">
        <f t="shared" si="18"/>
        <v>116.59014323963881</v>
      </c>
      <c r="F119" s="177">
        <f t="shared" si="20"/>
        <v>162.96000000000004</v>
      </c>
    </row>
    <row r="120" spans="1:6" ht="76.5" x14ac:dyDescent="0.25">
      <c r="A120" s="129" t="s">
        <v>410</v>
      </c>
      <c r="B120" s="130" t="s">
        <v>270</v>
      </c>
      <c r="C120" s="158">
        <v>130</v>
      </c>
      <c r="D120" s="158">
        <v>130</v>
      </c>
      <c r="E120" s="154">
        <f t="shared" si="18"/>
        <v>100</v>
      </c>
      <c r="F120" s="176">
        <f t="shared" si="20"/>
        <v>0</v>
      </c>
    </row>
    <row r="121" spans="1:6" ht="76.5" x14ac:dyDescent="0.25">
      <c r="A121" s="129" t="s">
        <v>468</v>
      </c>
      <c r="B121" s="130" t="s">
        <v>270</v>
      </c>
      <c r="C121" s="158">
        <v>40.61</v>
      </c>
      <c r="D121" s="158">
        <v>70.430000000000007</v>
      </c>
      <c r="E121" s="154">
        <f t="shared" si="18"/>
        <v>173.43018960847084</v>
      </c>
      <c r="F121" s="176">
        <f t="shared" si="20"/>
        <v>29.820000000000007</v>
      </c>
    </row>
    <row r="122" spans="1:6" ht="76.5" x14ac:dyDescent="0.25">
      <c r="A122" s="129" t="s">
        <v>230</v>
      </c>
      <c r="B122" s="131" t="s">
        <v>270</v>
      </c>
      <c r="C122" s="158">
        <v>4</v>
      </c>
      <c r="D122" s="158">
        <v>4</v>
      </c>
      <c r="E122" s="154">
        <f t="shared" si="18"/>
        <v>100</v>
      </c>
      <c r="F122" s="176">
        <f t="shared" si="20"/>
        <v>0</v>
      </c>
    </row>
    <row r="123" spans="1:6" ht="76.5" x14ac:dyDescent="0.25">
      <c r="A123" s="129" t="s">
        <v>469</v>
      </c>
      <c r="B123" s="131" t="s">
        <v>270</v>
      </c>
      <c r="C123" s="158">
        <v>101.6</v>
      </c>
      <c r="D123" s="158">
        <v>103.6</v>
      </c>
      <c r="E123" s="154">
        <f t="shared" si="18"/>
        <v>101.96850393700787</v>
      </c>
      <c r="F123" s="176">
        <f t="shared" si="20"/>
        <v>2</v>
      </c>
    </row>
    <row r="124" spans="1:6" ht="76.5" x14ac:dyDescent="0.25">
      <c r="A124" s="129" t="s">
        <v>231</v>
      </c>
      <c r="B124" s="131" t="s">
        <v>270</v>
      </c>
      <c r="C124" s="158">
        <v>74.5</v>
      </c>
      <c r="D124" s="158">
        <v>74.5</v>
      </c>
      <c r="E124" s="154">
        <f t="shared" si="18"/>
        <v>100</v>
      </c>
      <c r="F124" s="176">
        <f t="shared" si="20"/>
        <v>0</v>
      </c>
    </row>
    <row r="125" spans="1:6" ht="76.5" x14ac:dyDescent="0.25">
      <c r="A125" s="129" t="s">
        <v>232</v>
      </c>
      <c r="B125" s="131" t="s">
        <v>270</v>
      </c>
      <c r="C125" s="158">
        <v>0</v>
      </c>
      <c r="D125" s="158">
        <v>-7.5</v>
      </c>
      <c r="E125" s="154"/>
      <c r="F125" s="176">
        <f t="shared" si="20"/>
        <v>-7.5</v>
      </c>
    </row>
    <row r="126" spans="1:6" ht="76.5" x14ac:dyDescent="0.25">
      <c r="A126" s="129" t="s">
        <v>271</v>
      </c>
      <c r="B126" s="131" t="s">
        <v>270</v>
      </c>
      <c r="C126" s="158">
        <v>430</v>
      </c>
      <c r="D126" s="158">
        <v>551.42999999999995</v>
      </c>
      <c r="E126" s="154">
        <f t="shared" ref="E126:E134" si="24">D126/C126*100</f>
        <v>128.23953488372092</v>
      </c>
      <c r="F126" s="176">
        <f t="shared" si="20"/>
        <v>121.42999999999995</v>
      </c>
    </row>
    <row r="127" spans="1:6" ht="76.5" x14ac:dyDescent="0.25">
      <c r="A127" s="129" t="s">
        <v>233</v>
      </c>
      <c r="B127" s="131" t="s">
        <v>270</v>
      </c>
      <c r="C127" s="158">
        <v>6</v>
      </c>
      <c r="D127" s="158">
        <v>6</v>
      </c>
      <c r="E127" s="154">
        <f t="shared" si="24"/>
        <v>100</v>
      </c>
      <c r="F127" s="176">
        <f t="shared" si="20"/>
        <v>0</v>
      </c>
    </row>
    <row r="128" spans="1:6" ht="76.5" x14ac:dyDescent="0.25">
      <c r="A128" s="129" t="s">
        <v>421</v>
      </c>
      <c r="B128" s="130" t="s">
        <v>270</v>
      </c>
      <c r="C128" s="158">
        <v>3.9</v>
      </c>
      <c r="D128" s="158">
        <v>3.9</v>
      </c>
      <c r="E128" s="154">
        <f t="shared" si="24"/>
        <v>100</v>
      </c>
      <c r="F128" s="176">
        <f t="shared" si="20"/>
        <v>0</v>
      </c>
    </row>
    <row r="129" spans="1:6" ht="76.5" x14ac:dyDescent="0.25">
      <c r="A129" s="129" t="s">
        <v>272</v>
      </c>
      <c r="B129" s="131" t="s">
        <v>270</v>
      </c>
      <c r="C129" s="158">
        <v>191.66</v>
      </c>
      <c r="D129" s="158">
        <v>208.87</v>
      </c>
      <c r="E129" s="154">
        <f t="shared" si="24"/>
        <v>108.97944276322656</v>
      </c>
      <c r="F129" s="176">
        <f t="shared" si="20"/>
        <v>17.210000000000008</v>
      </c>
    </row>
    <row r="130" spans="1:6" ht="93.75" customHeight="1" x14ac:dyDescent="0.2">
      <c r="A130" s="127" t="s">
        <v>234</v>
      </c>
      <c r="B130" s="128" t="s">
        <v>273</v>
      </c>
      <c r="C130" s="157">
        <v>25</v>
      </c>
      <c r="D130" s="157">
        <v>29.15</v>
      </c>
      <c r="E130" s="146">
        <f t="shared" si="24"/>
        <v>116.6</v>
      </c>
      <c r="F130" s="177">
        <f t="shared" si="20"/>
        <v>4.1499999999999986</v>
      </c>
    </row>
    <row r="131" spans="1:6" ht="114.75" x14ac:dyDescent="0.2">
      <c r="A131" s="132" t="s">
        <v>379</v>
      </c>
      <c r="B131" s="120" t="s">
        <v>228</v>
      </c>
      <c r="C131" s="157">
        <f>SUM(C132:C133)</f>
        <v>593.78</v>
      </c>
      <c r="D131" s="157">
        <f>SUM(D132+D133)</f>
        <v>645.61</v>
      </c>
      <c r="E131" s="146">
        <f t="shared" si="24"/>
        <v>108.7288221226717</v>
      </c>
      <c r="F131" s="177">
        <f t="shared" si="20"/>
        <v>51.830000000000041</v>
      </c>
    </row>
    <row r="132" spans="1:6" ht="114.75" x14ac:dyDescent="0.25">
      <c r="A132" s="133" t="s">
        <v>380</v>
      </c>
      <c r="B132" s="105" t="s">
        <v>228</v>
      </c>
      <c r="C132" s="158">
        <v>193.78</v>
      </c>
      <c r="D132" s="158">
        <v>205.61</v>
      </c>
      <c r="E132" s="154">
        <f t="shared" si="24"/>
        <v>106.10486118278462</v>
      </c>
      <c r="F132" s="176">
        <f t="shared" si="20"/>
        <v>11.830000000000013</v>
      </c>
    </row>
    <row r="133" spans="1:6" ht="114.75" x14ac:dyDescent="0.25">
      <c r="A133" s="133" t="s">
        <v>227</v>
      </c>
      <c r="B133" s="105" t="s">
        <v>228</v>
      </c>
      <c r="C133" s="158">
        <v>400</v>
      </c>
      <c r="D133" s="158">
        <v>440</v>
      </c>
      <c r="E133" s="154">
        <f t="shared" si="24"/>
        <v>110.00000000000001</v>
      </c>
      <c r="F133" s="176">
        <f t="shared" ref="F133:F196" si="25">D133-C133</f>
        <v>40</v>
      </c>
    </row>
    <row r="134" spans="1:6" ht="68.25" customHeight="1" x14ac:dyDescent="0.2">
      <c r="A134" s="127" t="s">
        <v>274</v>
      </c>
      <c r="B134" s="128" t="s">
        <v>275</v>
      </c>
      <c r="C134" s="157">
        <v>56.2</v>
      </c>
      <c r="D134" s="157">
        <v>58.61</v>
      </c>
      <c r="E134" s="146">
        <f t="shared" si="24"/>
        <v>104.288256227758</v>
      </c>
      <c r="F134" s="177">
        <f t="shared" si="25"/>
        <v>2.4099999999999966</v>
      </c>
    </row>
    <row r="135" spans="1:6" x14ac:dyDescent="0.2">
      <c r="A135" s="182" t="s">
        <v>56</v>
      </c>
      <c r="B135" s="99" t="s">
        <v>57</v>
      </c>
      <c r="C135" s="146">
        <f>C136+C139</f>
        <v>0</v>
      </c>
      <c r="D135" s="146">
        <f>D136+D139</f>
        <v>0.72</v>
      </c>
      <c r="E135" s="154"/>
      <c r="F135" s="177">
        <f t="shared" si="25"/>
        <v>0.72</v>
      </c>
    </row>
    <row r="136" spans="1:6" ht="25.5" x14ac:dyDescent="0.2">
      <c r="A136" s="182" t="s">
        <v>58</v>
      </c>
      <c r="B136" s="99" t="s">
        <v>381</v>
      </c>
      <c r="C136" s="151">
        <f>C137+C138</f>
        <v>0</v>
      </c>
      <c r="D136" s="151">
        <f>D137+D138</f>
        <v>-1.08</v>
      </c>
      <c r="E136" s="154"/>
      <c r="F136" s="177">
        <f t="shared" si="25"/>
        <v>-1.08</v>
      </c>
    </row>
    <row r="137" spans="1:6" ht="25.5" x14ac:dyDescent="0.25">
      <c r="A137" s="110" t="s">
        <v>59</v>
      </c>
      <c r="B137" s="101" t="s">
        <v>381</v>
      </c>
      <c r="C137" s="148">
        <v>0</v>
      </c>
      <c r="D137" s="148">
        <v>-1.98</v>
      </c>
      <c r="E137" s="154"/>
      <c r="F137" s="176">
        <f t="shared" si="25"/>
        <v>-1.98</v>
      </c>
    </row>
    <row r="138" spans="1:6" ht="25.5" x14ac:dyDescent="0.25">
      <c r="A138" s="110" t="s">
        <v>184</v>
      </c>
      <c r="B138" s="101" t="s">
        <v>381</v>
      </c>
      <c r="C138" s="148">
        <v>0</v>
      </c>
      <c r="D138" s="148">
        <v>0.9</v>
      </c>
      <c r="E138" s="154"/>
      <c r="F138" s="176">
        <f t="shared" si="25"/>
        <v>0.9</v>
      </c>
    </row>
    <row r="139" spans="1:6" x14ac:dyDescent="0.2">
      <c r="A139" s="182" t="s">
        <v>382</v>
      </c>
      <c r="B139" s="99" t="s">
        <v>383</v>
      </c>
      <c r="C139" s="153">
        <v>0</v>
      </c>
      <c r="D139" s="153">
        <f>SUM(D140:D141)</f>
        <v>1.8</v>
      </c>
      <c r="E139" s="154"/>
      <c r="F139" s="177">
        <f t="shared" si="25"/>
        <v>1.8</v>
      </c>
    </row>
    <row r="140" spans="1:6" ht="25.5" x14ac:dyDescent="0.25">
      <c r="A140" s="183" t="s">
        <v>384</v>
      </c>
      <c r="B140" s="101" t="s">
        <v>276</v>
      </c>
      <c r="C140" s="152">
        <v>0</v>
      </c>
      <c r="D140" s="152">
        <v>0</v>
      </c>
      <c r="E140" s="154"/>
      <c r="F140" s="176">
        <f t="shared" si="25"/>
        <v>0</v>
      </c>
    </row>
    <row r="141" spans="1:6" ht="25.5" x14ac:dyDescent="0.25">
      <c r="A141" s="184" t="s">
        <v>309</v>
      </c>
      <c r="B141" s="101" t="s">
        <v>276</v>
      </c>
      <c r="C141" s="152">
        <v>0</v>
      </c>
      <c r="D141" s="152">
        <v>1.8</v>
      </c>
      <c r="E141" s="154"/>
      <c r="F141" s="176">
        <f t="shared" si="25"/>
        <v>1.8</v>
      </c>
    </row>
    <row r="142" spans="1:6" x14ac:dyDescent="0.2">
      <c r="A142" s="175" t="s">
        <v>60</v>
      </c>
      <c r="B142" s="98" t="s">
        <v>61</v>
      </c>
      <c r="C142" s="159">
        <f>SUM(C143+C193+C195+C197)</f>
        <v>1751632.7499999998</v>
      </c>
      <c r="D142" s="159">
        <f>SUM(D143+D193+D195+D197)</f>
        <v>1744025.0899999996</v>
      </c>
      <c r="E142" s="144">
        <f t="shared" ref="E142:E200" si="26">D142/C142*100</f>
        <v>99.565681790318195</v>
      </c>
      <c r="F142" s="185">
        <f t="shared" si="25"/>
        <v>-7607.660000000149</v>
      </c>
    </row>
    <row r="143" spans="1:6" ht="38.25" x14ac:dyDescent="0.2">
      <c r="A143" s="175" t="s">
        <v>62</v>
      </c>
      <c r="B143" s="98" t="s">
        <v>63</v>
      </c>
      <c r="C143" s="159">
        <f>SUM(C144+C147+C166+C181)</f>
        <v>1751432.7499999998</v>
      </c>
      <c r="D143" s="159">
        <f>SUM(D144+D147+D166+D181)</f>
        <v>1750277.1999999997</v>
      </c>
      <c r="E143" s="144">
        <f t="shared" si="26"/>
        <v>99.934022588078236</v>
      </c>
      <c r="F143" s="185">
        <f t="shared" si="25"/>
        <v>-1155.5500000000466</v>
      </c>
    </row>
    <row r="144" spans="1:6" ht="25.5" x14ac:dyDescent="0.2">
      <c r="A144" s="175" t="s">
        <v>193</v>
      </c>
      <c r="B144" s="99" t="s">
        <v>385</v>
      </c>
      <c r="C144" s="160">
        <f>SUM(C145+C146)</f>
        <v>617768</v>
      </c>
      <c r="D144" s="160">
        <f t="shared" ref="D144" si="27">SUM(D145+D146)</f>
        <v>617768</v>
      </c>
      <c r="E144" s="144">
        <f t="shared" si="26"/>
        <v>100</v>
      </c>
      <c r="F144" s="185">
        <f t="shared" si="25"/>
        <v>0</v>
      </c>
    </row>
    <row r="145" spans="1:6" ht="42.75" customHeight="1" x14ac:dyDescent="0.25">
      <c r="A145" s="100" t="s">
        <v>194</v>
      </c>
      <c r="B145" s="101" t="s">
        <v>277</v>
      </c>
      <c r="C145" s="152">
        <f>483132+13446</f>
        <v>496578</v>
      </c>
      <c r="D145" s="152">
        <v>496578</v>
      </c>
      <c r="E145" s="154">
        <f t="shared" si="26"/>
        <v>100</v>
      </c>
      <c r="F145" s="176">
        <f t="shared" si="25"/>
        <v>0</v>
      </c>
    </row>
    <row r="146" spans="1:6" ht="42.75" customHeight="1" x14ac:dyDescent="0.25">
      <c r="A146" s="100" t="s">
        <v>235</v>
      </c>
      <c r="B146" s="101" t="s">
        <v>236</v>
      </c>
      <c r="C146" s="152">
        <f>110986+10204</f>
        <v>121190</v>
      </c>
      <c r="D146" s="152">
        <v>121190</v>
      </c>
      <c r="E146" s="154">
        <f t="shared" si="26"/>
        <v>100</v>
      </c>
      <c r="F146" s="176">
        <f t="shared" si="25"/>
        <v>0</v>
      </c>
    </row>
    <row r="147" spans="1:6" ht="38.25" x14ac:dyDescent="0.2">
      <c r="A147" s="97" t="s">
        <v>195</v>
      </c>
      <c r="B147" s="99" t="s">
        <v>386</v>
      </c>
      <c r="C147" s="146">
        <f>SUM(C148+C149+C150+C151+C153+C154+C155+C156+C157+C152)</f>
        <v>504993.66999999993</v>
      </c>
      <c r="D147" s="146">
        <f>SUM(D148+D149+D150+D151+D153+D154+D155+D156+D157+D152)</f>
        <v>504603.39999999997</v>
      </c>
      <c r="E147" s="146">
        <f t="shared" si="26"/>
        <v>99.922717843176144</v>
      </c>
      <c r="F147" s="177">
        <f t="shared" si="25"/>
        <v>-390.26999999996042</v>
      </c>
    </row>
    <row r="148" spans="1:6" ht="51" x14ac:dyDescent="0.25">
      <c r="A148" s="100" t="s">
        <v>278</v>
      </c>
      <c r="B148" s="110" t="s">
        <v>279</v>
      </c>
      <c r="C148" s="154">
        <v>21345.4</v>
      </c>
      <c r="D148" s="154">
        <v>21345.360000000001</v>
      </c>
      <c r="E148" s="154">
        <f t="shared" si="26"/>
        <v>99.999812605994734</v>
      </c>
      <c r="F148" s="176">
        <f t="shared" si="25"/>
        <v>-4.0000000000873115E-2</v>
      </c>
    </row>
    <row r="149" spans="1:6" ht="133.5" customHeight="1" x14ac:dyDescent="0.25">
      <c r="A149" s="100" t="s">
        <v>280</v>
      </c>
      <c r="B149" s="134" t="s">
        <v>281</v>
      </c>
      <c r="C149" s="154">
        <v>21482.58</v>
      </c>
      <c r="D149" s="154">
        <v>21482.58</v>
      </c>
      <c r="E149" s="154">
        <f t="shared" si="26"/>
        <v>100</v>
      </c>
      <c r="F149" s="176">
        <f t="shared" si="25"/>
        <v>0</v>
      </c>
    </row>
    <row r="150" spans="1:6" ht="101.25" customHeight="1" x14ac:dyDescent="0.25">
      <c r="A150" s="100" t="s">
        <v>282</v>
      </c>
      <c r="B150" s="134" t="s">
        <v>283</v>
      </c>
      <c r="C150" s="154">
        <v>1503.29</v>
      </c>
      <c r="D150" s="154">
        <v>1503.29</v>
      </c>
      <c r="E150" s="154">
        <f t="shared" si="26"/>
        <v>100</v>
      </c>
      <c r="F150" s="176">
        <f t="shared" si="25"/>
        <v>0</v>
      </c>
    </row>
    <row r="151" spans="1:6" ht="81.75" customHeight="1" x14ac:dyDescent="0.25">
      <c r="A151" s="100" t="s">
        <v>414</v>
      </c>
      <c r="B151" s="135" t="s">
        <v>415</v>
      </c>
      <c r="C151" s="154">
        <v>123.7</v>
      </c>
      <c r="D151" s="154">
        <v>123.7</v>
      </c>
      <c r="E151" s="154">
        <f t="shared" si="26"/>
        <v>100</v>
      </c>
      <c r="F151" s="176">
        <f t="shared" si="25"/>
        <v>0</v>
      </c>
    </row>
    <row r="152" spans="1:6" ht="75" customHeight="1" x14ac:dyDescent="0.25">
      <c r="A152" s="100" t="s">
        <v>422</v>
      </c>
      <c r="B152" s="135" t="s">
        <v>423</v>
      </c>
      <c r="C152" s="154">
        <v>9944.26</v>
      </c>
      <c r="D152" s="154">
        <v>9944.26</v>
      </c>
      <c r="E152" s="154">
        <f t="shared" si="26"/>
        <v>100</v>
      </c>
      <c r="F152" s="176">
        <f t="shared" si="25"/>
        <v>0</v>
      </c>
    </row>
    <row r="153" spans="1:6" ht="38.25" x14ac:dyDescent="0.25">
      <c r="A153" s="100" t="s">
        <v>284</v>
      </c>
      <c r="B153" s="101" t="s">
        <v>285</v>
      </c>
      <c r="C153" s="154">
        <v>225.17</v>
      </c>
      <c r="D153" s="154">
        <v>225.17</v>
      </c>
      <c r="E153" s="154">
        <f t="shared" si="26"/>
        <v>100</v>
      </c>
      <c r="F153" s="176">
        <f t="shared" si="25"/>
        <v>0</v>
      </c>
    </row>
    <row r="154" spans="1:6" ht="51" x14ac:dyDescent="0.25">
      <c r="A154" s="100" t="s">
        <v>387</v>
      </c>
      <c r="B154" s="101" t="s">
        <v>290</v>
      </c>
      <c r="C154" s="154">
        <v>1076.9000000000001</v>
      </c>
      <c r="D154" s="154">
        <v>1076.9000000000001</v>
      </c>
      <c r="E154" s="154">
        <f t="shared" si="26"/>
        <v>100</v>
      </c>
      <c r="F154" s="176">
        <f t="shared" si="25"/>
        <v>0</v>
      </c>
    </row>
    <row r="155" spans="1:6" ht="56.25" customHeight="1" x14ac:dyDescent="0.25">
      <c r="A155" s="136" t="s">
        <v>286</v>
      </c>
      <c r="B155" s="101" t="s">
        <v>287</v>
      </c>
      <c r="C155" s="154">
        <v>410721.16</v>
      </c>
      <c r="D155" s="154">
        <v>410721.16</v>
      </c>
      <c r="E155" s="154">
        <f t="shared" si="26"/>
        <v>100</v>
      </c>
      <c r="F155" s="176">
        <f t="shared" si="25"/>
        <v>0</v>
      </c>
    </row>
    <row r="156" spans="1:6" ht="39.75" customHeight="1" x14ac:dyDescent="0.25">
      <c r="A156" s="136" t="s">
        <v>288</v>
      </c>
      <c r="B156" s="101" t="s">
        <v>289</v>
      </c>
      <c r="C156" s="154">
        <v>530.1</v>
      </c>
      <c r="D156" s="154">
        <v>530.1</v>
      </c>
      <c r="E156" s="154">
        <f t="shared" si="26"/>
        <v>100</v>
      </c>
      <c r="F156" s="176">
        <f t="shared" si="25"/>
        <v>0</v>
      </c>
    </row>
    <row r="157" spans="1:6" ht="25.5" x14ac:dyDescent="0.2">
      <c r="A157" s="97" t="s">
        <v>237</v>
      </c>
      <c r="B157" s="99" t="s">
        <v>238</v>
      </c>
      <c r="C157" s="153">
        <f>SUM(C158:C165)</f>
        <v>38041.11</v>
      </c>
      <c r="D157" s="153">
        <f>SUM(D158:D165)</f>
        <v>37650.879999999997</v>
      </c>
      <c r="E157" s="146">
        <f t="shared" si="26"/>
        <v>98.974188713210523</v>
      </c>
      <c r="F157" s="186">
        <f t="shared" si="25"/>
        <v>-390.2300000000032</v>
      </c>
    </row>
    <row r="158" spans="1:6" ht="25.5" x14ac:dyDescent="0.25">
      <c r="A158" s="100" t="s">
        <v>291</v>
      </c>
      <c r="B158" s="101" t="s">
        <v>292</v>
      </c>
      <c r="C158" s="152">
        <v>58</v>
      </c>
      <c r="D158" s="152">
        <v>58</v>
      </c>
      <c r="E158" s="154">
        <f t="shared" si="26"/>
        <v>100</v>
      </c>
      <c r="F158" s="176">
        <f t="shared" si="25"/>
        <v>0</v>
      </c>
    </row>
    <row r="159" spans="1:6" ht="114.75" x14ac:dyDescent="0.25">
      <c r="A159" s="100" t="s">
        <v>291</v>
      </c>
      <c r="B159" s="110" t="s">
        <v>293</v>
      </c>
      <c r="C159" s="152">
        <v>616</v>
      </c>
      <c r="D159" s="152">
        <v>225.77</v>
      </c>
      <c r="E159" s="154">
        <f t="shared" si="26"/>
        <v>36.650974025974023</v>
      </c>
      <c r="F159" s="176">
        <f t="shared" si="25"/>
        <v>-390.23</v>
      </c>
    </row>
    <row r="160" spans="1:6" ht="51" x14ac:dyDescent="0.25">
      <c r="A160" s="100" t="s">
        <v>291</v>
      </c>
      <c r="B160" s="110" t="s">
        <v>326</v>
      </c>
      <c r="C160" s="152">
        <v>119.5</v>
      </c>
      <c r="D160" s="152">
        <v>119.5</v>
      </c>
      <c r="E160" s="154">
        <f t="shared" si="26"/>
        <v>100</v>
      </c>
      <c r="F160" s="176">
        <f t="shared" si="25"/>
        <v>0</v>
      </c>
    </row>
    <row r="161" spans="1:6" ht="38.25" x14ac:dyDescent="0.25">
      <c r="A161" s="100" t="s">
        <v>291</v>
      </c>
      <c r="B161" s="110" t="s">
        <v>327</v>
      </c>
      <c r="C161" s="152">
        <v>106.7</v>
      </c>
      <c r="D161" s="152">
        <v>106.7</v>
      </c>
      <c r="E161" s="154">
        <f t="shared" si="26"/>
        <v>100</v>
      </c>
      <c r="F161" s="176">
        <f t="shared" si="25"/>
        <v>0</v>
      </c>
    </row>
    <row r="162" spans="1:6" ht="38.25" x14ac:dyDescent="0.25">
      <c r="A162" s="100" t="s">
        <v>291</v>
      </c>
      <c r="B162" s="110" t="s">
        <v>328</v>
      </c>
      <c r="C162" s="152">
        <v>156.69</v>
      </c>
      <c r="D162" s="152">
        <v>156.69</v>
      </c>
      <c r="E162" s="154">
        <f t="shared" si="26"/>
        <v>100</v>
      </c>
      <c r="F162" s="176">
        <f t="shared" si="25"/>
        <v>0</v>
      </c>
    </row>
    <row r="163" spans="1:6" ht="51" x14ac:dyDescent="0.25">
      <c r="A163" s="100" t="s">
        <v>291</v>
      </c>
      <c r="B163" s="101" t="s">
        <v>310</v>
      </c>
      <c r="C163" s="152">
        <v>65.8</v>
      </c>
      <c r="D163" s="152">
        <v>65.8</v>
      </c>
      <c r="E163" s="154">
        <f t="shared" si="26"/>
        <v>100</v>
      </c>
      <c r="F163" s="176">
        <f t="shared" si="25"/>
        <v>0</v>
      </c>
    </row>
    <row r="164" spans="1:6" ht="51" x14ac:dyDescent="0.25">
      <c r="A164" s="100" t="s">
        <v>239</v>
      </c>
      <c r="B164" s="101" t="s">
        <v>240</v>
      </c>
      <c r="C164" s="152">
        <v>33185.39</v>
      </c>
      <c r="D164" s="152">
        <v>33185.39</v>
      </c>
      <c r="E164" s="154">
        <f t="shared" si="26"/>
        <v>100</v>
      </c>
      <c r="F164" s="176">
        <f t="shared" si="25"/>
        <v>0</v>
      </c>
    </row>
    <row r="165" spans="1:6" ht="63.75" x14ac:dyDescent="0.25">
      <c r="A165" s="100" t="s">
        <v>239</v>
      </c>
      <c r="B165" s="101" t="s">
        <v>241</v>
      </c>
      <c r="C165" s="152">
        <v>3733.03</v>
      </c>
      <c r="D165" s="152">
        <v>3733.03</v>
      </c>
      <c r="E165" s="154">
        <f t="shared" si="26"/>
        <v>100</v>
      </c>
      <c r="F165" s="176">
        <f t="shared" si="25"/>
        <v>0</v>
      </c>
    </row>
    <row r="166" spans="1:6" ht="25.5" x14ac:dyDescent="0.2">
      <c r="A166" s="175" t="s">
        <v>196</v>
      </c>
      <c r="B166" s="99" t="s">
        <v>388</v>
      </c>
      <c r="C166" s="153">
        <f>SUM(C167+C168+C175+C176+C177+C178)</f>
        <v>603202.19999999995</v>
      </c>
      <c r="D166" s="153">
        <f>SUM(D167+D168+D175+D176+D177+D178)</f>
        <v>602564.09</v>
      </c>
      <c r="E166" s="146">
        <f t="shared" si="26"/>
        <v>99.894212918984721</v>
      </c>
      <c r="F166" s="177">
        <f t="shared" si="25"/>
        <v>-638.10999999998603</v>
      </c>
    </row>
    <row r="167" spans="1:6" ht="45" customHeight="1" x14ac:dyDescent="0.25">
      <c r="A167" s="100" t="s">
        <v>197</v>
      </c>
      <c r="B167" s="101" t="s">
        <v>198</v>
      </c>
      <c r="C167" s="148">
        <v>18545.2</v>
      </c>
      <c r="D167" s="148">
        <v>18545.2</v>
      </c>
      <c r="E167" s="154">
        <f t="shared" si="26"/>
        <v>100</v>
      </c>
      <c r="F167" s="176">
        <f t="shared" si="25"/>
        <v>0</v>
      </c>
    </row>
    <row r="168" spans="1:6" ht="38.25" x14ac:dyDescent="0.2">
      <c r="A168" s="175" t="s">
        <v>389</v>
      </c>
      <c r="B168" s="99" t="s">
        <v>64</v>
      </c>
      <c r="C168" s="153">
        <f>SUM(C169:C174)</f>
        <v>79866.899999999994</v>
      </c>
      <c r="D168" s="153">
        <f>SUM(D169:D174)</f>
        <v>79866.039999999994</v>
      </c>
      <c r="E168" s="146">
        <f t="shared" si="26"/>
        <v>99.998923208488122</v>
      </c>
      <c r="F168" s="177">
        <f t="shared" si="25"/>
        <v>-0.86000000000058208</v>
      </c>
    </row>
    <row r="169" spans="1:6" ht="89.25" x14ac:dyDescent="0.25">
      <c r="A169" s="100" t="s">
        <v>199</v>
      </c>
      <c r="B169" s="101" t="s">
        <v>390</v>
      </c>
      <c r="C169" s="152">
        <v>311</v>
      </c>
      <c r="D169" s="152">
        <v>311</v>
      </c>
      <c r="E169" s="154">
        <f t="shared" si="26"/>
        <v>100</v>
      </c>
      <c r="F169" s="176">
        <f t="shared" si="25"/>
        <v>0</v>
      </c>
    </row>
    <row r="170" spans="1:6" ht="76.5" x14ac:dyDescent="0.25">
      <c r="A170" s="100" t="s">
        <v>199</v>
      </c>
      <c r="B170" s="101" t="s">
        <v>391</v>
      </c>
      <c r="C170" s="152">
        <v>78500</v>
      </c>
      <c r="D170" s="152">
        <v>78500</v>
      </c>
      <c r="E170" s="154">
        <f t="shared" si="26"/>
        <v>100</v>
      </c>
      <c r="F170" s="176">
        <f t="shared" si="25"/>
        <v>0</v>
      </c>
    </row>
    <row r="171" spans="1:6" ht="89.25" x14ac:dyDescent="0.25">
      <c r="A171" s="100" t="s">
        <v>199</v>
      </c>
      <c r="B171" s="101" t="s">
        <v>392</v>
      </c>
      <c r="C171" s="152">
        <v>0.2</v>
      </c>
      <c r="D171" s="152">
        <v>0.2</v>
      </c>
      <c r="E171" s="154">
        <f t="shared" si="26"/>
        <v>100</v>
      </c>
      <c r="F171" s="176">
        <f t="shared" si="25"/>
        <v>0</v>
      </c>
    </row>
    <row r="172" spans="1:6" ht="51" x14ac:dyDescent="0.25">
      <c r="A172" s="100" t="s">
        <v>199</v>
      </c>
      <c r="B172" s="101" t="s">
        <v>393</v>
      </c>
      <c r="C172" s="152">
        <v>115.2</v>
      </c>
      <c r="D172" s="152">
        <v>115.2</v>
      </c>
      <c r="E172" s="154">
        <f t="shared" si="26"/>
        <v>100</v>
      </c>
      <c r="F172" s="176">
        <f t="shared" si="25"/>
        <v>0</v>
      </c>
    </row>
    <row r="173" spans="1:6" ht="140.25" x14ac:dyDescent="0.25">
      <c r="A173" s="100" t="s">
        <v>199</v>
      </c>
      <c r="B173" s="101" t="s">
        <v>394</v>
      </c>
      <c r="C173" s="152">
        <v>0.2</v>
      </c>
      <c r="D173" s="152">
        <v>0.14000000000000001</v>
      </c>
      <c r="E173" s="154">
        <f t="shared" si="26"/>
        <v>70</v>
      </c>
      <c r="F173" s="176">
        <f t="shared" si="25"/>
        <v>-0.06</v>
      </c>
    </row>
    <row r="174" spans="1:6" ht="76.5" x14ac:dyDescent="0.25">
      <c r="A174" s="100" t="s">
        <v>199</v>
      </c>
      <c r="B174" s="101" t="s">
        <v>395</v>
      </c>
      <c r="C174" s="152">
        <v>940.3</v>
      </c>
      <c r="D174" s="152">
        <v>939.5</v>
      </c>
      <c r="E174" s="154">
        <f t="shared" si="26"/>
        <v>99.91492076996704</v>
      </c>
      <c r="F174" s="176">
        <f t="shared" si="25"/>
        <v>-0.79999999999995453</v>
      </c>
    </row>
    <row r="175" spans="1:6" ht="76.5" x14ac:dyDescent="0.25">
      <c r="A175" s="100" t="s">
        <v>200</v>
      </c>
      <c r="B175" s="101" t="s">
        <v>396</v>
      </c>
      <c r="C175" s="152">
        <v>48.6</v>
      </c>
      <c r="D175" s="152">
        <v>1.54</v>
      </c>
      <c r="E175" s="154">
        <f t="shared" si="26"/>
        <v>3.168724279835391</v>
      </c>
      <c r="F175" s="176">
        <f t="shared" si="25"/>
        <v>-47.06</v>
      </c>
    </row>
    <row r="176" spans="1:6" ht="51" x14ac:dyDescent="0.25">
      <c r="A176" s="100" t="s">
        <v>201</v>
      </c>
      <c r="B176" s="101" t="s">
        <v>242</v>
      </c>
      <c r="C176" s="152">
        <v>16915.8</v>
      </c>
      <c r="D176" s="152">
        <v>16325.61</v>
      </c>
      <c r="E176" s="154">
        <f t="shared" si="26"/>
        <v>96.511013372113652</v>
      </c>
      <c r="F176" s="176">
        <f t="shared" si="25"/>
        <v>-590.18999999999869</v>
      </c>
    </row>
    <row r="177" spans="1:6" ht="51" x14ac:dyDescent="0.25">
      <c r="A177" s="100" t="s">
        <v>307</v>
      </c>
      <c r="B177" s="101" t="s">
        <v>308</v>
      </c>
      <c r="C177" s="152">
        <v>84.4</v>
      </c>
      <c r="D177" s="152">
        <v>84.4</v>
      </c>
      <c r="E177" s="154">
        <f t="shared" si="26"/>
        <v>100</v>
      </c>
      <c r="F177" s="176">
        <f t="shared" si="25"/>
        <v>0</v>
      </c>
    </row>
    <row r="178" spans="1:6" ht="25.5" x14ac:dyDescent="0.2">
      <c r="A178" s="97" t="s">
        <v>202</v>
      </c>
      <c r="B178" s="99" t="s">
        <v>65</v>
      </c>
      <c r="C178" s="153">
        <f>SUM(C179:C180)</f>
        <v>487741.3</v>
      </c>
      <c r="D178" s="153">
        <f>SUM(D179:D180)</f>
        <v>487741.3</v>
      </c>
      <c r="E178" s="146">
        <f t="shared" si="26"/>
        <v>100</v>
      </c>
      <c r="F178" s="177">
        <f t="shared" si="25"/>
        <v>0</v>
      </c>
    </row>
    <row r="179" spans="1:6" ht="63.75" x14ac:dyDescent="0.25">
      <c r="A179" s="100" t="s">
        <v>203</v>
      </c>
      <c r="B179" s="113" t="s">
        <v>204</v>
      </c>
      <c r="C179" s="148">
        <v>189661.2</v>
      </c>
      <c r="D179" s="148">
        <v>189661.2</v>
      </c>
      <c r="E179" s="154">
        <f t="shared" si="26"/>
        <v>100</v>
      </c>
      <c r="F179" s="176">
        <f t="shared" si="25"/>
        <v>0</v>
      </c>
    </row>
    <row r="180" spans="1:6" ht="127.5" x14ac:dyDescent="0.25">
      <c r="A180" s="100" t="s">
        <v>203</v>
      </c>
      <c r="B180" s="113" t="s">
        <v>243</v>
      </c>
      <c r="C180" s="148">
        <v>298080.09999999998</v>
      </c>
      <c r="D180" s="148">
        <v>298080.09999999998</v>
      </c>
      <c r="E180" s="154">
        <f t="shared" si="26"/>
        <v>100</v>
      </c>
      <c r="F180" s="176">
        <f t="shared" si="25"/>
        <v>0</v>
      </c>
    </row>
    <row r="181" spans="1:6" x14ac:dyDescent="0.2">
      <c r="A181" s="137" t="s">
        <v>311</v>
      </c>
      <c r="B181" s="98" t="s">
        <v>312</v>
      </c>
      <c r="C181" s="160">
        <f>C182+C183</f>
        <v>25468.880000000001</v>
      </c>
      <c r="D181" s="160">
        <f>D182+D183</f>
        <v>25341.71</v>
      </c>
      <c r="E181" s="144">
        <f t="shared" si="26"/>
        <v>99.50068475724099</v>
      </c>
      <c r="F181" s="185">
        <f t="shared" si="25"/>
        <v>-127.17000000000189</v>
      </c>
    </row>
    <row r="182" spans="1:6" ht="84" customHeight="1" x14ac:dyDescent="0.25">
      <c r="A182" s="100" t="s">
        <v>424</v>
      </c>
      <c r="B182" s="101" t="s">
        <v>425</v>
      </c>
      <c r="C182" s="161">
        <v>7786</v>
      </c>
      <c r="D182" s="161">
        <v>7696.1</v>
      </c>
      <c r="E182" s="154">
        <f t="shared" si="26"/>
        <v>98.84536347290009</v>
      </c>
      <c r="F182" s="176">
        <f t="shared" si="25"/>
        <v>-89.899999999999636</v>
      </c>
    </row>
    <row r="183" spans="1:6" ht="38.25" x14ac:dyDescent="0.2">
      <c r="A183" s="138" t="s">
        <v>426</v>
      </c>
      <c r="B183" s="99" t="s">
        <v>427</v>
      </c>
      <c r="C183" s="149">
        <f>SUM(C184:C192)</f>
        <v>17682.88</v>
      </c>
      <c r="D183" s="149">
        <f>SUM(D184:D192)</f>
        <v>17645.61</v>
      </c>
      <c r="E183" s="146">
        <f t="shared" si="26"/>
        <v>99.789231165963912</v>
      </c>
      <c r="F183" s="177">
        <f t="shared" si="25"/>
        <v>-37.270000000000437</v>
      </c>
    </row>
    <row r="184" spans="1:6" ht="54" customHeight="1" x14ac:dyDescent="0.25">
      <c r="A184" s="136" t="s">
        <v>313</v>
      </c>
      <c r="B184" s="101" t="s">
        <v>329</v>
      </c>
      <c r="C184" s="161">
        <v>2154.1</v>
      </c>
      <c r="D184" s="161">
        <v>2154.1</v>
      </c>
      <c r="E184" s="154">
        <f t="shared" si="26"/>
        <v>100</v>
      </c>
      <c r="F184" s="176">
        <f t="shared" si="25"/>
        <v>0</v>
      </c>
    </row>
    <row r="185" spans="1:6" ht="63.75" x14ac:dyDescent="0.25">
      <c r="A185" s="136" t="s">
        <v>313</v>
      </c>
      <c r="B185" s="101" t="s">
        <v>397</v>
      </c>
      <c r="C185" s="161">
        <v>178.73</v>
      </c>
      <c r="D185" s="161">
        <v>141.46</v>
      </c>
      <c r="E185" s="154">
        <f t="shared" si="26"/>
        <v>79.147317182342093</v>
      </c>
      <c r="F185" s="176">
        <f t="shared" si="25"/>
        <v>-37.269999999999982</v>
      </c>
    </row>
    <row r="186" spans="1:6" ht="76.5" x14ac:dyDescent="0.25">
      <c r="A186" s="136" t="s">
        <v>428</v>
      </c>
      <c r="B186" s="113" t="s">
        <v>398</v>
      </c>
      <c r="C186" s="161">
        <v>11914.8</v>
      </c>
      <c r="D186" s="161">
        <v>11914.8</v>
      </c>
      <c r="E186" s="154">
        <f t="shared" si="26"/>
        <v>100</v>
      </c>
      <c r="F186" s="176">
        <f t="shared" si="25"/>
        <v>0</v>
      </c>
    </row>
    <row r="187" spans="1:6" ht="127.5" x14ac:dyDescent="0.25">
      <c r="A187" s="136" t="s">
        <v>315</v>
      </c>
      <c r="B187" s="113" t="s">
        <v>314</v>
      </c>
      <c r="C187" s="161">
        <v>1899.8</v>
      </c>
      <c r="D187" s="161">
        <v>1899.8</v>
      </c>
      <c r="E187" s="154">
        <f t="shared" si="26"/>
        <v>100</v>
      </c>
      <c r="F187" s="176">
        <f t="shared" si="25"/>
        <v>0</v>
      </c>
    </row>
    <row r="188" spans="1:6" ht="76.5" x14ac:dyDescent="0.25">
      <c r="A188" s="136" t="s">
        <v>315</v>
      </c>
      <c r="B188" s="139" t="s">
        <v>416</v>
      </c>
      <c r="C188" s="161">
        <v>100</v>
      </c>
      <c r="D188" s="161">
        <v>100</v>
      </c>
      <c r="E188" s="154">
        <f t="shared" si="26"/>
        <v>100</v>
      </c>
      <c r="F188" s="176">
        <f t="shared" si="25"/>
        <v>0</v>
      </c>
    </row>
    <row r="189" spans="1:6" ht="89.25" x14ac:dyDescent="0.25">
      <c r="A189" s="136" t="s">
        <v>315</v>
      </c>
      <c r="B189" s="139" t="s">
        <v>417</v>
      </c>
      <c r="C189" s="161">
        <v>148.09</v>
      </c>
      <c r="D189" s="161">
        <v>148.09</v>
      </c>
      <c r="E189" s="154">
        <f t="shared" si="26"/>
        <v>100</v>
      </c>
      <c r="F189" s="176">
        <f t="shared" si="25"/>
        <v>0</v>
      </c>
    </row>
    <row r="190" spans="1:6" ht="89.25" x14ac:dyDescent="0.25">
      <c r="A190" s="136" t="s">
        <v>315</v>
      </c>
      <c r="B190" s="139" t="s">
        <v>418</v>
      </c>
      <c r="C190" s="161">
        <v>68.900000000000006</v>
      </c>
      <c r="D190" s="161">
        <v>68.900000000000006</v>
      </c>
      <c r="E190" s="154">
        <f t="shared" si="26"/>
        <v>100</v>
      </c>
      <c r="F190" s="176">
        <f t="shared" si="25"/>
        <v>0</v>
      </c>
    </row>
    <row r="191" spans="1:6" ht="51" x14ac:dyDescent="0.25">
      <c r="A191" s="100" t="s">
        <v>428</v>
      </c>
      <c r="B191" s="140" t="s">
        <v>470</v>
      </c>
      <c r="C191" s="161">
        <v>59.56</v>
      </c>
      <c r="D191" s="161">
        <v>59.56</v>
      </c>
      <c r="E191" s="154"/>
      <c r="F191" s="176">
        <f t="shared" si="25"/>
        <v>0</v>
      </c>
    </row>
    <row r="192" spans="1:6" ht="89.25" x14ac:dyDescent="0.25">
      <c r="A192" s="136" t="s">
        <v>315</v>
      </c>
      <c r="B192" s="139" t="s">
        <v>429</v>
      </c>
      <c r="C192" s="161">
        <v>1158.9000000000001</v>
      </c>
      <c r="D192" s="161">
        <v>1158.9000000000001</v>
      </c>
      <c r="E192" s="154">
        <f t="shared" si="26"/>
        <v>100</v>
      </c>
      <c r="F192" s="176">
        <f t="shared" si="25"/>
        <v>0</v>
      </c>
    </row>
    <row r="193" spans="1:6" ht="25.5" x14ac:dyDescent="0.2">
      <c r="A193" s="137" t="s">
        <v>399</v>
      </c>
      <c r="B193" s="98" t="s">
        <v>294</v>
      </c>
      <c r="C193" s="160">
        <f>SUM(C194)</f>
        <v>200</v>
      </c>
      <c r="D193" s="160">
        <f t="shared" ref="D193" si="28">SUM(D194)</f>
        <v>200</v>
      </c>
      <c r="E193" s="144">
        <f>D193/C193*100</f>
        <v>100</v>
      </c>
      <c r="F193" s="185">
        <f t="shared" si="25"/>
        <v>0</v>
      </c>
    </row>
    <row r="194" spans="1:6" ht="25.5" x14ac:dyDescent="0.25">
      <c r="A194" s="136" t="s">
        <v>400</v>
      </c>
      <c r="B194" s="101" t="s">
        <v>294</v>
      </c>
      <c r="C194" s="161">
        <v>200</v>
      </c>
      <c r="D194" s="152">
        <v>200</v>
      </c>
      <c r="E194" s="154">
        <f t="shared" si="26"/>
        <v>100</v>
      </c>
      <c r="F194" s="176">
        <f t="shared" si="25"/>
        <v>0</v>
      </c>
    </row>
    <row r="195" spans="1:6" ht="38.25" x14ac:dyDescent="0.25">
      <c r="A195" s="97" t="s">
        <v>401</v>
      </c>
      <c r="B195" s="98" t="s">
        <v>316</v>
      </c>
      <c r="C195" s="144">
        <f>SUM(C196)</f>
        <v>0</v>
      </c>
      <c r="D195" s="144">
        <f t="shared" ref="D195" si="29">SUM(D196)</f>
        <v>0</v>
      </c>
      <c r="E195" s="144"/>
      <c r="F195" s="190">
        <f t="shared" si="25"/>
        <v>0</v>
      </c>
    </row>
    <row r="196" spans="1:6" ht="38.25" x14ac:dyDescent="0.25">
      <c r="A196" s="136" t="s">
        <v>317</v>
      </c>
      <c r="B196" s="101" t="s">
        <v>318</v>
      </c>
      <c r="C196" s="161">
        <v>0</v>
      </c>
      <c r="D196" s="148">
        <v>0</v>
      </c>
      <c r="E196" s="154"/>
      <c r="F196" s="190">
        <f t="shared" si="25"/>
        <v>0</v>
      </c>
    </row>
    <row r="197" spans="1:6" ht="51" x14ac:dyDescent="0.2">
      <c r="A197" s="137" t="s">
        <v>244</v>
      </c>
      <c r="B197" s="98" t="s">
        <v>402</v>
      </c>
      <c r="C197" s="160">
        <f>SUM(C198:C199)</f>
        <v>0</v>
      </c>
      <c r="D197" s="160">
        <f t="shared" ref="D197" si="30">SUM(D198:D199)</f>
        <v>-6452.11</v>
      </c>
      <c r="E197" s="144"/>
      <c r="F197" s="185">
        <f t="shared" ref="F197:F200" si="31">D197-C197</f>
        <v>-6452.11</v>
      </c>
    </row>
    <row r="198" spans="1:6" ht="54.75" customHeight="1" x14ac:dyDescent="0.25">
      <c r="A198" s="136" t="s">
        <v>245</v>
      </c>
      <c r="B198" s="101" t="s">
        <v>403</v>
      </c>
      <c r="C198" s="161">
        <v>0</v>
      </c>
      <c r="D198" s="148">
        <v>-1577.49</v>
      </c>
      <c r="E198" s="154"/>
      <c r="F198" s="176">
        <f t="shared" si="31"/>
        <v>-1577.49</v>
      </c>
    </row>
    <row r="199" spans="1:6" ht="57" customHeight="1" x14ac:dyDescent="0.25">
      <c r="A199" s="136" t="s">
        <v>246</v>
      </c>
      <c r="B199" s="101" t="s">
        <v>403</v>
      </c>
      <c r="C199" s="161">
        <v>0</v>
      </c>
      <c r="D199" s="148">
        <v>-4874.62</v>
      </c>
      <c r="E199" s="154"/>
      <c r="F199" s="176">
        <f t="shared" si="31"/>
        <v>-4874.62</v>
      </c>
    </row>
    <row r="200" spans="1:6" x14ac:dyDescent="0.2">
      <c r="A200" s="141"/>
      <c r="B200" s="187" t="s">
        <v>66</v>
      </c>
      <c r="C200" s="159">
        <f>SUM(C4+C142)</f>
        <v>2259873.0699999998</v>
      </c>
      <c r="D200" s="159">
        <f>SUM(D4+D142)</f>
        <v>2268813.13</v>
      </c>
      <c r="E200" s="144">
        <f t="shared" si="26"/>
        <v>100.39560009447787</v>
      </c>
      <c r="F200" s="188">
        <f t="shared" si="31"/>
        <v>8940.0600000000559</v>
      </c>
    </row>
  </sheetData>
  <mergeCells count="1">
    <mergeCell ref="A1:F1"/>
  </mergeCells>
  <pageMargins left="0.70866141732283472" right="0" top="0.43307086614173229" bottom="0.31496062992125984" header="0.31496062992125984" footer="0.31496062992125984"/>
  <pageSetup paperSize="9" scale="75"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workbookViewId="0">
      <selection activeCell="J1" sqref="J1:J1048576"/>
    </sheetView>
  </sheetViews>
  <sheetFormatPr defaultRowHeight="14.25" x14ac:dyDescent="0.2"/>
  <cols>
    <col min="1" max="1" width="12.7109375" style="1" customWidth="1"/>
    <col min="2" max="2" width="51.28515625" style="1" customWidth="1"/>
    <col min="3" max="3" width="14.5703125" style="1" customWidth="1"/>
    <col min="4" max="4" width="8.42578125" style="1" hidden="1" customWidth="1"/>
    <col min="5" max="5" width="15" style="1" customWidth="1"/>
    <col min="6" max="6" width="13.5703125" style="58" customWidth="1"/>
    <col min="7" max="7" width="6.7109375" style="1" hidden="1" customWidth="1"/>
    <col min="8" max="8" width="15" style="1" customWidth="1"/>
    <col min="9" max="9" width="9.140625" style="1"/>
    <col min="10" max="10" width="11.28515625" style="1" customWidth="1"/>
    <col min="11" max="16384" width="9.140625" style="1"/>
  </cols>
  <sheetData>
    <row r="1" spans="1:19" ht="18" x14ac:dyDescent="0.25">
      <c r="A1" s="194" t="s">
        <v>75</v>
      </c>
      <c r="B1" s="194"/>
      <c r="C1" s="194"/>
      <c r="D1" s="194"/>
      <c r="E1" s="194"/>
      <c r="F1" s="194"/>
      <c r="G1" s="194"/>
      <c r="H1" s="194"/>
    </row>
    <row r="2" spans="1:19" ht="18" x14ac:dyDescent="0.25">
      <c r="A2" s="195" t="s">
        <v>472</v>
      </c>
      <c r="B2" s="195"/>
      <c r="C2" s="195"/>
      <c r="D2" s="195"/>
      <c r="E2" s="195"/>
      <c r="F2" s="195"/>
      <c r="G2" s="195"/>
      <c r="H2" s="195"/>
    </row>
    <row r="3" spans="1:19" ht="15" x14ac:dyDescent="0.2">
      <c r="A3" s="2"/>
      <c r="B3" s="2"/>
      <c r="C3" s="2"/>
      <c r="D3" s="2"/>
      <c r="E3" s="2"/>
      <c r="F3" s="196"/>
      <c r="G3" s="196"/>
      <c r="H3" s="196"/>
    </row>
    <row r="4" spans="1:19" s="6" customFormat="1" ht="110.25" customHeight="1" x14ac:dyDescent="0.2">
      <c r="A4" s="3" t="s">
        <v>76</v>
      </c>
      <c r="B4" s="3" t="s">
        <v>77</v>
      </c>
      <c r="C4" s="4" t="s">
        <v>247</v>
      </c>
      <c r="D4" s="3" t="s">
        <v>78</v>
      </c>
      <c r="E4" s="4" t="s">
        <v>179</v>
      </c>
      <c r="F4" s="4" t="s">
        <v>473</v>
      </c>
      <c r="G4" s="3" t="s">
        <v>79</v>
      </c>
      <c r="H4" s="5" t="s">
        <v>180</v>
      </c>
    </row>
    <row r="5" spans="1:19" s="6" customFormat="1" ht="15" x14ac:dyDescent="0.2">
      <c r="A5" s="3">
        <v>1</v>
      </c>
      <c r="B5" s="3">
        <v>2</v>
      </c>
      <c r="C5" s="4">
        <v>3</v>
      </c>
      <c r="D5" s="3"/>
      <c r="E5" s="4">
        <v>4</v>
      </c>
      <c r="F5" s="4">
        <v>5</v>
      </c>
      <c r="G5" s="3"/>
      <c r="H5" s="5">
        <v>6</v>
      </c>
    </row>
    <row r="6" spans="1:19" ht="15" x14ac:dyDescent="0.2">
      <c r="A6" s="33">
        <v>100</v>
      </c>
      <c r="B6" s="7" t="s">
        <v>80</v>
      </c>
      <c r="C6" s="8">
        <f>SUM(C7:C14)</f>
        <v>141121.65000000002</v>
      </c>
      <c r="D6" s="8"/>
      <c r="E6" s="8">
        <f>SUM(E7:E14)</f>
        <v>131608.1</v>
      </c>
      <c r="F6" s="8">
        <f>SUM(F7:F14)</f>
        <v>125194.31999999999</v>
      </c>
      <c r="G6" s="9"/>
      <c r="H6" s="10">
        <f>F6/E6*100</f>
        <v>95.12660694896438</v>
      </c>
      <c r="J6" s="36"/>
    </row>
    <row r="7" spans="1:19" s="13" customFormat="1" ht="30" x14ac:dyDescent="0.2">
      <c r="A7" s="62">
        <v>102</v>
      </c>
      <c r="B7" s="11" t="s">
        <v>81</v>
      </c>
      <c r="C7" s="12">
        <v>2368.5100000000002</v>
      </c>
      <c r="D7" s="12"/>
      <c r="E7" s="12">
        <v>2368.5100000000002</v>
      </c>
      <c r="F7" s="12">
        <v>2335.63</v>
      </c>
      <c r="G7" s="162"/>
      <c r="H7" s="32">
        <f>F7/E7*100</f>
        <v>98.611785468501296</v>
      </c>
      <c r="J7" s="36"/>
    </row>
    <row r="8" spans="1:19" ht="45" x14ac:dyDescent="0.2">
      <c r="A8" s="63">
        <v>103</v>
      </c>
      <c r="B8" s="11" t="s">
        <v>82</v>
      </c>
      <c r="C8" s="14">
        <v>4214.41</v>
      </c>
      <c r="D8" s="14"/>
      <c r="E8" s="14">
        <v>4214.41</v>
      </c>
      <c r="F8" s="14">
        <v>4093.38</v>
      </c>
      <c r="G8" s="31"/>
      <c r="H8" s="32">
        <f>F8/E8*100</f>
        <v>97.128186389079374</v>
      </c>
      <c r="J8" s="36"/>
      <c r="L8" s="15"/>
      <c r="M8" s="15"/>
      <c r="N8" s="16"/>
      <c r="O8" s="15"/>
      <c r="P8" s="15"/>
      <c r="Q8" s="15"/>
      <c r="R8" s="15"/>
      <c r="S8" s="17"/>
    </row>
    <row r="9" spans="1:19" ht="60" x14ac:dyDescent="0.2">
      <c r="A9" s="63">
        <v>104</v>
      </c>
      <c r="B9" s="11" t="s">
        <v>83</v>
      </c>
      <c r="C9" s="14">
        <v>84623.26</v>
      </c>
      <c r="D9" s="14"/>
      <c r="E9" s="14">
        <v>84623.26</v>
      </c>
      <c r="F9" s="14">
        <v>81611.520000000004</v>
      </c>
      <c r="G9" s="31"/>
      <c r="H9" s="32">
        <f t="shared" ref="H9:H62" si="0">F9/E9*100</f>
        <v>96.441002154726746</v>
      </c>
      <c r="J9" s="36"/>
      <c r="L9" s="18"/>
      <c r="M9" s="19"/>
      <c r="N9" s="20"/>
      <c r="O9" s="21"/>
      <c r="P9" s="22"/>
      <c r="Q9" s="21"/>
      <c r="R9" s="22"/>
      <c r="S9" s="17"/>
    </row>
    <row r="10" spans="1:19" ht="15" x14ac:dyDescent="0.2">
      <c r="A10" s="63">
        <v>105</v>
      </c>
      <c r="B10" s="11" t="s">
        <v>84</v>
      </c>
      <c r="C10" s="14">
        <v>48.6</v>
      </c>
      <c r="D10" s="14"/>
      <c r="E10" s="14">
        <v>48.6</v>
      </c>
      <c r="F10" s="14">
        <v>1.54</v>
      </c>
      <c r="G10" s="31"/>
      <c r="H10" s="32">
        <f t="shared" si="0"/>
        <v>3.168724279835391</v>
      </c>
      <c r="J10" s="36"/>
      <c r="L10" s="23"/>
      <c r="M10" s="24"/>
      <c r="N10" s="25"/>
      <c r="O10" s="26"/>
      <c r="P10" s="26"/>
      <c r="Q10" s="26"/>
      <c r="R10" s="27"/>
      <c r="S10" s="17"/>
    </row>
    <row r="11" spans="1:19" ht="45" x14ac:dyDescent="0.2">
      <c r="A11" s="63">
        <v>106</v>
      </c>
      <c r="B11" s="11" t="s">
        <v>85</v>
      </c>
      <c r="C11" s="14">
        <v>21613.94</v>
      </c>
      <c r="D11" s="14"/>
      <c r="E11" s="14">
        <v>21613.94</v>
      </c>
      <c r="F11" s="14">
        <v>21499.599999999999</v>
      </c>
      <c r="G11" s="31"/>
      <c r="H11" s="32">
        <f t="shared" si="0"/>
        <v>99.470989555814441</v>
      </c>
      <c r="J11" s="36"/>
      <c r="L11" s="28"/>
      <c r="M11" s="24"/>
      <c r="N11" s="29"/>
      <c r="O11" s="30"/>
      <c r="P11" s="30"/>
      <c r="Q11" s="30"/>
      <c r="R11" s="27"/>
      <c r="S11" s="17"/>
    </row>
    <row r="12" spans="1:19" ht="21.75" customHeight="1" x14ac:dyDescent="0.2">
      <c r="A12" s="63">
        <v>107</v>
      </c>
      <c r="B12" s="11" t="s">
        <v>86</v>
      </c>
      <c r="C12" s="14">
        <v>1463.82</v>
      </c>
      <c r="D12" s="14"/>
      <c r="E12" s="14">
        <v>2463.8200000000002</v>
      </c>
      <c r="F12" s="14">
        <v>2463.8200000000002</v>
      </c>
      <c r="G12" s="31"/>
      <c r="H12" s="32">
        <f t="shared" si="0"/>
        <v>100</v>
      </c>
      <c r="J12" s="36"/>
      <c r="L12" s="28"/>
      <c r="M12" s="24"/>
      <c r="N12" s="29"/>
      <c r="O12" s="30"/>
      <c r="P12" s="27"/>
      <c r="Q12" s="30"/>
      <c r="R12" s="27"/>
      <c r="S12" s="17"/>
    </row>
    <row r="13" spans="1:19" ht="15" x14ac:dyDescent="0.2">
      <c r="A13" s="63">
        <v>111</v>
      </c>
      <c r="B13" s="11" t="s">
        <v>430</v>
      </c>
      <c r="C13" s="14">
        <v>11700</v>
      </c>
      <c r="D13" s="14"/>
      <c r="E13" s="14">
        <v>1186.45</v>
      </c>
      <c r="F13" s="14">
        <v>0</v>
      </c>
      <c r="G13" s="31"/>
      <c r="H13" s="32">
        <v>86.1</v>
      </c>
      <c r="J13" s="36"/>
      <c r="L13" s="28"/>
      <c r="M13" s="24"/>
      <c r="N13" s="29"/>
      <c r="O13" s="30"/>
      <c r="P13" s="30"/>
      <c r="Q13" s="30"/>
      <c r="R13" s="27"/>
      <c r="S13" s="17"/>
    </row>
    <row r="14" spans="1:19" ht="15" x14ac:dyDescent="0.2">
      <c r="A14" s="63">
        <v>113</v>
      </c>
      <c r="B14" s="11" t="s">
        <v>87</v>
      </c>
      <c r="C14" s="14">
        <v>15089.11</v>
      </c>
      <c r="D14" s="14"/>
      <c r="E14" s="14">
        <v>15089.11</v>
      </c>
      <c r="F14" s="14">
        <v>13188.83</v>
      </c>
      <c r="G14" s="31"/>
      <c r="H14" s="32">
        <f t="shared" si="0"/>
        <v>87.406281748890422</v>
      </c>
      <c r="J14" s="36"/>
      <c r="L14" s="28"/>
      <c r="M14" s="24"/>
      <c r="N14" s="29"/>
      <c r="O14" s="30"/>
      <c r="P14" s="27"/>
      <c r="Q14" s="30"/>
      <c r="R14" s="27"/>
      <c r="S14" s="17"/>
    </row>
    <row r="15" spans="1:19" ht="30" x14ac:dyDescent="0.2">
      <c r="A15" s="33">
        <v>300</v>
      </c>
      <c r="B15" s="34" t="s">
        <v>88</v>
      </c>
      <c r="C15" s="35">
        <f>SUM(C16:C19)</f>
        <v>9969.56</v>
      </c>
      <c r="D15" s="35"/>
      <c r="E15" s="35">
        <f>SUM(E16:E19)</f>
        <v>11420.679999999998</v>
      </c>
      <c r="F15" s="35">
        <f>SUM(F16:F19)</f>
        <v>10289.459999999999</v>
      </c>
      <c r="G15" s="163"/>
      <c r="H15" s="164">
        <f t="shared" si="0"/>
        <v>90.094985587548209</v>
      </c>
      <c r="J15" s="36"/>
      <c r="L15" s="28"/>
      <c r="M15" s="24"/>
      <c r="N15" s="29"/>
      <c r="O15" s="30"/>
      <c r="P15" s="30"/>
      <c r="Q15" s="30"/>
      <c r="R15" s="27"/>
      <c r="S15" s="17"/>
    </row>
    <row r="16" spans="1:19" ht="15" x14ac:dyDescent="0.2">
      <c r="A16" s="63">
        <v>302</v>
      </c>
      <c r="B16" s="11" t="s">
        <v>89</v>
      </c>
      <c r="C16" s="14">
        <v>0</v>
      </c>
      <c r="D16" s="14"/>
      <c r="E16" s="14">
        <v>0</v>
      </c>
      <c r="F16" s="14">
        <v>0</v>
      </c>
      <c r="G16" s="31"/>
      <c r="H16" s="32">
        <v>0</v>
      </c>
      <c r="J16" s="36"/>
      <c r="L16" s="28"/>
      <c r="M16" s="24"/>
      <c r="N16" s="29"/>
      <c r="O16" s="30"/>
      <c r="P16" s="30"/>
      <c r="Q16" s="30"/>
      <c r="R16" s="27"/>
      <c r="S16" s="17"/>
    </row>
    <row r="17" spans="1:19" ht="45" x14ac:dyDescent="0.2">
      <c r="A17" s="63">
        <v>309</v>
      </c>
      <c r="B17" s="11" t="s">
        <v>90</v>
      </c>
      <c r="C17" s="14">
        <v>6324.22</v>
      </c>
      <c r="D17" s="14"/>
      <c r="E17" s="14">
        <v>6975.44</v>
      </c>
      <c r="F17" s="14">
        <v>6783.08</v>
      </c>
      <c r="G17" s="31"/>
      <c r="H17" s="32">
        <f t="shared" si="0"/>
        <v>97.242324498526273</v>
      </c>
      <c r="J17" s="36"/>
      <c r="L17" s="28"/>
      <c r="M17" s="24"/>
      <c r="N17" s="29"/>
      <c r="O17" s="30"/>
      <c r="P17" s="27"/>
      <c r="Q17" s="30"/>
      <c r="R17" s="27"/>
      <c r="S17" s="17"/>
    </row>
    <row r="18" spans="1:19" ht="15" x14ac:dyDescent="0.2">
      <c r="A18" s="63">
        <v>310</v>
      </c>
      <c r="B18" s="11" t="s">
        <v>91</v>
      </c>
      <c r="C18" s="14">
        <v>2286.79</v>
      </c>
      <c r="D18" s="14"/>
      <c r="E18" s="14">
        <v>3086.69</v>
      </c>
      <c r="F18" s="14">
        <v>2258.92</v>
      </c>
      <c r="G18" s="31"/>
      <c r="H18" s="32">
        <f t="shared" si="0"/>
        <v>73.182600131532482</v>
      </c>
      <c r="J18" s="36"/>
      <c r="L18" s="37"/>
      <c r="M18" s="38"/>
      <c r="N18" s="39"/>
      <c r="O18" s="40"/>
      <c r="P18" s="40"/>
      <c r="Q18" s="40"/>
      <c r="R18" s="27"/>
      <c r="S18" s="17"/>
    </row>
    <row r="19" spans="1:19" ht="34.5" customHeight="1" x14ac:dyDescent="0.2">
      <c r="A19" s="63">
        <v>314</v>
      </c>
      <c r="B19" s="11" t="s">
        <v>92</v>
      </c>
      <c r="C19" s="14">
        <v>1358.55</v>
      </c>
      <c r="D19" s="14"/>
      <c r="E19" s="14">
        <v>1358.55</v>
      </c>
      <c r="F19" s="14">
        <v>1247.46</v>
      </c>
      <c r="G19" s="31"/>
      <c r="H19" s="32">
        <f t="shared" si="0"/>
        <v>91.822899414817272</v>
      </c>
      <c r="J19" s="36"/>
      <c r="L19" s="28"/>
      <c r="M19" s="24"/>
      <c r="N19" s="41"/>
      <c r="O19" s="30"/>
      <c r="P19" s="30"/>
      <c r="Q19" s="30"/>
      <c r="R19" s="27"/>
      <c r="S19" s="17"/>
    </row>
    <row r="20" spans="1:19" ht="15" x14ac:dyDescent="0.2">
      <c r="A20" s="33">
        <v>400</v>
      </c>
      <c r="B20" s="7" t="s">
        <v>93</v>
      </c>
      <c r="C20" s="8">
        <f>SUM(C21:C27)</f>
        <v>106842.87</v>
      </c>
      <c r="D20" s="8"/>
      <c r="E20" s="8">
        <f>SUM(E21:E27)</f>
        <v>106842.87</v>
      </c>
      <c r="F20" s="8">
        <f>SUM(F21:F27)</f>
        <v>87202.640000000014</v>
      </c>
      <c r="G20" s="56"/>
      <c r="H20" s="165">
        <f t="shared" si="0"/>
        <v>81.617650293370076</v>
      </c>
      <c r="J20" s="36"/>
      <c r="L20" s="28"/>
      <c r="M20" s="24"/>
      <c r="N20" s="41"/>
      <c r="O20" s="30"/>
      <c r="P20" s="30"/>
      <c r="Q20" s="30"/>
      <c r="R20" s="27"/>
      <c r="S20" s="17"/>
    </row>
    <row r="21" spans="1:19" ht="15" x14ac:dyDescent="0.2">
      <c r="A21" s="63">
        <v>405</v>
      </c>
      <c r="B21" s="11" t="s">
        <v>94</v>
      </c>
      <c r="C21" s="14">
        <v>997.3</v>
      </c>
      <c r="D21" s="14"/>
      <c r="E21" s="14">
        <v>997.3</v>
      </c>
      <c r="F21" s="14">
        <v>423.96</v>
      </c>
      <c r="G21" s="31"/>
      <c r="H21" s="32">
        <f t="shared" si="0"/>
        <v>42.510779103579665</v>
      </c>
      <c r="J21" s="36"/>
      <c r="L21" s="28"/>
      <c r="M21" s="24"/>
      <c r="N21" s="41"/>
      <c r="O21" s="30"/>
      <c r="P21" s="30"/>
      <c r="Q21" s="30"/>
      <c r="R21" s="27"/>
      <c r="S21" s="17"/>
    </row>
    <row r="22" spans="1:19" ht="15" x14ac:dyDescent="0.2">
      <c r="A22" s="63">
        <v>406</v>
      </c>
      <c r="B22" s="11" t="s">
        <v>95</v>
      </c>
      <c r="C22" s="14">
        <v>1613.73</v>
      </c>
      <c r="D22" s="14"/>
      <c r="E22" s="14">
        <v>1613.73</v>
      </c>
      <c r="F22" s="14">
        <v>1606.9</v>
      </c>
      <c r="G22" s="31"/>
      <c r="H22" s="32">
        <f t="shared" si="0"/>
        <v>99.576756954385175</v>
      </c>
      <c r="J22" s="36"/>
      <c r="L22" s="28"/>
      <c r="M22" s="24"/>
      <c r="N22" s="41"/>
      <c r="O22" s="30"/>
      <c r="P22" s="30"/>
      <c r="Q22" s="30"/>
      <c r="R22" s="27"/>
      <c r="S22" s="17"/>
    </row>
    <row r="23" spans="1:19" ht="15" x14ac:dyDescent="0.2">
      <c r="A23" s="63">
        <v>407</v>
      </c>
      <c r="B23" s="11" t="s">
        <v>295</v>
      </c>
      <c r="C23" s="14">
        <v>0</v>
      </c>
      <c r="D23" s="14"/>
      <c r="E23" s="14">
        <v>0</v>
      </c>
      <c r="F23" s="14">
        <v>0</v>
      </c>
      <c r="G23" s="31"/>
      <c r="H23" s="32">
        <v>0</v>
      </c>
      <c r="J23" s="36"/>
      <c r="L23" s="28"/>
      <c r="M23" s="24"/>
      <c r="N23" s="41"/>
      <c r="O23" s="30"/>
      <c r="P23" s="30"/>
      <c r="Q23" s="30"/>
      <c r="R23" s="27"/>
      <c r="S23" s="17"/>
    </row>
    <row r="24" spans="1:19" ht="15" x14ac:dyDescent="0.2">
      <c r="A24" s="63">
        <v>408</v>
      </c>
      <c r="B24" s="42" t="s">
        <v>96</v>
      </c>
      <c r="C24" s="14">
        <v>720</v>
      </c>
      <c r="D24" s="14"/>
      <c r="E24" s="14">
        <v>720</v>
      </c>
      <c r="F24" s="14">
        <v>540.99</v>
      </c>
      <c r="G24" s="31"/>
      <c r="H24" s="32">
        <f t="shared" si="0"/>
        <v>75.137500000000003</v>
      </c>
      <c r="J24" s="36"/>
      <c r="L24" s="43"/>
      <c r="M24" s="19"/>
      <c r="N24" s="44"/>
      <c r="O24" s="21"/>
      <c r="P24" s="20"/>
      <c r="Q24" s="21"/>
      <c r="R24" s="27"/>
      <c r="S24" s="17"/>
    </row>
    <row r="25" spans="1:19" ht="15" x14ac:dyDescent="0.2">
      <c r="A25" s="63">
        <v>409</v>
      </c>
      <c r="B25" s="45" t="s">
        <v>97</v>
      </c>
      <c r="C25" s="14">
        <v>94130.18</v>
      </c>
      <c r="D25" s="14"/>
      <c r="E25" s="14">
        <v>94130.18</v>
      </c>
      <c r="F25" s="14">
        <v>78675.399999999994</v>
      </c>
      <c r="G25" s="31"/>
      <c r="H25" s="32">
        <f t="shared" si="0"/>
        <v>83.581482580825821</v>
      </c>
      <c r="J25" s="36"/>
      <c r="L25" s="28"/>
      <c r="M25" s="24"/>
      <c r="N25" s="41"/>
      <c r="O25" s="30"/>
      <c r="P25" s="30"/>
      <c r="Q25" s="30"/>
      <c r="R25" s="27"/>
      <c r="S25" s="17"/>
    </row>
    <row r="26" spans="1:19" ht="15" x14ac:dyDescent="0.2">
      <c r="A26" s="63">
        <v>410</v>
      </c>
      <c r="B26" s="45" t="s">
        <v>98</v>
      </c>
      <c r="C26" s="14">
        <v>916.74</v>
      </c>
      <c r="D26" s="14"/>
      <c r="E26" s="14">
        <v>916.74</v>
      </c>
      <c r="F26" s="14">
        <v>915.57</v>
      </c>
      <c r="G26" s="31"/>
      <c r="H26" s="32">
        <f t="shared" si="0"/>
        <v>99.872373846455915</v>
      </c>
      <c r="J26" s="36"/>
      <c r="L26" s="28"/>
      <c r="M26" s="24"/>
      <c r="N26" s="41"/>
      <c r="O26" s="30"/>
      <c r="P26" s="30"/>
      <c r="Q26" s="30"/>
      <c r="R26" s="27"/>
      <c r="S26" s="17"/>
    </row>
    <row r="27" spans="1:19" ht="21.75" customHeight="1" x14ac:dyDescent="0.2">
      <c r="A27" s="63">
        <v>412</v>
      </c>
      <c r="B27" s="42" t="s">
        <v>99</v>
      </c>
      <c r="C27" s="14">
        <v>8464.92</v>
      </c>
      <c r="D27" s="14"/>
      <c r="E27" s="14">
        <v>8464.92</v>
      </c>
      <c r="F27" s="14">
        <v>5039.82</v>
      </c>
      <c r="G27" s="31"/>
      <c r="H27" s="32">
        <f t="shared" si="0"/>
        <v>59.537715654725623</v>
      </c>
      <c r="J27" s="36"/>
      <c r="L27" s="28"/>
      <c r="M27" s="46"/>
      <c r="N27" s="41"/>
      <c r="O27" s="30"/>
      <c r="P27" s="30"/>
      <c r="Q27" s="30"/>
      <c r="R27" s="27"/>
      <c r="S27" s="17"/>
    </row>
    <row r="28" spans="1:19" s="47" customFormat="1" ht="15" x14ac:dyDescent="0.2">
      <c r="A28" s="33">
        <v>500</v>
      </c>
      <c r="B28" s="7" t="s">
        <v>100</v>
      </c>
      <c r="C28" s="8">
        <f>SUM(C29:C32)</f>
        <v>213087.98</v>
      </c>
      <c r="D28" s="8"/>
      <c r="E28" s="8">
        <f>SUM(E29:E32)</f>
        <v>221024.02000000002</v>
      </c>
      <c r="F28" s="8">
        <f>SUM(F29:F32)</f>
        <v>159312.97</v>
      </c>
      <c r="G28" s="56"/>
      <c r="H28" s="165">
        <f t="shared" si="0"/>
        <v>72.079482582933736</v>
      </c>
      <c r="J28" s="36"/>
      <c r="L28" s="28"/>
      <c r="M28" s="48"/>
      <c r="N28" s="41"/>
      <c r="O28" s="30"/>
      <c r="P28" s="27"/>
      <c r="Q28" s="30"/>
      <c r="R28" s="27"/>
      <c r="S28" s="49"/>
    </row>
    <row r="29" spans="1:19" ht="15" x14ac:dyDescent="0.2">
      <c r="A29" s="63">
        <v>501</v>
      </c>
      <c r="B29" s="42" t="s">
        <v>101</v>
      </c>
      <c r="C29" s="14">
        <v>44044.91</v>
      </c>
      <c r="D29" s="14"/>
      <c r="E29" s="14">
        <v>44044.91</v>
      </c>
      <c r="F29" s="14">
        <v>38260.120000000003</v>
      </c>
      <c r="G29" s="31"/>
      <c r="H29" s="32">
        <f t="shared" si="0"/>
        <v>86.866155476308165</v>
      </c>
      <c r="J29" s="36"/>
      <c r="L29" s="28"/>
      <c r="M29" s="48"/>
      <c r="N29" s="41"/>
      <c r="O29" s="30"/>
      <c r="P29" s="30"/>
      <c r="Q29" s="30"/>
      <c r="R29" s="27"/>
      <c r="S29" s="17"/>
    </row>
    <row r="30" spans="1:19" ht="15" x14ac:dyDescent="0.2">
      <c r="A30" s="63">
        <v>502</v>
      </c>
      <c r="B30" s="42" t="s">
        <v>102</v>
      </c>
      <c r="C30" s="14">
        <v>98234.78</v>
      </c>
      <c r="D30" s="14"/>
      <c r="E30" s="14">
        <v>106170.82</v>
      </c>
      <c r="F30" s="14">
        <v>54313</v>
      </c>
      <c r="G30" s="31"/>
      <c r="H30" s="32">
        <f t="shared" si="0"/>
        <v>51.156240481141616</v>
      </c>
      <c r="J30" s="36"/>
      <c r="L30" s="28"/>
      <c r="M30" s="46"/>
      <c r="N30" s="41"/>
      <c r="O30" s="30"/>
      <c r="P30" s="27"/>
      <c r="Q30" s="30"/>
      <c r="R30" s="27"/>
      <c r="S30" s="17"/>
    </row>
    <row r="31" spans="1:19" ht="15" x14ac:dyDescent="0.2">
      <c r="A31" s="63">
        <v>503</v>
      </c>
      <c r="B31" s="42" t="s">
        <v>103</v>
      </c>
      <c r="C31" s="14">
        <v>59242.35</v>
      </c>
      <c r="D31" s="14"/>
      <c r="E31" s="14">
        <v>59242.35</v>
      </c>
      <c r="F31" s="14">
        <v>55802.25</v>
      </c>
      <c r="G31" s="31"/>
      <c r="H31" s="32">
        <f t="shared" si="0"/>
        <v>94.193174308581618</v>
      </c>
      <c r="J31" s="36"/>
      <c r="L31" s="18"/>
      <c r="M31" s="19"/>
      <c r="N31" s="20"/>
      <c r="O31" s="21"/>
      <c r="P31" s="22"/>
      <c r="Q31" s="21"/>
      <c r="R31" s="27"/>
      <c r="S31" s="17"/>
    </row>
    <row r="32" spans="1:19" ht="30" x14ac:dyDescent="0.2">
      <c r="A32" s="63">
        <v>505</v>
      </c>
      <c r="B32" s="42" t="s">
        <v>104</v>
      </c>
      <c r="C32" s="14">
        <v>11565.94</v>
      </c>
      <c r="D32" s="14"/>
      <c r="E32" s="14">
        <v>11565.94</v>
      </c>
      <c r="F32" s="14">
        <v>10937.6</v>
      </c>
      <c r="G32" s="31"/>
      <c r="H32" s="32">
        <f t="shared" si="0"/>
        <v>94.567324402512895</v>
      </c>
      <c r="J32" s="36"/>
      <c r="L32" s="28"/>
      <c r="M32" s="46"/>
      <c r="N32" s="29"/>
      <c r="O32" s="30"/>
      <c r="P32" s="30"/>
      <c r="Q32" s="30"/>
      <c r="R32" s="27"/>
      <c r="S32" s="17"/>
    </row>
    <row r="33" spans="1:19" s="47" customFormat="1" ht="15" x14ac:dyDescent="0.2">
      <c r="A33" s="33">
        <v>600</v>
      </c>
      <c r="B33" s="7" t="s">
        <v>105</v>
      </c>
      <c r="C33" s="8">
        <f>SUM(C34:C36)</f>
        <v>1286.79</v>
      </c>
      <c r="D33" s="8">
        <f>SUM(D36)</f>
        <v>0</v>
      </c>
      <c r="E33" s="8">
        <f>SUM(E34:E36)</f>
        <v>1286.79</v>
      </c>
      <c r="F33" s="8">
        <f>SUM(F34:F36)</f>
        <v>766.8</v>
      </c>
      <c r="G33" s="56"/>
      <c r="H33" s="165">
        <f t="shared" si="0"/>
        <v>59.590142913762143</v>
      </c>
      <c r="J33" s="36"/>
      <c r="L33" s="28"/>
      <c r="M33" s="46"/>
      <c r="N33" s="29"/>
      <c r="O33" s="30"/>
      <c r="P33" s="27"/>
      <c r="Q33" s="30"/>
      <c r="R33" s="27"/>
      <c r="S33" s="49"/>
    </row>
    <row r="34" spans="1:19" s="47" customFormat="1" ht="15" x14ac:dyDescent="0.2">
      <c r="A34" s="63">
        <v>602</v>
      </c>
      <c r="B34" s="42" t="s">
        <v>106</v>
      </c>
      <c r="C34" s="14">
        <v>90.07</v>
      </c>
      <c r="D34" s="14"/>
      <c r="E34" s="14">
        <v>90.07</v>
      </c>
      <c r="F34" s="14">
        <v>31.9</v>
      </c>
      <c r="G34" s="31"/>
      <c r="H34" s="32">
        <f t="shared" si="0"/>
        <v>35.416897968246921</v>
      </c>
      <c r="J34" s="36"/>
      <c r="L34" s="28"/>
      <c r="M34" s="46"/>
      <c r="N34" s="29"/>
      <c r="O34" s="30"/>
      <c r="P34" s="27"/>
      <c r="Q34" s="30"/>
      <c r="R34" s="27"/>
      <c r="S34" s="49"/>
    </row>
    <row r="35" spans="1:19" s="47" customFormat="1" ht="30" x14ac:dyDescent="0.2">
      <c r="A35" s="63">
        <v>603</v>
      </c>
      <c r="B35" s="42" t="s">
        <v>107</v>
      </c>
      <c r="C35" s="14">
        <v>695</v>
      </c>
      <c r="D35" s="14"/>
      <c r="E35" s="14">
        <v>695</v>
      </c>
      <c r="F35" s="14">
        <v>233.18</v>
      </c>
      <c r="G35" s="31"/>
      <c r="H35" s="32">
        <f t="shared" si="0"/>
        <v>33.551079136690646</v>
      </c>
      <c r="J35" s="36"/>
      <c r="L35" s="28"/>
      <c r="M35" s="46"/>
      <c r="N35" s="29"/>
      <c r="O35" s="30"/>
      <c r="P35" s="27"/>
      <c r="Q35" s="30"/>
      <c r="R35" s="27"/>
      <c r="S35" s="49"/>
    </row>
    <row r="36" spans="1:19" s="47" customFormat="1" ht="25.5" customHeight="1" x14ac:dyDescent="0.2">
      <c r="A36" s="63">
        <v>605</v>
      </c>
      <c r="B36" s="42" t="s">
        <v>108</v>
      </c>
      <c r="C36" s="14">
        <v>501.72</v>
      </c>
      <c r="D36" s="14"/>
      <c r="E36" s="14">
        <v>501.72</v>
      </c>
      <c r="F36" s="14">
        <v>501.72</v>
      </c>
      <c r="G36" s="31"/>
      <c r="H36" s="32">
        <f t="shared" si="0"/>
        <v>100</v>
      </c>
      <c r="J36" s="36"/>
      <c r="L36" s="28"/>
      <c r="M36" s="46"/>
      <c r="N36" s="41"/>
      <c r="O36" s="30"/>
      <c r="P36" s="30"/>
      <c r="Q36" s="30"/>
      <c r="R36" s="27"/>
      <c r="S36" s="49"/>
    </row>
    <row r="37" spans="1:19" s="47" customFormat="1" ht="15" x14ac:dyDescent="0.2">
      <c r="A37" s="33">
        <v>700</v>
      </c>
      <c r="B37" s="7" t="s">
        <v>109</v>
      </c>
      <c r="C37" s="8">
        <f>SUM(C38:C42)</f>
        <v>1635476.62</v>
      </c>
      <c r="D37" s="8"/>
      <c r="E37" s="8">
        <f>SUM(E38:E42)</f>
        <v>1635603.0099999998</v>
      </c>
      <c r="F37" s="8">
        <f>SUM(F38:F42)</f>
        <v>1578073.68</v>
      </c>
      <c r="G37" s="56"/>
      <c r="H37" s="165">
        <f t="shared" si="0"/>
        <v>96.48268377789303</v>
      </c>
      <c r="J37" s="36"/>
      <c r="L37" s="28"/>
      <c r="M37" s="46"/>
      <c r="N37" s="29"/>
      <c r="O37" s="30"/>
      <c r="P37" s="27"/>
      <c r="Q37" s="30"/>
      <c r="R37" s="27"/>
      <c r="S37" s="49"/>
    </row>
    <row r="38" spans="1:19" s="47" customFormat="1" ht="15" x14ac:dyDescent="0.2">
      <c r="A38" s="64">
        <v>701</v>
      </c>
      <c r="B38" s="42" t="s">
        <v>110</v>
      </c>
      <c r="C38" s="14">
        <v>361790.65</v>
      </c>
      <c r="D38" s="14"/>
      <c r="E38" s="14">
        <v>361790.65</v>
      </c>
      <c r="F38" s="14">
        <v>357383.29</v>
      </c>
      <c r="G38" s="31"/>
      <c r="H38" s="32">
        <f t="shared" si="0"/>
        <v>98.781792730132736</v>
      </c>
      <c r="J38" s="36"/>
      <c r="L38" s="18"/>
      <c r="M38" s="19"/>
      <c r="N38" s="20"/>
      <c r="O38" s="20"/>
      <c r="P38" s="20"/>
      <c r="Q38" s="21"/>
      <c r="R38" s="27"/>
      <c r="S38" s="49"/>
    </row>
    <row r="39" spans="1:19" s="47" customFormat="1" ht="15" x14ac:dyDescent="0.2">
      <c r="A39" s="64">
        <v>702</v>
      </c>
      <c r="B39" s="42" t="s">
        <v>111</v>
      </c>
      <c r="C39" s="14">
        <v>1055457.55</v>
      </c>
      <c r="D39" s="14"/>
      <c r="E39" s="14">
        <v>1055583.94</v>
      </c>
      <c r="F39" s="14">
        <v>1021834.62</v>
      </c>
      <c r="G39" s="31"/>
      <c r="H39" s="32">
        <f t="shared" si="0"/>
        <v>96.802781974875458</v>
      </c>
      <c r="J39" s="36"/>
      <c r="L39" s="50"/>
      <c r="M39" s="46"/>
      <c r="N39" s="29"/>
      <c r="O39" s="30"/>
      <c r="P39" s="27"/>
      <c r="Q39" s="30"/>
      <c r="R39" s="27"/>
      <c r="S39" s="49"/>
    </row>
    <row r="40" spans="1:19" s="47" customFormat="1" ht="15" x14ac:dyDescent="0.2">
      <c r="A40" s="64">
        <v>703</v>
      </c>
      <c r="B40" s="42" t="s">
        <v>181</v>
      </c>
      <c r="C40" s="14">
        <v>165824.92000000001</v>
      </c>
      <c r="D40" s="14"/>
      <c r="E40" s="14">
        <v>165824.92000000001</v>
      </c>
      <c r="F40" s="14">
        <v>150800.88</v>
      </c>
      <c r="G40" s="31"/>
      <c r="H40" s="32">
        <f t="shared" si="0"/>
        <v>90.939817730652308</v>
      </c>
      <c r="J40" s="36"/>
      <c r="L40" s="50"/>
      <c r="M40" s="46"/>
      <c r="N40" s="29"/>
      <c r="O40" s="30"/>
      <c r="P40" s="27"/>
      <c r="Q40" s="30"/>
      <c r="R40" s="27"/>
      <c r="S40" s="49"/>
    </row>
    <row r="41" spans="1:19" s="47" customFormat="1" ht="15" x14ac:dyDescent="0.2">
      <c r="A41" s="64">
        <v>707</v>
      </c>
      <c r="B41" s="42" t="s">
        <v>112</v>
      </c>
      <c r="C41" s="14">
        <v>13662.11</v>
      </c>
      <c r="D41" s="14"/>
      <c r="E41" s="14">
        <v>13662.11</v>
      </c>
      <c r="F41" s="14">
        <v>10635.19</v>
      </c>
      <c r="G41" s="31"/>
      <c r="H41" s="32">
        <f t="shared" si="0"/>
        <v>77.84441788274286</v>
      </c>
      <c r="J41" s="36"/>
      <c r="L41" s="18"/>
      <c r="M41" s="19"/>
      <c r="N41" s="44"/>
      <c r="O41" s="21"/>
      <c r="P41" s="21"/>
      <c r="Q41" s="21"/>
      <c r="R41" s="27"/>
      <c r="S41" s="49"/>
    </row>
    <row r="42" spans="1:19" s="47" customFormat="1" ht="15" x14ac:dyDescent="0.2">
      <c r="A42" s="64">
        <v>709</v>
      </c>
      <c r="B42" s="42" t="s">
        <v>113</v>
      </c>
      <c r="C42" s="14">
        <v>38741.39</v>
      </c>
      <c r="D42" s="14"/>
      <c r="E42" s="14">
        <v>38741.39</v>
      </c>
      <c r="F42" s="14">
        <v>37419.699999999997</v>
      </c>
      <c r="G42" s="31"/>
      <c r="H42" s="32">
        <f t="shared" si="0"/>
        <v>96.588429067723169</v>
      </c>
      <c r="J42" s="36"/>
      <c r="L42" s="51"/>
      <c r="M42" s="46"/>
      <c r="N42" s="41"/>
      <c r="O42" s="30"/>
      <c r="P42" s="27"/>
      <c r="Q42" s="30"/>
      <c r="R42" s="27"/>
      <c r="S42" s="49"/>
    </row>
    <row r="43" spans="1:19" s="47" customFormat="1" ht="15" x14ac:dyDescent="0.2">
      <c r="A43" s="33">
        <v>800</v>
      </c>
      <c r="B43" s="7" t="s">
        <v>114</v>
      </c>
      <c r="C43" s="8">
        <f>SUM(C44:C45)</f>
        <v>96583.680000000008</v>
      </c>
      <c r="D43" s="8"/>
      <c r="E43" s="8">
        <f>SUM(E44:E45)</f>
        <v>96583.680000000008</v>
      </c>
      <c r="F43" s="8">
        <f>SUM(F44:F45)</f>
        <v>95730.51999999999</v>
      </c>
      <c r="G43" s="56"/>
      <c r="H43" s="165">
        <f t="shared" si="0"/>
        <v>99.11666235952076</v>
      </c>
      <c r="J43" s="36"/>
      <c r="L43" s="51"/>
      <c r="M43" s="46"/>
      <c r="N43" s="41"/>
      <c r="O43" s="30"/>
      <c r="P43" s="30"/>
      <c r="Q43" s="30"/>
      <c r="R43" s="27"/>
      <c r="S43" s="49"/>
    </row>
    <row r="44" spans="1:19" s="47" customFormat="1" ht="15" x14ac:dyDescent="0.2">
      <c r="A44" s="64">
        <v>801</v>
      </c>
      <c r="B44" s="42" t="s">
        <v>115</v>
      </c>
      <c r="C44" s="14">
        <v>72268.3</v>
      </c>
      <c r="D44" s="14"/>
      <c r="E44" s="14">
        <v>72268.3</v>
      </c>
      <c r="F44" s="14">
        <v>71471.67</v>
      </c>
      <c r="G44" s="31"/>
      <c r="H44" s="32">
        <f t="shared" si="0"/>
        <v>98.897677128146071</v>
      </c>
      <c r="J44" s="36"/>
      <c r="L44" s="51"/>
      <c r="M44" s="46"/>
      <c r="N44" s="41"/>
      <c r="O44" s="30"/>
      <c r="P44" s="30"/>
      <c r="Q44" s="30"/>
      <c r="R44" s="27"/>
      <c r="S44" s="49"/>
    </row>
    <row r="45" spans="1:19" s="47" customFormat="1" ht="17.25" customHeight="1" x14ac:dyDescent="0.2">
      <c r="A45" s="64">
        <v>804</v>
      </c>
      <c r="B45" s="42" t="s">
        <v>116</v>
      </c>
      <c r="C45" s="14">
        <v>24315.38</v>
      </c>
      <c r="D45" s="14"/>
      <c r="E45" s="14">
        <v>24315.38</v>
      </c>
      <c r="F45" s="14">
        <v>24258.85</v>
      </c>
      <c r="G45" s="31"/>
      <c r="H45" s="32">
        <f t="shared" si="0"/>
        <v>99.767513400983233</v>
      </c>
      <c r="J45" s="36"/>
      <c r="L45" s="51"/>
      <c r="M45" s="46"/>
      <c r="N45" s="41"/>
      <c r="O45" s="30"/>
      <c r="P45" s="27"/>
      <c r="Q45" s="30"/>
      <c r="R45" s="27"/>
      <c r="S45" s="49"/>
    </row>
    <row r="46" spans="1:19" s="47" customFormat="1" ht="15" x14ac:dyDescent="0.2">
      <c r="A46" s="65">
        <v>900</v>
      </c>
      <c r="B46" s="7" t="s">
        <v>117</v>
      </c>
      <c r="C46" s="8">
        <f>SUM(C47:C47)</f>
        <v>338.21</v>
      </c>
      <c r="D46" s="8"/>
      <c r="E46" s="8">
        <f>SUM(E47:E47)</f>
        <v>338.21</v>
      </c>
      <c r="F46" s="8">
        <f>SUM(F47:F47)</f>
        <v>195.8</v>
      </c>
      <c r="G46" s="56"/>
      <c r="H46" s="32">
        <f t="shared" si="0"/>
        <v>57.893025043611971</v>
      </c>
      <c r="J46" s="36"/>
      <c r="L46" s="43"/>
      <c r="M46" s="19"/>
      <c r="N46" s="44"/>
      <c r="O46" s="21"/>
      <c r="P46" s="21"/>
      <c r="Q46" s="21"/>
      <c r="R46" s="27"/>
      <c r="S46" s="49"/>
    </row>
    <row r="47" spans="1:19" s="47" customFormat="1" ht="15" x14ac:dyDescent="0.2">
      <c r="A47" s="64">
        <v>909</v>
      </c>
      <c r="B47" s="42" t="s">
        <v>118</v>
      </c>
      <c r="C47" s="14">
        <v>338.21</v>
      </c>
      <c r="D47" s="14"/>
      <c r="E47" s="14">
        <v>338.21</v>
      </c>
      <c r="F47" s="14">
        <v>195.8</v>
      </c>
      <c r="G47" s="31"/>
      <c r="H47" s="32">
        <f t="shared" si="0"/>
        <v>57.893025043611971</v>
      </c>
      <c r="J47" s="36"/>
      <c r="L47" s="51"/>
      <c r="M47" s="46"/>
      <c r="N47" s="41"/>
      <c r="O47" s="30"/>
      <c r="P47" s="30"/>
      <c r="Q47" s="30"/>
      <c r="R47" s="27"/>
      <c r="S47" s="49"/>
    </row>
    <row r="48" spans="1:19" s="47" customFormat="1" ht="15" x14ac:dyDescent="0.2">
      <c r="A48" s="66">
        <v>1000</v>
      </c>
      <c r="B48" s="7" t="s">
        <v>119</v>
      </c>
      <c r="C48" s="8">
        <f>SUM(C49:C53)</f>
        <v>167217.41</v>
      </c>
      <c r="D48" s="8"/>
      <c r="E48" s="8">
        <f>SUM(E49:E53)</f>
        <v>167217.41</v>
      </c>
      <c r="F48" s="8">
        <f>SUM(F49:F53)</f>
        <v>165878.04999999999</v>
      </c>
      <c r="G48" s="56"/>
      <c r="H48" s="165">
        <f t="shared" si="0"/>
        <v>99.199030770779189</v>
      </c>
      <c r="J48" s="36"/>
      <c r="L48" s="51"/>
      <c r="M48" s="46"/>
      <c r="N48" s="41"/>
      <c r="O48" s="30"/>
      <c r="P48" s="30"/>
      <c r="Q48" s="30"/>
      <c r="R48" s="27"/>
      <c r="S48" s="49"/>
    </row>
    <row r="49" spans="1:19" s="47" customFormat="1" ht="15" x14ac:dyDescent="0.2">
      <c r="A49" s="67">
        <v>1001</v>
      </c>
      <c r="B49" s="42" t="s">
        <v>120</v>
      </c>
      <c r="C49" s="14">
        <v>10692.92</v>
      </c>
      <c r="D49" s="14"/>
      <c r="E49" s="14">
        <v>10692.92</v>
      </c>
      <c r="F49" s="14">
        <v>10498.37</v>
      </c>
      <c r="G49" s="31"/>
      <c r="H49" s="32">
        <f t="shared" si="0"/>
        <v>98.18057181761391</v>
      </c>
      <c r="J49" s="36"/>
      <c r="L49" s="52"/>
      <c r="M49" s="19"/>
      <c r="N49" s="44"/>
      <c r="O49" s="21"/>
      <c r="P49" s="22"/>
      <c r="Q49" s="21"/>
      <c r="R49" s="27"/>
      <c r="S49" s="49"/>
    </row>
    <row r="50" spans="1:19" s="47" customFormat="1" ht="15" x14ac:dyDescent="0.2">
      <c r="A50" s="67">
        <v>1002</v>
      </c>
      <c r="B50" s="42" t="s">
        <v>121</v>
      </c>
      <c r="C50" s="14">
        <v>3288.93</v>
      </c>
      <c r="D50" s="14"/>
      <c r="E50" s="14">
        <v>3288.93</v>
      </c>
      <c r="F50" s="14">
        <v>3288.93</v>
      </c>
      <c r="G50" s="31"/>
      <c r="H50" s="32">
        <f t="shared" si="0"/>
        <v>100</v>
      </c>
      <c r="J50" s="36"/>
      <c r="L50" s="51"/>
      <c r="M50" s="46"/>
      <c r="N50" s="41"/>
      <c r="O50" s="30"/>
      <c r="P50" s="30"/>
      <c r="Q50" s="30"/>
      <c r="R50" s="27"/>
      <c r="S50" s="49"/>
    </row>
    <row r="51" spans="1:19" s="47" customFormat="1" ht="15" x14ac:dyDescent="0.2">
      <c r="A51" s="67">
        <v>1003</v>
      </c>
      <c r="B51" s="42" t="s">
        <v>122</v>
      </c>
      <c r="C51" s="14">
        <v>141410.44</v>
      </c>
      <c r="D51" s="14"/>
      <c r="E51" s="14">
        <v>141410.44</v>
      </c>
      <c r="F51" s="14">
        <v>140450.70000000001</v>
      </c>
      <c r="G51" s="31"/>
      <c r="H51" s="32">
        <f t="shared" si="0"/>
        <v>99.321308950032275</v>
      </c>
      <c r="J51" s="36"/>
      <c r="L51" s="53"/>
      <c r="M51" s="19"/>
      <c r="N51" s="44"/>
      <c r="O51" s="21"/>
      <c r="P51" s="22"/>
      <c r="Q51" s="21"/>
      <c r="R51" s="27"/>
      <c r="S51" s="49"/>
    </row>
    <row r="52" spans="1:19" s="47" customFormat="1" ht="15" x14ac:dyDescent="0.2">
      <c r="A52" s="67">
        <v>1004</v>
      </c>
      <c r="B52" s="42" t="s">
        <v>319</v>
      </c>
      <c r="C52" s="14">
        <v>6301.49</v>
      </c>
      <c r="D52" s="14"/>
      <c r="E52" s="14">
        <v>6301.49</v>
      </c>
      <c r="F52" s="14">
        <v>6186.96</v>
      </c>
      <c r="G52" s="31"/>
      <c r="H52" s="32">
        <f t="shared" si="0"/>
        <v>98.182493346811626</v>
      </c>
      <c r="J52" s="36"/>
      <c r="L52" s="53"/>
      <c r="M52" s="19"/>
      <c r="N52" s="44"/>
      <c r="O52" s="21"/>
      <c r="P52" s="22"/>
      <c r="Q52" s="21"/>
      <c r="R52" s="27"/>
      <c r="S52" s="49"/>
    </row>
    <row r="53" spans="1:19" s="47" customFormat="1" ht="15" x14ac:dyDescent="0.2">
      <c r="A53" s="67">
        <v>1006</v>
      </c>
      <c r="B53" s="42" t="s">
        <v>123</v>
      </c>
      <c r="C53" s="14">
        <v>5523.63</v>
      </c>
      <c r="D53" s="14"/>
      <c r="E53" s="14">
        <v>5523.63</v>
      </c>
      <c r="F53" s="14">
        <v>5453.09</v>
      </c>
      <c r="G53" s="31"/>
      <c r="H53" s="32">
        <f t="shared" si="0"/>
        <v>98.722941254211449</v>
      </c>
      <c r="J53" s="36"/>
      <c r="L53" s="54"/>
      <c r="M53" s="46"/>
      <c r="N53" s="41"/>
      <c r="O53" s="30"/>
      <c r="P53" s="27"/>
      <c r="Q53" s="30"/>
      <c r="R53" s="27"/>
      <c r="S53" s="49"/>
    </row>
    <row r="54" spans="1:19" s="47" customFormat="1" ht="15" x14ac:dyDescent="0.2">
      <c r="A54" s="66">
        <v>1100</v>
      </c>
      <c r="B54" s="7" t="s">
        <v>124</v>
      </c>
      <c r="C54" s="8">
        <f>SUM(C55:C56)</f>
        <v>35741.03</v>
      </c>
      <c r="D54" s="8"/>
      <c r="E54" s="8">
        <f>SUM(E55:E56)</f>
        <v>35741.03</v>
      </c>
      <c r="F54" s="8">
        <f t="shared" ref="F54" si="1">SUM(F55:F56)</f>
        <v>33016.28</v>
      </c>
      <c r="G54" s="56"/>
      <c r="H54" s="165">
        <f t="shared" si="0"/>
        <v>92.376408849996778</v>
      </c>
      <c r="J54" s="36"/>
      <c r="L54" s="54"/>
      <c r="M54" s="46"/>
      <c r="N54" s="41"/>
      <c r="O54" s="30"/>
      <c r="P54" s="30"/>
      <c r="Q54" s="30"/>
      <c r="R54" s="27"/>
      <c r="S54" s="49"/>
    </row>
    <row r="55" spans="1:19" s="47" customFormat="1" ht="15" x14ac:dyDescent="0.2">
      <c r="A55" s="67">
        <v>1101</v>
      </c>
      <c r="B55" s="42" t="s">
        <v>125</v>
      </c>
      <c r="C55" s="14">
        <v>24415.15</v>
      </c>
      <c r="D55" s="14"/>
      <c r="E55" s="14">
        <v>24415.15</v>
      </c>
      <c r="F55" s="14">
        <v>21690.41</v>
      </c>
      <c r="G55" s="31"/>
      <c r="H55" s="32">
        <f t="shared" si="0"/>
        <v>88.839962072729435</v>
      </c>
      <c r="J55" s="36"/>
      <c r="L55" s="54"/>
      <c r="M55" s="46"/>
      <c r="N55" s="41"/>
      <c r="O55" s="30"/>
      <c r="P55" s="27"/>
      <c r="Q55" s="30"/>
      <c r="R55" s="27"/>
      <c r="S55" s="49"/>
    </row>
    <row r="56" spans="1:19" s="47" customFormat="1" ht="15" x14ac:dyDescent="0.2">
      <c r="A56" s="67">
        <v>1101</v>
      </c>
      <c r="B56" s="42" t="s">
        <v>125</v>
      </c>
      <c r="C56" s="14">
        <v>11325.88</v>
      </c>
      <c r="D56" s="14"/>
      <c r="E56" s="14">
        <v>11325.88</v>
      </c>
      <c r="F56" s="14">
        <v>11325.87</v>
      </c>
      <c r="G56" s="31"/>
      <c r="H56" s="32">
        <f t="shared" ref="H56" si="2">F56/E56*100</f>
        <v>99.999911706640034</v>
      </c>
      <c r="J56" s="36"/>
      <c r="L56" s="54"/>
      <c r="M56" s="46"/>
      <c r="N56" s="41"/>
      <c r="O56" s="30"/>
      <c r="P56" s="27"/>
      <c r="Q56" s="30"/>
      <c r="R56" s="27"/>
      <c r="S56" s="49"/>
    </row>
    <row r="57" spans="1:19" s="47" customFormat="1" ht="15" x14ac:dyDescent="0.2">
      <c r="A57" s="66">
        <v>1200</v>
      </c>
      <c r="B57" s="7" t="s">
        <v>126</v>
      </c>
      <c r="C57" s="8">
        <f>SUM(C58+C59)</f>
        <v>2664.8300000000004</v>
      </c>
      <c r="D57" s="8"/>
      <c r="E57" s="8">
        <f>SUM(E58+E59)</f>
        <v>2664.8300000000004</v>
      </c>
      <c r="F57" s="8">
        <f>SUM(F58+F59)</f>
        <v>2664.8300000000004</v>
      </c>
      <c r="G57" s="56"/>
      <c r="H57" s="165">
        <f t="shared" si="0"/>
        <v>100</v>
      </c>
      <c r="J57" s="36"/>
      <c r="L57" s="54"/>
      <c r="M57" s="46"/>
      <c r="N57" s="41"/>
      <c r="O57" s="30"/>
      <c r="P57" s="30"/>
      <c r="Q57" s="30"/>
      <c r="R57" s="27"/>
      <c r="S57" s="49"/>
    </row>
    <row r="58" spans="1:19" s="47" customFormat="1" ht="15" x14ac:dyDescent="0.2">
      <c r="A58" s="67">
        <v>1201</v>
      </c>
      <c r="B58" s="42" t="s">
        <v>127</v>
      </c>
      <c r="C58" s="14">
        <v>2293.0300000000002</v>
      </c>
      <c r="D58" s="14"/>
      <c r="E58" s="14">
        <v>2293.0300000000002</v>
      </c>
      <c r="F58" s="14">
        <v>2293.0300000000002</v>
      </c>
      <c r="G58" s="31"/>
      <c r="H58" s="32">
        <f t="shared" si="0"/>
        <v>100</v>
      </c>
      <c r="J58" s="36"/>
      <c r="L58" s="53"/>
      <c r="M58" s="19"/>
      <c r="N58" s="44"/>
      <c r="O58" s="21"/>
      <c r="P58" s="21"/>
      <c r="Q58" s="21"/>
      <c r="R58" s="27"/>
      <c r="S58" s="49"/>
    </row>
    <row r="59" spans="1:19" s="47" customFormat="1" ht="15" x14ac:dyDescent="0.2">
      <c r="A59" s="67">
        <v>1202</v>
      </c>
      <c r="B59" s="42" t="s">
        <v>128</v>
      </c>
      <c r="C59" s="14">
        <v>371.8</v>
      </c>
      <c r="D59" s="14"/>
      <c r="E59" s="14">
        <v>371.8</v>
      </c>
      <c r="F59" s="14">
        <v>371.8</v>
      </c>
      <c r="G59" s="31"/>
      <c r="H59" s="32">
        <f t="shared" si="0"/>
        <v>100</v>
      </c>
      <c r="J59" s="36"/>
      <c r="L59" s="54"/>
      <c r="M59" s="46"/>
      <c r="N59" s="41"/>
      <c r="O59" s="30"/>
      <c r="P59" s="27"/>
      <c r="Q59" s="30"/>
      <c r="R59" s="27"/>
      <c r="S59" s="49"/>
    </row>
    <row r="60" spans="1:19" s="47" customFormat="1" ht="30" x14ac:dyDescent="0.2">
      <c r="A60" s="66">
        <v>1300</v>
      </c>
      <c r="B60" s="7" t="s">
        <v>129</v>
      </c>
      <c r="C60" s="8">
        <f>SUM(C61)</f>
        <v>10.46</v>
      </c>
      <c r="D60" s="8"/>
      <c r="E60" s="8">
        <f>SUM(E61)</f>
        <v>10.46</v>
      </c>
      <c r="F60" s="8">
        <f>SUM(F61)</f>
        <v>10.45</v>
      </c>
      <c r="G60" s="56"/>
      <c r="H60" s="165">
        <f t="shared" si="0"/>
        <v>99.904397705544923</v>
      </c>
      <c r="J60" s="36"/>
      <c r="L60" s="53"/>
      <c r="M60" s="19"/>
      <c r="N60" s="44"/>
      <c r="O60" s="21"/>
      <c r="P60" s="21"/>
      <c r="Q60" s="21"/>
      <c r="R60" s="27"/>
      <c r="S60" s="49"/>
    </row>
    <row r="61" spans="1:19" s="47" customFormat="1" ht="30" x14ac:dyDescent="0.2">
      <c r="A61" s="67">
        <v>1301</v>
      </c>
      <c r="B61" s="42" t="s">
        <v>130</v>
      </c>
      <c r="C61" s="14">
        <v>10.46</v>
      </c>
      <c r="D61" s="14"/>
      <c r="E61" s="14">
        <v>10.46</v>
      </c>
      <c r="F61" s="14">
        <v>10.45</v>
      </c>
      <c r="G61" s="56"/>
      <c r="H61" s="32">
        <f t="shared" si="0"/>
        <v>99.904397705544923</v>
      </c>
      <c r="J61" s="36"/>
      <c r="L61" s="54"/>
      <c r="M61" s="46"/>
      <c r="N61" s="41"/>
      <c r="O61" s="30"/>
      <c r="P61" s="27"/>
      <c r="Q61" s="30"/>
      <c r="R61" s="27"/>
      <c r="S61" s="49"/>
    </row>
    <row r="62" spans="1:19" ht="15" x14ac:dyDescent="0.2">
      <c r="A62" s="31"/>
      <c r="B62" s="55" t="s">
        <v>131</v>
      </c>
      <c r="C62" s="8">
        <f>SUM(C6+C15+C20+C28+C33+C37+C43+C46+C48+C54+C57+C60)</f>
        <v>2410341.0900000003</v>
      </c>
      <c r="D62" s="8">
        <f>SUM(D6+D15+D20+D28+D33+D37+D43+D46+D48+D54+D57+D60)</f>
        <v>0</v>
      </c>
      <c r="E62" s="8">
        <f>SUM(E6+E15+E20+E28+E33+E37+E43+E46+E48+E54+E57+E60)</f>
        <v>2410341.09</v>
      </c>
      <c r="F62" s="8">
        <f>SUM(F6+F15+F20+F28+F33+F37+F43+F46+F48+F54+F57+F60)</f>
        <v>2258335.7999999998</v>
      </c>
      <c r="G62" s="56"/>
      <c r="H62" s="165">
        <f t="shared" si="0"/>
        <v>93.693619105169873</v>
      </c>
      <c r="J62" s="36"/>
      <c r="L62" s="54"/>
      <c r="M62" s="46"/>
      <c r="N62" s="29"/>
      <c r="O62" s="30"/>
      <c r="P62" s="27"/>
      <c r="Q62" s="30"/>
      <c r="R62" s="27"/>
      <c r="S62" s="17"/>
    </row>
    <row r="63" spans="1:19" ht="15" x14ac:dyDescent="0.2">
      <c r="A63" s="2"/>
      <c r="B63" s="2"/>
      <c r="C63" s="2"/>
      <c r="D63" s="2"/>
      <c r="E63" s="2"/>
      <c r="F63" s="57"/>
      <c r="G63" s="2"/>
      <c r="H63" s="2"/>
      <c r="L63" s="53"/>
      <c r="M63" s="19"/>
      <c r="N63" s="44"/>
      <c r="O63" s="21"/>
      <c r="P63" s="21"/>
      <c r="Q63" s="21"/>
      <c r="R63" s="27"/>
      <c r="S63" s="17"/>
    </row>
    <row r="64" spans="1:19" x14ac:dyDescent="0.2">
      <c r="L64" s="59"/>
      <c r="M64" s="59"/>
      <c r="N64" s="59"/>
      <c r="O64" s="59"/>
      <c r="P64" s="59"/>
      <c r="Q64" s="59"/>
      <c r="R64" s="59"/>
      <c r="S64" s="17"/>
    </row>
    <row r="65" spans="1:19" ht="15" customHeight="1" x14ac:dyDescent="0.2">
      <c r="A65" s="197" t="s">
        <v>476</v>
      </c>
      <c r="B65" s="197"/>
      <c r="C65" s="197"/>
      <c r="D65" s="197"/>
      <c r="E65" s="197"/>
      <c r="F65" s="197"/>
      <c r="G65" s="197"/>
      <c r="H65" s="197"/>
      <c r="L65" s="59"/>
      <c r="M65" s="59"/>
      <c r="N65" s="59"/>
      <c r="O65" s="59"/>
      <c r="P65" s="59"/>
      <c r="Q65" s="59"/>
      <c r="R65" s="59"/>
      <c r="S65" s="17"/>
    </row>
    <row r="66" spans="1:19" ht="15" x14ac:dyDescent="0.2">
      <c r="A66" s="197"/>
      <c r="B66" s="197"/>
      <c r="C66" s="197"/>
      <c r="D66" s="197"/>
      <c r="E66" s="197"/>
      <c r="F66" s="197"/>
      <c r="G66" s="197"/>
      <c r="H66" s="197"/>
      <c r="L66" s="60"/>
      <c r="M66" s="60"/>
      <c r="N66" s="60"/>
      <c r="O66" s="60"/>
      <c r="P66" s="60"/>
      <c r="Q66" s="60"/>
      <c r="R66" s="60"/>
      <c r="S66" s="17"/>
    </row>
    <row r="67" spans="1:19" ht="12.75" customHeight="1" x14ac:dyDescent="0.2">
      <c r="A67" s="197"/>
      <c r="B67" s="197"/>
      <c r="C67" s="197"/>
      <c r="D67" s="197"/>
      <c r="E67" s="197"/>
      <c r="F67" s="197"/>
      <c r="G67" s="197"/>
      <c r="H67" s="197"/>
      <c r="L67" s="17"/>
      <c r="M67" s="17"/>
      <c r="N67" s="17"/>
      <c r="O67" s="17"/>
      <c r="P67" s="17"/>
      <c r="Q67" s="17"/>
      <c r="R67" s="17"/>
      <c r="S67" s="17"/>
    </row>
    <row r="68" spans="1:19" ht="44.25" customHeight="1" x14ac:dyDescent="0.2">
      <c r="A68" s="197"/>
      <c r="B68" s="197"/>
      <c r="C68" s="197"/>
      <c r="D68" s="197"/>
      <c r="E68" s="197"/>
      <c r="F68" s="197"/>
      <c r="G68" s="197"/>
      <c r="H68" s="197"/>
      <c r="L68" s="61"/>
      <c r="M68" s="61"/>
      <c r="N68" s="61"/>
      <c r="O68" s="61"/>
      <c r="P68" s="61"/>
      <c r="Q68" s="61"/>
      <c r="R68" s="61"/>
      <c r="S68" s="17"/>
    </row>
    <row r="69" spans="1:19" ht="12.75" hidden="1" customHeight="1" x14ac:dyDescent="0.2">
      <c r="A69" s="197"/>
      <c r="B69" s="197"/>
      <c r="C69" s="197"/>
      <c r="D69" s="197"/>
      <c r="E69" s="197"/>
      <c r="F69" s="197"/>
      <c r="G69" s="197"/>
      <c r="H69" s="197"/>
      <c r="L69" s="61"/>
      <c r="M69" s="61"/>
      <c r="N69" s="61"/>
      <c r="O69" s="61"/>
      <c r="P69" s="61"/>
      <c r="Q69" s="61"/>
      <c r="R69" s="61"/>
      <c r="S69" s="17"/>
    </row>
    <row r="70" spans="1:19" ht="12.75" customHeight="1" x14ac:dyDescent="0.2">
      <c r="L70" s="61"/>
      <c r="M70" s="61"/>
      <c r="N70" s="61"/>
      <c r="O70" s="61"/>
      <c r="P70" s="61"/>
      <c r="Q70" s="61"/>
      <c r="R70" s="61"/>
      <c r="S70" s="17"/>
    </row>
    <row r="71" spans="1:19" ht="12.75" customHeight="1" x14ac:dyDescent="0.2">
      <c r="L71" s="61"/>
      <c r="M71" s="61"/>
      <c r="N71" s="61"/>
      <c r="O71" s="61"/>
      <c r="P71" s="61"/>
      <c r="Q71" s="61"/>
      <c r="R71" s="61"/>
      <c r="S71" s="17"/>
    </row>
    <row r="72" spans="1:19" ht="12.75" customHeight="1" x14ac:dyDescent="0.2">
      <c r="L72" s="61"/>
      <c r="M72" s="61"/>
      <c r="N72" s="61"/>
      <c r="O72" s="61"/>
      <c r="P72" s="61"/>
      <c r="Q72" s="61"/>
      <c r="R72" s="61"/>
      <c r="S72" s="17"/>
    </row>
    <row r="73" spans="1:19" x14ac:dyDescent="0.2">
      <c r="L73" s="17"/>
      <c r="M73" s="17"/>
      <c r="N73" s="17"/>
      <c r="O73" s="17"/>
      <c r="P73" s="17"/>
      <c r="Q73" s="17"/>
      <c r="R73" s="17"/>
      <c r="S73" s="17"/>
    </row>
  </sheetData>
  <mergeCells count="4">
    <mergeCell ref="A1:H1"/>
    <mergeCell ref="A2:H2"/>
    <mergeCell ref="F3:H3"/>
    <mergeCell ref="A65:H69"/>
  </mergeCells>
  <pageMargins left="0.70866141732283472" right="0.23622047244094491" top="0.27559055118110237" bottom="0.31496062992125984" header="0.15748031496062992" footer="0.31496062992125984"/>
  <pageSetup paperSize="9" scale="6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opLeftCell="A40" workbookViewId="0">
      <selection activeCell="B5" sqref="B5"/>
    </sheetView>
  </sheetViews>
  <sheetFormatPr defaultRowHeight="14.25" x14ac:dyDescent="0.2"/>
  <cols>
    <col min="1" max="1" width="9.140625" style="1"/>
    <col min="2" max="2" width="43.42578125" style="1" customWidth="1"/>
    <col min="3" max="3" width="31.28515625" style="1" customWidth="1"/>
    <col min="4" max="4" width="13.140625" style="1" customWidth="1"/>
    <col min="5" max="5" width="13.42578125" style="1" customWidth="1"/>
    <col min="6" max="6" width="14" style="1" customWidth="1"/>
    <col min="7" max="16384" width="9.140625" style="1"/>
  </cols>
  <sheetData>
    <row r="2" spans="1:9" ht="15.75" customHeight="1" x14ac:dyDescent="0.2">
      <c r="A2" s="198" t="s">
        <v>139</v>
      </c>
      <c r="B2" s="198"/>
      <c r="C2" s="198"/>
      <c r="D2" s="198"/>
      <c r="E2" s="198"/>
      <c r="F2" s="198"/>
      <c r="G2" s="68"/>
      <c r="H2" s="68"/>
      <c r="I2" s="68"/>
    </row>
    <row r="3" spans="1:9" ht="15" x14ac:dyDescent="0.2">
      <c r="A3" s="198"/>
      <c r="B3" s="198"/>
      <c r="C3" s="198"/>
      <c r="D3" s="198"/>
      <c r="E3" s="198"/>
      <c r="F3" s="198"/>
      <c r="G3" s="68"/>
      <c r="H3" s="68"/>
      <c r="I3" s="68"/>
    </row>
    <row r="4" spans="1:9" ht="15" x14ac:dyDescent="0.2">
      <c r="A4" s="199" t="s">
        <v>474</v>
      </c>
      <c r="B4" s="199"/>
      <c r="C4" s="199"/>
      <c r="D4" s="199"/>
      <c r="E4" s="199"/>
      <c r="F4" s="199"/>
    </row>
    <row r="5" spans="1:9" ht="76.5" x14ac:dyDescent="0.2">
      <c r="A5" s="69" t="s">
        <v>140</v>
      </c>
      <c r="B5" s="69" t="s">
        <v>141</v>
      </c>
      <c r="C5" s="69" t="s">
        <v>142</v>
      </c>
      <c r="D5" s="70" t="s">
        <v>248</v>
      </c>
      <c r="E5" s="70" t="s">
        <v>471</v>
      </c>
      <c r="F5" s="70" t="s">
        <v>177</v>
      </c>
    </row>
    <row r="6" spans="1:9" x14ac:dyDescent="0.2">
      <c r="A6" s="71">
        <v>1</v>
      </c>
      <c r="B6" s="72">
        <v>2</v>
      </c>
      <c r="C6" s="72">
        <v>3</v>
      </c>
      <c r="D6" s="73">
        <v>4</v>
      </c>
      <c r="E6" s="74"/>
      <c r="F6" s="74"/>
    </row>
    <row r="7" spans="1:9" ht="30" x14ac:dyDescent="0.2">
      <c r="A7" s="75" t="s">
        <v>431</v>
      </c>
      <c r="B7" s="76" t="s">
        <v>143</v>
      </c>
      <c r="C7" s="77" t="s">
        <v>144</v>
      </c>
      <c r="D7" s="78">
        <f>SUM(D8)</f>
        <v>150468.01999999999</v>
      </c>
      <c r="E7" s="78">
        <f>SUM(E8)</f>
        <v>-10477.33</v>
      </c>
      <c r="F7" s="79" t="s">
        <v>178</v>
      </c>
    </row>
    <row r="8" spans="1:9" ht="45" x14ac:dyDescent="0.2">
      <c r="A8" s="75" t="s">
        <v>432</v>
      </c>
      <c r="B8" s="76" t="s">
        <v>145</v>
      </c>
      <c r="C8" s="77" t="s">
        <v>146</v>
      </c>
      <c r="D8" s="78">
        <f>SUM(D9+D14+D23)</f>
        <v>150468.01999999999</v>
      </c>
      <c r="E8" s="78">
        <f>SUM(E9+E14+E23)</f>
        <v>-10477.33</v>
      </c>
      <c r="F8" s="79" t="s">
        <v>178</v>
      </c>
    </row>
    <row r="9" spans="1:9" ht="30" x14ac:dyDescent="0.2">
      <c r="A9" s="80" t="s">
        <v>433</v>
      </c>
      <c r="B9" s="81" t="s">
        <v>147</v>
      </c>
      <c r="C9" s="82" t="s">
        <v>148</v>
      </c>
      <c r="D9" s="83">
        <f>SUM(D10-D12)</f>
        <v>0</v>
      </c>
      <c r="E9" s="83">
        <f>SUM(E10-E12)</f>
        <v>0</v>
      </c>
      <c r="F9" s="79" t="s">
        <v>178</v>
      </c>
    </row>
    <row r="10" spans="1:9" ht="49.5" customHeight="1" x14ac:dyDescent="0.2">
      <c r="A10" s="80" t="s">
        <v>434</v>
      </c>
      <c r="B10" s="81" t="s">
        <v>149</v>
      </c>
      <c r="C10" s="82" t="s">
        <v>150</v>
      </c>
      <c r="D10" s="83">
        <f>SUM(D11)</f>
        <v>5000</v>
      </c>
      <c r="E10" s="83">
        <f>SUM(E11)</f>
        <v>0</v>
      </c>
      <c r="F10" s="84" t="s">
        <v>178</v>
      </c>
    </row>
    <row r="11" spans="1:9" ht="45" x14ac:dyDescent="0.2">
      <c r="A11" s="80" t="s">
        <v>435</v>
      </c>
      <c r="B11" s="81" t="s">
        <v>151</v>
      </c>
      <c r="C11" s="82" t="s">
        <v>152</v>
      </c>
      <c r="D11" s="83">
        <v>5000</v>
      </c>
      <c r="E11" s="85">
        <v>0</v>
      </c>
      <c r="F11" s="84" t="s">
        <v>178</v>
      </c>
    </row>
    <row r="12" spans="1:9" ht="45" x14ac:dyDescent="0.2">
      <c r="A12" s="80" t="s">
        <v>436</v>
      </c>
      <c r="B12" s="81" t="s">
        <v>153</v>
      </c>
      <c r="C12" s="82" t="s">
        <v>154</v>
      </c>
      <c r="D12" s="83">
        <f>SUM(D13)</f>
        <v>5000</v>
      </c>
      <c r="E12" s="83">
        <f>SUM(E13)</f>
        <v>0</v>
      </c>
      <c r="F12" s="84" t="s">
        <v>178</v>
      </c>
    </row>
    <row r="13" spans="1:9" ht="45" x14ac:dyDescent="0.2">
      <c r="A13" s="80" t="s">
        <v>437</v>
      </c>
      <c r="B13" s="81" t="s">
        <v>155</v>
      </c>
      <c r="C13" s="86" t="s">
        <v>156</v>
      </c>
      <c r="D13" s="83">
        <v>5000</v>
      </c>
      <c r="E13" s="85">
        <v>0</v>
      </c>
      <c r="F13" s="84" t="s">
        <v>178</v>
      </c>
    </row>
    <row r="14" spans="1:9" ht="45" x14ac:dyDescent="0.2">
      <c r="A14" s="80" t="s">
        <v>438</v>
      </c>
      <c r="B14" s="81" t="s">
        <v>157</v>
      </c>
      <c r="C14" s="82" t="s">
        <v>158</v>
      </c>
      <c r="D14" s="83">
        <f>SUM(D15-D17)</f>
        <v>-2417.8500000000004</v>
      </c>
      <c r="E14" s="83">
        <f>SUM(E15-E17)</f>
        <v>-2417.85</v>
      </c>
      <c r="F14" s="84">
        <f>E14/D14</f>
        <v>0.99999999999999978</v>
      </c>
    </row>
    <row r="15" spans="1:9" ht="60" x14ac:dyDescent="0.2">
      <c r="A15" s="80" t="s">
        <v>439</v>
      </c>
      <c r="B15" s="81" t="s">
        <v>159</v>
      </c>
      <c r="C15" s="82" t="s">
        <v>160</v>
      </c>
      <c r="D15" s="83">
        <f>SUM(D16)</f>
        <v>10000</v>
      </c>
      <c r="E15" s="83">
        <f>SUM(E16)</f>
        <v>0</v>
      </c>
      <c r="F15" s="84" t="s">
        <v>178</v>
      </c>
    </row>
    <row r="16" spans="1:9" ht="60" x14ac:dyDescent="0.2">
      <c r="A16" s="80" t="s">
        <v>440</v>
      </c>
      <c r="B16" s="81" t="s">
        <v>161</v>
      </c>
      <c r="C16" s="82" t="s">
        <v>162</v>
      </c>
      <c r="D16" s="83">
        <v>10000</v>
      </c>
      <c r="E16" s="85">
        <v>0</v>
      </c>
      <c r="F16" s="84" t="s">
        <v>178</v>
      </c>
    </row>
    <row r="17" spans="1:6" ht="75" x14ac:dyDescent="0.2">
      <c r="A17" s="80" t="s">
        <v>441</v>
      </c>
      <c r="B17" s="81" t="s">
        <v>163</v>
      </c>
      <c r="C17" s="82" t="s">
        <v>164</v>
      </c>
      <c r="D17" s="83">
        <f>SUM(D18)</f>
        <v>12417.85</v>
      </c>
      <c r="E17" s="83">
        <f>SUM(E18)</f>
        <v>2417.85</v>
      </c>
      <c r="F17" s="84">
        <f>E18/D18</f>
        <v>0.19470761846857546</v>
      </c>
    </row>
    <row r="18" spans="1:6" ht="69" customHeight="1" x14ac:dyDescent="0.2">
      <c r="A18" s="80" t="s">
        <v>442</v>
      </c>
      <c r="B18" s="87" t="s">
        <v>165</v>
      </c>
      <c r="C18" s="82" t="s">
        <v>166</v>
      </c>
      <c r="D18" s="83">
        <v>12417.85</v>
      </c>
      <c r="E18" s="85">
        <v>2417.85</v>
      </c>
      <c r="F18" s="84">
        <f>E18/D18</f>
        <v>0.19470761846857546</v>
      </c>
    </row>
    <row r="19" spans="1:6" ht="45" x14ac:dyDescent="0.2">
      <c r="A19" s="80" t="s">
        <v>443</v>
      </c>
      <c r="B19" s="81" t="s">
        <v>167</v>
      </c>
      <c r="C19" s="82" t="s">
        <v>168</v>
      </c>
      <c r="D19" s="83">
        <f>SUM(D20)</f>
        <v>0</v>
      </c>
      <c r="E19" s="83">
        <f>SUM(E20)</f>
        <v>0</v>
      </c>
      <c r="F19" s="84" t="s">
        <v>178</v>
      </c>
    </row>
    <row r="20" spans="1:6" ht="127.5" customHeight="1" x14ac:dyDescent="0.2">
      <c r="A20" s="80" t="s">
        <v>444</v>
      </c>
      <c r="B20" s="87" t="s">
        <v>169</v>
      </c>
      <c r="C20" s="82" t="s">
        <v>170</v>
      </c>
      <c r="D20" s="83">
        <v>0</v>
      </c>
      <c r="E20" s="85">
        <v>0</v>
      </c>
      <c r="F20" s="84" t="s">
        <v>178</v>
      </c>
    </row>
    <row r="21" spans="1:6" ht="51" customHeight="1" x14ac:dyDescent="0.2">
      <c r="A21" s="80" t="s">
        <v>445</v>
      </c>
      <c r="B21" s="81" t="s">
        <v>171</v>
      </c>
      <c r="C21" s="82" t="s">
        <v>172</v>
      </c>
      <c r="D21" s="83">
        <f>SUM(D22)</f>
        <v>0</v>
      </c>
      <c r="E21" s="83">
        <f>SUM(E22)</f>
        <v>0</v>
      </c>
      <c r="F21" s="84" t="s">
        <v>178</v>
      </c>
    </row>
    <row r="22" spans="1:6" ht="67.5" customHeight="1" x14ac:dyDescent="0.2">
      <c r="A22" s="80" t="s">
        <v>446</v>
      </c>
      <c r="B22" s="81" t="s">
        <v>173</v>
      </c>
      <c r="C22" s="82" t="s">
        <v>174</v>
      </c>
      <c r="D22" s="83">
        <v>0</v>
      </c>
      <c r="E22" s="88">
        <v>0</v>
      </c>
      <c r="F22" s="84" t="s">
        <v>178</v>
      </c>
    </row>
    <row r="23" spans="1:6" ht="34.5" customHeight="1" x14ac:dyDescent="0.2">
      <c r="A23" s="80" t="s">
        <v>447</v>
      </c>
      <c r="B23" s="81" t="s">
        <v>175</v>
      </c>
      <c r="C23" s="82" t="s">
        <v>176</v>
      </c>
      <c r="D23" s="83">
        <v>152885.87</v>
      </c>
      <c r="E23" s="85">
        <v>-8059.48</v>
      </c>
      <c r="F23" s="79" t="s">
        <v>178</v>
      </c>
    </row>
  </sheetData>
  <mergeCells count="2">
    <mergeCell ref="A2:F3"/>
    <mergeCell ref="A4:F4"/>
  </mergeCell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8"/>
  <sheetViews>
    <sheetView workbookViewId="0">
      <selection activeCell="C11" sqref="C11"/>
    </sheetView>
  </sheetViews>
  <sheetFormatPr defaultRowHeight="14.25" x14ac:dyDescent="0.2"/>
  <cols>
    <col min="1" max="1" width="49.42578125" style="1" customWidth="1"/>
    <col min="2" max="2" width="34.85546875" style="1" customWidth="1"/>
    <col min="3" max="16384" width="9.140625" style="1"/>
  </cols>
  <sheetData>
    <row r="2" spans="1:2" ht="18" customHeight="1" x14ac:dyDescent="0.2">
      <c r="A2" s="200" t="s">
        <v>134</v>
      </c>
      <c r="B2" s="200"/>
    </row>
    <row r="3" spans="1:2" ht="19.5" customHeight="1" x14ac:dyDescent="0.2">
      <c r="A3" s="200" t="s">
        <v>135</v>
      </c>
      <c r="B3" s="200"/>
    </row>
    <row r="4" spans="1:2" ht="15" x14ac:dyDescent="0.2">
      <c r="A4" s="201" t="s">
        <v>475</v>
      </c>
      <c r="B4" s="201"/>
    </row>
    <row r="5" spans="1:2" ht="42.75" x14ac:dyDescent="0.2">
      <c r="A5" s="89" t="s">
        <v>132</v>
      </c>
      <c r="B5" s="90" t="s">
        <v>133</v>
      </c>
    </row>
    <row r="6" spans="1:2" x14ac:dyDescent="0.2">
      <c r="A6" s="91" t="s">
        <v>136</v>
      </c>
      <c r="B6" s="92">
        <v>7758.92</v>
      </c>
    </row>
    <row r="8" spans="1:2" x14ac:dyDescent="0.2">
      <c r="B8" s="1" t="s">
        <v>68</v>
      </c>
    </row>
  </sheetData>
  <mergeCells count="3">
    <mergeCell ref="A2:B2"/>
    <mergeCell ref="A3:B3"/>
    <mergeCell ref="A4:B4"/>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A3" sqref="A3:B3"/>
    </sheetView>
  </sheetViews>
  <sheetFormatPr defaultRowHeight="14.25" x14ac:dyDescent="0.2"/>
  <cols>
    <col min="1" max="1" width="54" style="1" customWidth="1"/>
    <col min="2" max="2" width="17.85546875" style="1" customWidth="1"/>
    <col min="3" max="16384" width="9.140625" style="1"/>
  </cols>
  <sheetData>
    <row r="2" spans="1:2" ht="61.5" customHeight="1" x14ac:dyDescent="0.2">
      <c r="A2" s="202" t="s">
        <v>138</v>
      </c>
      <c r="B2" s="202"/>
    </row>
    <row r="3" spans="1:2" ht="15" x14ac:dyDescent="0.2">
      <c r="A3" s="201" t="s">
        <v>474</v>
      </c>
      <c r="B3" s="201"/>
    </row>
    <row r="4" spans="1:2" ht="38.25" x14ac:dyDescent="0.2">
      <c r="A4" s="93" t="s">
        <v>132</v>
      </c>
      <c r="B4" s="94" t="s">
        <v>133</v>
      </c>
    </row>
    <row r="5" spans="1:2" ht="24.75" customHeight="1" x14ac:dyDescent="0.2">
      <c r="A5" s="95" t="s">
        <v>137</v>
      </c>
      <c r="B5" s="96">
        <v>0</v>
      </c>
    </row>
  </sheetData>
  <mergeCells count="2">
    <mergeCell ref="A2:B2"/>
    <mergeCell ref="A3:B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ShmakovaEP</cp:lastModifiedBy>
  <cp:lastPrinted>2021-01-21T03:05:59Z</cp:lastPrinted>
  <dcterms:created xsi:type="dcterms:W3CDTF">2015-01-16T05:02:30Z</dcterms:created>
  <dcterms:modified xsi:type="dcterms:W3CDTF">2021-01-21T03:59:33Z</dcterms:modified>
</cp:coreProperties>
</file>