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Доходы!#REF!</definedName>
  </definedNames>
  <calcPr calcId="124519"/>
</workbook>
</file>

<file path=xl/calcChain.xml><?xml version="1.0" encoding="utf-8"?>
<calcChain xmlns="http://schemas.openxmlformats.org/spreadsheetml/2006/main">
  <c r="F196" i="4"/>
  <c r="F195"/>
  <c r="F194"/>
  <c r="D193"/>
  <c r="F193" s="1"/>
  <c r="C193"/>
  <c r="F192"/>
  <c r="F191"/>
  <c r="F190"/>
  <c r="D189"/>
  <c r="C189"/>
  <c r="F189" s="1"/>
  <c r="F188"/>
  <c r="D187"/>
  <c r="C187"/>
  <c r="F187" s="1"/>
  <c r="F186"/>
  <c r="F185"/>
  <c r="F184"/>
  <c r="F183"/>
  <c r="E183"/>
  <c r="F182"/>
  <c r="E182"/>
  <c r="E177" s="1"/>
  <c r="F181"/>
  <c r="F180"/>
  <c r="F179"/>
  <c r="F178"/>
  <c r="D177"/>
  <c r="F177" s="1"/>
  <c r="C177"/>
  <c r="F176"/>
  <c r="E176"/>
  <c r="F175"/>
  <c r="E175"/>
  <c r="F174"/>
  <c r="D174"/>
  <c r="E174" s="1"/>
  <c r="C174"/>
  <c r="F173"/>
  <c r="E173"/>
  <c r="F172"/>
  <c r="E172"/>
  <c r="F171"/>
  <c r="F170"/>
  <c r="E170"/>
  <c r="F169"/>
  <c r="E169"/>
  <c r="F168"/>
  <c r="E168"/>
  <c r="F167"/>
  <c r="E167"/>
  <c r="D166"/>
  <c r="F166" s="1"/>
  <c r="C166"/>
  <c r="E166" s="1"/>
  <c r="F165"/>
  <c r="E165"/>
  <c r="F164"/>
  <c r="E164"/>
  <c r="F163"/>
  <c r="E163"/>
  <c r="F161"/>
  <c r="E161"/>
  <c r="F160"/>
  <c r="E160"/>
  <c r="F159"/>
  <c r="E159"/>
  <c r="F158"/>
  <c r="F157"/>
  <c r="E157"/>
  <c r="F156"/>
  <c r="F155"/>
  <c r="E155"/>
  <c r="F154"/>
  <c r="E154"/>
  <c r="F153"/>
  <c r="F152"/>
  <c r="E152"/>
  <c r="F151"/>
  <c r="E151"/>
  <c r="F150"/>
  <c r="E150"/>
  <c r="F149"/>
  <c r="E149"/>
  <c r="F148"/>
  <c r="E148"/>
  <c r="F147"/>
  <c r="E147"/>
  <c r="F146"/>
  <c r="E146"/>
  <c r="D145"/>
  <c r="E145" s="1"/>
  <c r="C145"/>
  <c r="F144"/>
  <c r="E144"/>
  <c r="F143"/>
  <c r="E143"/>
  <c r="F142"/>
  <c r="E142"/>
  <c r="F141"/>
  <c r="E141"/>
  <c r="F140"/>
  <c r="E140"/>
  <c r="F139"/>
  <c r="F138"/>
  <c r="F137"/>
  <c r="E137"/>
  <c r="F136"/>
  <c r="F135"/>
  <c r="E135"/>
  <c r="F134"/>
  <c r="F133"/>
  <c r="E133"/>
  <c r="F132"/>
  <c r="E132"/>
  <c r="D131"/>
  <c r="E131" s="1"/>
  <c r="C131"/>
  <c r="F130"/>
  <c r="E130"/>
  <c r="C129"/>
  <c r="F128"/>
  <c r="E128"/>
  <c r="D127"/>
  <c r="E127" s="1"/>
  <c r="C127"/>
  <c r="F124"/>
  <c r="F123"/>
  <c r="F122"/>
  <c r="F121"/>
  <c r="C120"/>
  <c r="F120" s="1"/>
  <c r="D119"/>
  <c r="F118"/>
  <c r="F117"/>
  <c r="F116"/>
  <c r="E116"/>
  <c r="F115"/>
  <c r="E115"/>
  <c r="F114"/>
  <c r="E114"/>
  <c r="F113"/>
  <c r="E113"/>
  <c r="F112"/>
  <c r="E112"/>
  <c r="F111"/>
  <c r="E111"/>
  <c r="F110"/>
  <c r="E110"/>
  <c r="F109"/>
  <c r="E109"/>
  <c r="F108"/>
  <c r="F107"/>
  <c r="F106"/>
  <c r="F105"/>
  <c r="D104"/>
  <c r="F104" s="1"/>
  <c r="C104"/>
  <c r="E104" s="1"/>
  <c r="F103"/>
  <c r="E103"/>
  <c r="F102"/>
  <c r="F101"/>
  <c r="F100"/>
  <c r="F99"/>
  <c r="E99"/>
  <c r="F98"/>
  <c r="D98"/>
  <c r="E98" s="1"/>
  <c r="C98"/>
  <c r="F97"/>
  <c r="F96"/>
  <c r="F95"/>
  <c r="E95"/>
  <c r="F94"/>
  <c r="E94"/>
  <c r="F93"/>
  <c r="E93"/>
  <c r="F92"/>
  <c r="E92"/>
  <c r="F91"/>
  <c r="E91"/>
  <c r="F90"/>
  <c r="E90"/>
  <c r="F89"/>
  <c r="F88"/>
  <c r="F87"/>
  <c r="D87"/>
  <c r="E87" s="1"/>
  <c r="C87"/>
  <c r="F86"/>
  <c r="D85"/>
  <c r="D78" s="1"/>
  <c r="C85"/>
  <c r="C78" s="1"/>
  <c r="F84"/>
  <c r="F83"/>
  <c r="E83"/>
  <c r="E82"/>
  <c r="D82"/>
  <c r="C82"/>
  <c r="F82" s="1"/>
  <c r="F81"/>
  <c r="E81"/>
  <c r="F80"/>
  <c r="E80"/>
  <c r="F79"/>
  <c r="E79"/>
  <c r="F77"/>
  <c r="E77"/>
  <c r="E76"/>
  <c r="D76"/>
  <c r="C76"/>
  <c r="F76" s="1"/>
  <c r="F75"/>
  <c r="E75"/>
  <c r="F74"/>
  <c r="E74"/>
  <c r="E73"/>
  <c r="D73"/>
  <c r="C73"/>
  <c r="F73" s="1"/>
  <c r="F72"/>
  <c r="F71"/>
  <c r="E71"/>
  <c r="F70"/>
  <c r="E70"/>
  <c r="F69"/>
  <c r="D69"/>
  <c r="E69" s="1"/>
  <c r="C69"/>
  <c r="D68"/>
  <c r="F67"/>
  <c r="F66"/>
  <c r="E66"/>
  <c r="E65"/>
  <c r="D65"/>
  <c r="F65" s="1"/>
  <c r="C65"/>
  <c r="F64"/>
  <c r="E64"/>
  <c r="D63"/>
  <c r="F63" s="1"/>
  <c r="C63"/>
  <c r="C58" s="1"/>
  <c r="F58" s="1"/>
  <c r="F62"/>
  <c r="F61"/>
  <c r="E61"/>
  <c r="F60"/>
  <c r="D60"/>
  <c r="E60" s="1"/>
  <c r="C60"/>
  <c r="F59"/>
  <c r="D59"/>
  <c r="E59" s="1"/>
  <c r="C59"/>
  <c r="D58"/>
  <c r="E58" s="1"/>
  <c r="F57"/>
  <c r="F56"/>
  <c r="E56"/>
  <c r="F55"/>
  <c r="E55"/>
  <c r="F54"/>
  <c r="F53"/>
  <c r="E53"/>
  <c r="F52"/>
  <c r="D52"/>
  <c r="E52" s="1"/>
  <c r="C52"/>
  <c r="F51"/>
  <c r="D51"/>
  <c r="E51" s="1"/>
  <c r="C51"/>
  <c r="F50"/>
  <c r="E50"/>
  <c r="F49"/>
  <c r="E49"/>
  <c r="F48"/>
  <c r="E48"/>
  <c r="F47"/>
  <c r="E47"/>
  <c r="F46"/>
  <c r="D46"/>
  <c r="E46" s="1"/>
  <c r="C46"/>
  <c r="F45"/>
  <c r="E45"/>
  <c r="F44"/>
  <c r="E44"/>
  <c r="F43"/>
  <c r="D43"/>
  <c r="E43" s="1"/>
  <c r="C43"/>
  <c r="F42"/>
  <c r="D42"/>
  <c r="E42" s="1"/>
  <c r="C42"/>
  <c r="F41"/>
  <c r="D41"/>
  <c r="E41" s="1"/>
  <c r="C41"/>
  <c r="F40"/>
  <c r="D39"/>
  <c r="F39" s="1"/>
  <c r="C39"/>
  <c r="F38"/>
  <c r="E38"/>
  <c r="F37"/>
  <c r="E37"/>
  <c r="F36"/>
  <c r="D36"/>
  <c r="E36" s="1"/>
  <c r="C36"/>
  <c r="F35"/>
  <c r="E35"/>
  <c r="F34"/>
  <c r="E34"/>
  <c r="F33"/>
  <c r="E33"/>
  <c r="D33"/>
  <c r="C33"/>
  <c r="F32"/>
  <c r="E32"/>
  <c r="D31"/>
  <c r="E31" s="1"/>
  <c r="C31"/>
  <c r="C30"/>
  <c r="F29"/>
  <c r="E29"/>
  <c r="F28"/>
  <c r="D28"/>
  <c r="E28" s="1"/>
  <c r="C28"/>
  <c r="F27"/>
  <c r="E27"/>
  <c r="D26"/>
  <c r="E26" s="1"/>
  <c r="C26"/>
  <c r="F25"/>
  <c r="F24"/>
  <c r="E24"/>
  <c r="D23"/>
  <c r="E23" s="1"/>
  <c r="C23"/>
  <c r="C17" s="1"/>
  <c r="F22"/>
  <c r="E22"/>
  <c r="F21"/>
  <c r="E21"/>
  <c r="F20"/>
  <c r="F19"/>
  <c r="E19"/>
  <c r="F18"/>
  <c r="D18"/>
  <c r="E18" s="1"/>
  <c r="C18"/>
  <c r="F16"/>
  <c r="E16"/>
  <c r="F15"/>
  <c r="E15"/>
  <c r="F14"/>
  <c r="E14"/>
  <c r="F13"/>
  <c r="E13"/>
  <c r="F12"/>
  <c r="D12"/>
  <c r="E12" s="1"/>
  <c r="C12"/>
  <c r="F11"/>
  <c r="D11"/>
  <c r="E11" s="1"/>
  <c r="C11"/>
  <c r="F10"/>
  <c r="E10"/>
  <c r="F9"/>
  <c r="E9"/>
  <c r="F8"/>
  <c r="E8"/>
  <c r="F7"/>
  <c r="E7"/>
  <c r="F6"/>
  <c r="D6"/>
  <c r="E6" s="1"/>
  <c r="C6"/>
  <c r="F5"/>
  <c r="D5"/>
  <c r="E5" s="1"/>
  <c r="C5"/>
  <c r="F32" i="14"/>
  <c r="F56"/>
  <c r="F145" i="4" l="1"/>
  <c r="F119"/>
  <c r="C119"/>
  <c r="E78"/>
  <c r="F78"/>
  <c r="E68"/>
  <c r="C4"/>
  <c r="D30"/>
  <c r="F23"/>
  <c r="F85"/>
  <c r="D162"/>
  <c r="D17"/>
  <c r="F26"/>
  <c r="F31"/>
  <c r="E63"/>
  <c r="F127"/>
  <c r="D129"/>
  <c r="F131"/>
  <c r="C162"/>
  <c r="C126" s="1"/>
  <c r="C125" s="1"/>
  <c r="C68"/>
  <c r="F68" s="1"/>
  <c r="C51" i="14"/>
  <c r="D15" i="15"/>
  <c r="F51" i="14"/>
  <c r="E6"/>
  <c r="C197" i="4" l="1"/>
  <c r="D126"/>
  <c r="E129"/>
  <c r="F129"/>
  <c r="F162"/>
  <c r="E162"/>
  <c r="F17"/>
  <c r="D4"/>
  <c r="E17"/>
  <c r="E30"/>
  <c r="F30"/>
  <c r="H57" i="14"/>
  <c r="H55"/>
  <c r="H54"/>
  <c r="H52"/>
  <c r="H50"/>
  <c r="H49"/>
  <c r="H48"/>
  <c r="H47"/>
  <c r="H45"/>
  <c r="H43"/>
  <c r="H42"/>
  <c r="H40"/>
  <c r="H39"/>
  <c r="H38"/>
  <c r="H37"/>
  <c r="H35"/>
  <c r="H34"/>
  <c r="H33"/>
  <c r="H31"/>
  <c r="H30"/>
  <c r="H29"/>
  <c r="H28"/>
  <c r="H26"/>
  <c r="H25"/>
  <c r="H24"/>
  <c r="H23"/>
  <c r="H22"/>
  <c r="H21"/>
  <c r="H19"/>
  <c r="H18"/>
  <c r="H17"/>
  <c r="H8"/>
  <c r="H14"/>
  <c r="H11"/>
  <c r="H10"/>
  <c r="H9"/>
  <c r="H7"/>
  <c r="E56"/>
  <c r="H56" s="1"/>
  <c r="E53"/>
  <c r="E51"/>
  <c r="E46"/>
  <c r="E44"/>
  <c r="E41"/>
  <c r="E36"/>
  <c r="E32"/>
  <c r="E27"/>
  <c r="E20"/>
  <c r="E15"/>
  <c r="F17" i="15"/>
  <c r="F18"/>
  <c r="E19"/>
  <c r="E15"/>
  <c r="E21"/>
  <c r="E17"/>
  <c r="E12"/>
  <c r="E10"/>
  <c r="E9" s="1"/>
  <c r="D21"/>
  <c r="D19"/>
  <c r="D17"/>
  <c r="D9"/>
  <c r="C56" i="14"/>
  <c r="F53"/>
  <c r="H53" s="1"/>
  <c r="C53"/>
  <c r="F46"/>
  <c r="C46"/>
  <c r="F44"/>
  <c r="H44" s="1"/>
  <c r="C44"/>
  <c r="F41"/>
  <c r="C41"/>
  <c r="F36"/>
  <c r="C36"/>
  <c r="D32"/>
  <c r="D58" s="1"/>
  <c r="C32"/>
  <c r="F27"/>
  <c r="C27"/>
  <c r="F20"/>
  <c r="C20"/>
  <c r="F15"/>
  <c r="C15"/>
  <c r="F6"/>
  <c r="C6"/>
  <c r="F4" i="4" l="1"/>
  <c r="E4"/>
  <c r="E126"/>
  <c r="F126"/>
  <c r="D125"/>
  <c r="H32" i="14"/>
  <c r="H51"/>
  <c r="E14" i="15"/>
  <c r="E8" s="1"/>
  <c r="E7" s="1"/>
  <c r="H41" i="14"/>
  <c r="H46"/>
  <c r="H36"/>
  <c r="H27"/>
  <c r="H20"/>
  <c r="H15"/>
  <c r="H6"/>
  <c r="E58"/>
  <c r="D14" i="15"/>
  <c r="D8" s="1"/>
  <c r="D7" s="1"/>
  <c r="F58" i="14"/>
  <c r="C58"/>
  <c r="E125" i="4" l="1"/>
  <c r="F125"/>
  <c r="D197"/>
  <c r="H58" i="14"/>
  <c r="F14" i="15"/>
  <c r="E197" i="4" l="1"/>
  <c r="F197"/>
</calcChain>
</file>

<file path=xl/sharedStrings.xml><?xml version="1.0" encoding="utf-8"?>
<sst xmlns="http://schemas.openxmlformats.org/spreadsheetml/2006/main" count="526" uniqueCount="461">
  <si>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</si>
  <si>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</si>
  <si>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</si>
  <si>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</si>
  <si>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</si>
  <si>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</si>
  <si>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</si>
  <si>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</si>
  <si>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</si>
  <si>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</si>
  <si>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</si>
  <si>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</si>
  <si>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</si>
  <si>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</si>
  <si>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</si>
  <si>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</si>
  <si>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</si>
  <si>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</si>
  <si>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</si>
  <si>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</si>
  <si>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</si>
  <si>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</si>
  <si>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</si>
  <si>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</si>
  <si>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</si>
  <si>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</si>
  <si>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</si>
  <si>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</si>
  <si>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</si>
  <si>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</si>
  <si>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</si>
  <si>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</si>
  <si>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</si>
  <si>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</si>
  <si>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</si>
  <si>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</si>
  <si>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</si>
  <si>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</si>
  <si>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</si>
  <si>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</si>
  <si>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</si>
  <si>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</si>
  <si>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</si>
  <si>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</si>
  <si>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</si>
  <si>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</si>
  <si>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</si>
  <si>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</si>
  <si>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</si>
  <si>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</si>
  <si>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</si>
  <si>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</si>
  <si>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</si>
  <si>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</si>
  <si>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</si>
  <si>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</si>
  <si>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</si>
  <si>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</si>
  <si>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</si>
  <si>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</si>
  <si>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</si>
  <si>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</si>
  <si>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</si>
  <si>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</si>
  <si>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</si>
  <si>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</si>
  <si>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</si>
  <si>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</si>
  <si>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</si>
  <si>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</si>
  <si>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</si>
  <si>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</si>
  <si>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</si>
  <si>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</si>
  <si>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</si>
  <si>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</si>
  <si>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</si>
  <si>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</si>
  <si>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</si>
  <si>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</si>
  <si>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</si>
  <si>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</si>
  <si>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</si>
  <si>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</si>
  <si>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</si>
  <si>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</si>
  <si>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</si>
  <si>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</si>
  <si>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</si>
  <si>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</si>
  <si>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</si>
  <si>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</si>
  <si>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</si>
  <si>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</si>
  <si>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</si>
  <si>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</si>
  <si>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</si>
  <si>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</si>
  <si>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</si>
  <si>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</si>
  <si>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</si>
  <si>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</si>
  <si>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</si>
  <si>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</si>
  <si>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</si>
  <si>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</si>
  <si>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</si>
  <si>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</si>
  <si>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</si>
  <si>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</si>
  <si>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</si>
  <si>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</si>
  <si>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</si>
  <si>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</si>
  <si>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</si>
  <si>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</si>
  <si>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</si>
  <si>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</si>
  <si>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</si>
  <si>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</si>
  <si>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</si>
  <si>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</si>
  <si>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</si>
  <si>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</si>
  <si>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</si>
  <si>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</si>
  <si>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</si>
  <si>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</si>
  <si>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</si>
  <si>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</si>
  <si>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</si>
  <si>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</si>
  <si>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</si>
  <si>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</si>
  <si>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</si>
  <si>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</si>
  <si>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</si>
  <si>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</si>
  <si>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</si>
  <si>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</si>
  <si>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</si>
  <si>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</si>
  <si>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</si>
  <si>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</si>
  <si>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</si>
  <si>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</si>
  <si>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</si>
  <si>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</si>
  <si>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</si>
  <si>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</si>
  <si>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</si>
  <si>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</si>
  <si>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</si>
  <si>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</si>
  <si>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</si>
  <si>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</si>
  <si>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</si>
  <si>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</si>
  <si>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</si>
  <si>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</si>
  <si>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</si>
  <si>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</si>
  <si>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</si>
  <si>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</si>
  <si>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</si>
  <si>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</si>
  <si>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</si>
  <si>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</si>
  <si>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</si>
  <si>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</si>
  <si>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</si>
  <si>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</si>
  <si>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</si>
  <si>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</si>
  <si>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</si>
  <si>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</si>
  <si>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</si>
  <si>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</si>
  <si>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</si>
  <si>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</si>
  <si>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</si>
  <si>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</si>
  <si>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</si>
  <si>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</si>
  <si>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</si>
  <si>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</si>
  <si>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</si>
  <si>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</si>
  <si>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</si>
  <si>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</si>
  <si>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</si>
  <si>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</si>
  <si>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</si>
  <si>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</si>
  <si>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</si>
  <si>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</si>
  <si>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</si>
  <si>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</si>
  <si>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</si>
  <si>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</si>
  <si>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</si>
  <si>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</si>
  <si>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</si>
  <si>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</si>
  <si>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</si>
  <si>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</si>
  <si>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</si>
  <si>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</si>
  <si>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901  2  02  04999  04  0000  151</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</si>
  <si>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</si>
  <si>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</si>
  <si>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</si>
  <si>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</si>
  <si>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</si>
  <si>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</si>
  <si>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</si>
  <si>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</si>
  <si>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</si>
  <si>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</si>
  <si>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</si>
  <si>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</si>
  <si>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</si>
  <si>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</si>
  <si>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</si>
  <si>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</si>
  <si>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</si>
  <si>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</si>
  <si>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</si>
  <si>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</si>
  <si>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</si>
  <si>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</si>
  <si>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</si>
  <si>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</si>
  <si>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318  1  16  90040  04  6000  140</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</si>
  <si>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</si>
  <si>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</si>
  <si>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</si>
  <si>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</si>
  <si>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</si>
  <si>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</si>
  <si>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</si>
  <si>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</si>
  <si>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</si>
  <si>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</si>
  <si>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</si>
  <si>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</si>
  <si>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</si>
  <si>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</si>
  <si>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</si>
  <si>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</si>
  <si>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</si>
  <si>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</si>
  <si>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</si>
  <si>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</si>
  <si>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</si>
  <si>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</si>
  <si>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</si>
  <si>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</si>
  <si>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</si>
  <si>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</si>
  <si>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</si>
  <si>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</si>
  <si>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</si>
  <si>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</si>
  <si>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</si>
  <si>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</si>
  <si>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</si>
  <si>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</si>
  <si>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</si>
  <si>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</si>
  <si>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</si>
  <si>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</si>
  <si>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</si>
  <si>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</si>
  <si>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</si>
  <si>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</si>
  <si>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</si>
  <si>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</si>
  <si>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</si>
  <si>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</si>
  <si>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</si>
  <si>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</si>
  <si>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</si>
  <si>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</si>
  <si>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</si>
  <si>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</si>
  <si>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</si>
  <si>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</si>
  <si>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</si>
  <si>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</si>
  <si>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</si>
  <si>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</si>
  <si>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</si>
  <si>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</si>
  <si>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</si>
  <si>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</si>
  <si>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</si>
  <si>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</si>
  <si>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</si>
  <si>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</si>
  <si>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</si>
  <si>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</si>
  <si>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</si>
  <si>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</si>
  <si>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</si>
  <si>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</si>
  <si>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</si>
  <si>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</si>
  <si>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</si>
  <si>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</si>
  <si>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</si>
  <si>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</si>
  <si>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</si>
  <si>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</si>
  <si>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</si>
  <si>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</si>
  <si>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</si>
  <si>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</si>
  <si>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</si>
  <si>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</si>
  <si>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</si>
  <si>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</si>
  <si>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</si>
  <si>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</si>
  <si>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</si>
  <si>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</si>
  <si>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</si>
  <si>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</si>
  <si>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</si>
  <si>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</si>
  <si>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</si>
  <si>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</si>
  <si>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</si>
  <si>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</si>
  <si>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</si>
  <si>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</si>
  <si>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</si>
  <si>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</si>
  <si>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</si>
  <si>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</si>
  <si>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</si>
  <si>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</si>
  <si>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</si>
  <si>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</si>
  <si>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</si>
  <si>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</si>
  <si>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</si>
  <si>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</si>
  <si>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</si>
  <si>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</si>
  <si>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</si>
  <si>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</si>
  <si>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</si>
  <si>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</si>
  <si>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</si>
  <si>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</si>
  <si>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</si>
  <si>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</si>
  <si>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</si>
  <si>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</si>
  <si>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</si>
  <si>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</si>
  <si>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</si>
  <si>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</si>
  <si>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</si>
  <si>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</si>
  <si>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</si>
  <si>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</si>
  <si>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</si>
  <si>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</si>
  <si>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</si>
  <si>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</si>
  <si>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</si>
  <si>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</si>
  <si>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</si>
  <si>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</si>
  <si>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</si>
  <si>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</si>
  <si>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</si>
  <si>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</si>
  <si>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</si>
  <si>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</si>
  <si>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901  2  02  02051  04  0000  151 </t>
  </si>
  <si>
    <t>Субсидии бюджетам городских округов на реализацию федеральных целевых программ</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</si>
  <si>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</si>
  <si>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</si>
  <si>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000  2  07  04000  04  0000  180</t>
  </si>
  <si>
    <t>Прочие безвозмездные поступления в бюджеты городских округов</t>
  </si>
  <si>
    <t>901  2  07  04050  04  0000  180</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</si>
  <si>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</si>
  <si>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908  1  13  01994  04  0004  130</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</si>
  <si>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</si>
  <si>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</si>
  <si>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017  1  16  25020  01  0000  140</t>
  </si>
  <si>
    <t>Денежные взыскания (штрафы) за нарушение законодательства Российской Федерации об особо охраняемых природных территориях</t>
  </si>
  <si>
    <t>106  1  16  25050  01  6000  140</t>
  </si>
  <si>
    <t>188  1  16  43000  01  6000  140</t>
  </si>
  <si>
    <t>321  1  16  43000  01  6000  140</t>
  </si>
  <si>
    <t>192  1  16  43000  01  6000  140</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</si>
  <si>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</si>
  <si>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Субсидии на предоставление социальных выплат молодым семьям на приобретение (строительство) жилья</t>
  </si>
  <si>
    <t>901  2  02  02077  04  0000  151</t>
  </si>
  <si>
    <t>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t>
  </si>
  <si>
    <t>906  2  02  02215  04  0000  151</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</si>
  <si>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</si>
  <si>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</si>
  <si>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</si>
  <si>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908  1  17  01040  04  0000  180</t>
  </si>
  <si>
    <t>919  1  17  01040  04  0000  180</t>
  </si>
  <si>
    <t>901  2  02  02085  04  0000  151</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</si>
  <si>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</si>
  <si>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Субсидии на капитальный ремонт, приведение в соответсвии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</si>
  <si>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</si>
  <si>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</si>
  <si>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</si>
  <si>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</si>
  <si>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908  2  19  04000  04  0000  151</t>
  </si>
  <si>
    <t>160  1  16  08010  01  6000  140</t>
  </si>
  <si>
    <t>Межбюджетные трансферты, из резервного фонда Правительства Свердловской области на приобретение электрического фортепиано для МАДОУ детского сада № 36 "Радуга"</t>
  </si>
  <si>
    <t>498  1  16  41000  01  6000  140</t>
  </si>
  <si>
    <t>Денежные взыскания (штрафы) за нарушение законодательства Российской Федерации об электроэнергетике</t>
  </si>
  <si>
    <t>Субсидии из областного бюджета на реконструкцию стадиона при МКОУ ДОД "ДЮСШ" п. Цементный</t>
  </si>
  <si>
    <t>Субсидии из областного бюджета на реализацию мероприятий по переселению граждан из жилых помещений признанных непригодными для проживания</t>
  </si>
  <si>
    <t>Субсидии из областного бюджета местным бюджетам муниципальных образований, расположенных на территории Свердловской области, предусмотренных государственной программой Свердловской области "Развитие агропромышленного комплекса и потребительского рынка Свердловской области до 2020 года" на проведение кадастровых работ по образованию земельных участков из земель сельскохозяйственного назначения, оформляемых в муниципальную собственность, в 2016 году</t>
  </si>
  <si>
    <t>901  2  02  04081  04  0000  151</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</si>
  <si>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</si>
  <si>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908  2  02  04999  04  0000  151</t>
  </si>
  <si>
    <t>908  2  02  04053  04  0000  151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</si>
  <si>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</si>
  <si>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045  1  16  90040  04  0000  140</t>
  </si>
  <si>
    <t>177  1  16  90040  04  7000  140</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</si>
  <si>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</si>
  <si>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</si>
  <si>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906  2  02  02284  04  0000  151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</si>
  <si>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</si>
  <si>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</si>
  <si>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</si>
  <si>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</si>
  <si>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Иные межбюджетные трансферты из резервного фонда Правительства Свердловской области на капитальный ремонт тепловых сетей (магистральная сеть от котельной "Романовская") в городе Невьянске и замену тепловой сети и сети горячего водоснабжения от котельной к жилым домам в пос. Вересковый</t>
  </si>
  <si>
    <t>Отклонение от плана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</si>
  <si>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</si>
  <si>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указанных земельных участков)</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</si>
  <si>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</si>
  <si>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</si>
  <si>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находящегося в казне городских округов )</t>
  </si>
  <si>
    <t>048  1  12  01050  01  6000  120</t>
  </si>
  <si>
    <t>Плата за иные виды негативного воздействия на окружающую среду</t>
  </si>
  <si>
    <t xml:space="preserve">Прочие доходы от оказания платных услуг (работ) получателями средств бюджетов городских округов (прочие доходы от оказания платных услуг (работ) </t>
  </si>
  <si>
    <t>Прочие доходы от компенсации затрат бюджетов городских округов (возврат дебиторской задолженности прошлых лет)</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</si>
  <si>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</si>
  <si>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</si>
  <si>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Субсидии на проведение мероприйтий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(федеральные)</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</si>
  <si>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(областные)</t>
  </si>
  <si>
    <t>на 01.12.2016г.</t>
  </si>
  <si>
    <t>на  01.12.2016г.</t>
  </si>
  <si>
    <t>Исполнение на 01.12.2016г., в тысячах рублей</t>
  </si>
  <si>
    <t xml:space="preserve"> по состоянию на 01.12.2016 года</t>
  </si>
  <si>
    <t>Исполнено    на 01.12.2016г, в тыс. руб.</t>
  </si>
  <si>
    <r>
      <t xml:space="preserve">    </t>
    </r>
    <r>
      <rPr>
        <vertAlign val="superscript"/>
        <sz val="12"/>
        <color indexed="8"/>
        <rFont val="Times New Roman"/>
        <family val="1"/>
        <charset val="204"/>
      </rPr>
      <t>1*</t>
    </r>
    <r>
      <rPr>
        <sz val="12"/>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22 418,86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</si>
  <si>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Исполнение бюджета Невьянского городского округа по состоянию на 01.12.2016 г.</t>
  </si>
  <si>
    <t>Сумма фактического поступления на 01.12.2016 г. (в тыс.руб.)</t>
  </si>
</sst>
</file>

<file path=xl/styles.xml><?xml version="1.0" encoding="utf-8"?>
<styleSheet xmlns="http://schemas.openxmlformats.org/spreadsheetml/2006/main">
  <numFmts count="6">
    <numFmt numFmtId="164" formatCode="0.0"/>
    <numFmt numFmtId="165" formatCode="0000"/>
    <numFmt numFmtId="166" formatCode="#,##0.0"/>
    <numFmt numFmtId="167" formatCode="0.0%"/>
    <numFmt numFmtId="168" formatCode="0.000"/>
    <numFmt numFmtId="169" formatCode="#,##0.000"/>
  </numFmts>
  <fonts count="37">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theme="1"/>
      <name val="Times New Roman"/>
      <family val="1"/>
      <charset val="204"/>
    </font>
    <font>
      <b/>
      <i/>
      <sz val="10"/>
      <name val="Times New Roman"/>
      <family val="1"/>
      <charset val="204"/>
    </font>
    <font>
      <sz val="10"/>
      <name val="Arial"/>
      <family val="2"/>
      <charset val="204"/>
    </font>
    <font>
      <sz val="9"/>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sz val="12"/>
      <color rgb="FF000000"/>
      <name val="Times New Roman"/>
      <family val="1"/>
      <charset val="204"/>
    </font>
    <font>
      <vertAlign val="superscript"/>
      <sz val="12"/>
      <color indexed="8"/>
      <name val="Times New Roman"/>
      <family val="1"/>
      <charset val="204"/>
    </font>
    <font>
      <sz val="11"/>
      <color theme="1"/>
      <name val="Calibri"/>
      <family val="2"/>
      <charset val="204"/>
      <scheme val="minor"/>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cellStyleXfs>
  <cellXfs count="187">
    <xf numFmtId="0" fontId="0" fillId="0" borderId="0" xfId="0"/>
    <xf numFmtId="0" fontId="0" fillId="0" borderId="0" xfId="0"/>
    <xf numFmtId="0" fontId="3" fillId="0" borderId="1" xfId="0" applyNumberFormat="1" applyFont="1" applyFill="1" applyBorder="1" applyAlignment="1">
      <alignment vertical="top" wrapText="1"/>
    </xf>
    <xf numFmtId="0" fontId="3" fillId="0" borderId="0" xfId="0" applyFont="1"/>
    <xf numFmtId="0" fontId="13" fillId="0" borderId="0" xfId="0" applyFont="1"/>
    <xf numFmtId="165" fontId="11" fillId="0" borderId="1" xfId="0" applyNumberFormat="1" applyFont="1" applyBorder="1" applyAlignment="1">
      <alignment horizontal="center" vertical="center"/>
    </xf>
    <xf numFmtId="0" fontId="11" fillId="0" borderId="1" xfId="0" applyFont="1" applyBorder="1" applyAlignment="1">
      <alignment vertical="justify"/>
    </xf>
    <xf numFmtId="0" fontId="11" fillId="0" borderId="1" xfId="0" applyFont="1" applyBorder="1"/>
    <xf numFmtId="164" fontId="11" fillId="0" borderId="1" xfId="0" applyNumberFormat="1" applyFont="1" applyBorder="1"/>
    <xf numFmtId="165" fontId="14" fillId="0" borderId="1" xfId="0" applyNumberFormat="1" applyFont="1" applyBorder="1" applyAlignment="1">
      <alignment horizontal="center" wrapText="1"/>
    </xf>
    <xf numFmtId="0" fontId="14" fillId="0" borderId="1" xfId="0" applyFont="1" applyBorder="1" applyAlignment="1">
      <alignment vertical="justify" wrapText="1"/>
    </xf>
    <xf numFmtId="0" fontId="14" fillId="0" borderId="1" xfId="0" applyFont="1" applyBorder="1" applyAlignment="1">
      <alignment wrapText="1"/>
    </xf>
    <xf numFmtId="164" fontId="14" fillId="0" borderId="1" xfId="0" applyNumberFormat="1" applyFont="1" applyBorder="1"/>
    <xf numFmtId="0" fontId="0" fillId="0" borderId="0" xfId="0" applyAlignment="1">
      <alignment wrapText="1"/>
    </xf>
    <xf numFmtId="165" fontId="14" fillId="0" borderId="1" xfId="0" applyNumberFormat="1" applyFont="1" applyBorder="1" applyAlignment="1">
      <alignment horizontal="center"/>
    </xf>
    <xf numFmtId="0" fontId="14" fillId="0" borderId="1" xfId="0" applyFont="1" applyBorder="1"/>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165" fontId="11" fillId="0" borderId="0" xfId="0" applyNumberFormat="1" applyFont="1" applyBorder="1" applyAlignment="1">
      <alignment horizontal="center" vertical="center"/>
    </xf>
    <xf numFmtId="0" fontId="11" fillId="0" borderId="0" xfId="0" applyFont="1" applyBorder="1" applyAlignment="1">
      <alignment vertical="justify"/>
    </xf>
    <xf numFmtId="164" fontId="11" fillId="0" borderId="0" xfId="0" applyNumberFormat="1" applyFont="1" applyFill="1" applyBorder="1"/>
    <xf numFmtId="0" fontId="11" fillId="0" borderId="0" xfId="0" applyFont="1" applyBorder="1"/>
    <xf numFmtId="164" fontId="11" fillId="0" borderId="0" xfId="0" applyNumberFormat="1" applyFont="1" applyBorder="1"/>
    <xf numFmtId="165" fontId="14" fillId="0" borderId="0" xfId="0" applyNumberFormat="1" applyFont="1" applyBorder="1" applyAlignment="1">
      <alignment horizontal="center" wrapText="1"/>
    </xf>
    <xf numFmtId="0" fontId="14" fillId="0" borderId="0" xfId="0" applyFont="1" applyBorder="1" applyAlignment="1">
      <alignment vertical="justify" wrapText="1"/>
    </xf>
    <xf numFmtId="0" fontId="14" fillId="0" borderId="0" xfId="0" applyFont="1" applyFill="1" applyBorder="1" applyAlignment="1">
      <alignment wrapText="1"/>
    </xf>
    <xf numFmtId="0" fontId="14" fillId="0" borderId="0" xfId="0" applyFont="1" applyBorder="1" applyAlignment="1">
      <alignment wrapText="1"/>
    </xf>
    <xf numFmtId="164" fontId="14" fillId="0" borderId="0" xfId="0" applyNumberFormat="1" applyFont="1" applyBorder="1"/>
    <xf numFmtId="165" fontId="14" fillId="0" borderId="0" xfId="0" applyNumberFormat="1" applyFont="1" applyBorder="1" applyAlignment="1">
      <alignment horizontal="center"/>
    </xf>
    <xf numFmtId="164" fontId="14" fillId="0" borderId="0" xfId="0" applyNumberFormat="1" applyFont="1" applyFill="1" applyBorder="1"/>
    <xf numFmtId="0" fontId="14" fillId="0" borderId="0" xfId="0" applyFont="1" applyBorder="1"/>
    <xf numFmtId="0" fontId="14" fillId="3" borderId="1" xfId="0" applyFont="1" applyFill="1" applyBorder="1"/>
    <xf numFmtId="165" fontId="11" fillId="0" borderId="1" xfId="0" applyNumberFormat="1" applyFont="1" applyBorder="1" applyAlignment="1">
      <alignment horizontal="center" vertical="top"/>
    </xf>
    <xf numFmtId="0" fontId="11" fillId="0" borderId="1" xfId="0" applyFont="1" applyBorder="1" applyAlignment="1">
      <alignment vertical="justify" wrapText="1"/>
    </xf>
    <xf numFmtId="0" fontId="11" fillId="0" borderId="1" xfId="0" applyFont="1" applyBorder="1" applyAlignment="1">
      <alignment vertical="top"/>
    </xf>
    <xf numFmtId="165" fontId="11" fillId="0" borderId="0" xfId="0" applyNumberFormat="1" applyFont="1" applyBorder="1" applyAlignment="1">
      <alignment horizontal="center" vertical="top"/>
    </xf>
    <xf numFmtId="0" fontId="11" fillId="0" borderId="0" xfId="0" applyFont="1" applyBorder="1" applyAlignment="1">
      <alignment vertical="justify" wrapText="1"/>
    </xf>
    <xf numFmtId="0" fontId="11" fillId="0" borderId="0" xfId="0" applyFont="1" applyFill="1" applyBorder="1" applyAlignment="1">
      <alignment vertical="top"/>
    </xf>
    <xf numFmtId="0" fontId="11" fillId="0" borderId="0" xfId="0" applyFont="1" applyBorder="1" applyAlignment="1">
      <alignment vertical="top"/>
    </xf>
    <xf numFmtId="0" fontId="14" fillId="0" borderId="0" xfId="0" applyFont="1" applyFill="1" applyBorder="1"/>
    <xf numFmtId="165" fontId="11" fillId="0" borderId="1" xfId="0" applyNumberFormat="1" applyFont="1" applyBorder="1" applyAlignment="1">
      <alignment horizontal="center"/>
    </xf>
    <xf numFmtId="0" fontId="14" fillId="0" borderId="1" xfId="0" applyFont="1" applyBorder="1" applyAlignment="1">
      <alignment vertical="justify"/>
    </xf>
    <xf numFmtId="165" fontId="11" fillId="0" borderId="0" xfId="0" applyNumberFormat="1" applyFont="1" applyBorder="1" applyAlignment="1">
      <alignment horizontal="center"/>
    </xf>
    <xf numFmtId="0" fontId="11" fillId="0" borderId="0" xfId="0" applyFont="1" applyFill="1" applyBorder="1"/>
    <xf numFmtId="0" fontId="14" fillId="0" borderId="1" xfId="0" applyFont="1" applyFill="1" applyBorder="1" applyAlignment="1">
      <alignment vertical="justify" wrapText="1"/>
    </xf>
    <xf numFmtId="0" fontId="14" fillId="0" borderId="0" xfId="0" applyFont="1" applyBorder="1" applyAlignment="1">
      <alignment vertical="justify"/>
    </xf>
    <xf numFmtId="0" fontId="16" fillId="0" borderId="0" xfId="0" applyFont="1"/>
    <xf numFmtId="0" fontId="14" fillId="0" borderId="0" xfId="0" applyFont="1" applyFill="1" applyBorder="1" applyAlignment="1">
      <alignment vertical="justify" wrapText="1"/>
    </xf>
    <xf numFmtId="0" fontId="16" fillId="0" borderId="0" xfId="0" applyFont="1" applyBorder="1"/>
    <xf numFmtId="165" fontId="14" fillId="0" borderId="1" xfId="0" applyNumberFormat="1" applyFont="1" applyBorder="1" applyAlignment="1">
      <alignment horizontal="center" vertical="center"/>
    </xf>
    <xf numFmtId="165" fontId="14" fillId="0" borderId="1" xfId="0" applyNumberFormat="1" applyFont="1" applyFill="1" applyBorder="1" applyAlignment="1">
      <alignment horizontal="center"/>
    </xf>
    <xf numFmtId="165" fontId="14" fillId="0" borderId="0" xfId="0" applyNumberFormat="1" applyFont="1" applyBorder="1" applyAlignment="1">
      <alignment horizontal="center" vertical="center"/>
    </xf>
    <xf numFmtId="165" fontId="14" fillId="0" borderId="0" xfId="0" applyNumberFormat="1" applyFont="1" applyFill="1" applyBorder="1" applyAlignment="1">
      <alignment horizontal="center"/>
    </xf>
    <xf numFmtId="165" fontId="11" fillId="0" borderId="1" xfId="0" applyNumberFormat="1" applyFont="1" applyFill="1" applyBorder="1" applyAlignment="1">
      <alignment horizontal="center"/>
    </xf>
    <xf numFmtId="0" fontId="11" fillId="0" borderId="1" xfId="0" applyFont="1" applyBorder="1" applyAlignment="1">
      <alignment horizontal="center"/>
    </xf>
    <xf numFmtId="0" fontId="14" fillId="0" borderId="1" xfId="0" applyFont="1" applyBorder="1" applyAlignment="1">
      <alignment horizontal="center"/>
    </xf>
    <xf numFmtId="165" fontId="11" fillId="0" borderId="0" xfId="0" applyNumberFormat="1" applyFont="1" applyFill="1" applyBorder="1" applyAlignment="1">
      <alignment horizontal="center"/>
    </xf>
    <xf numFmtId="0" fontId="17" fillId="0" borderId="0" xfId="0" applyFont="1"/>
    <xf numFmtId="0" fontId="11" fillId="0" borderId="0" xfId="0" applyFont="1" applyBorder="1" applyAlignment="1">
      <alignment horizontal="center"/>
    </xf>
    <xf numFmtId="0" fontId="17" fillId="0" borderId="0" xfId="0" applyFont="1" applyBorder="1"/>
    <xf numFmtId="0" fontId="14" fillId="0" borderId="0" xfId="0" applyFont="1" applyBorder="1" applyAlignment="1">
      <alignment horizontal="center"/>
    </xf>
    <xf numFmtId="0" fontId="14" fillId="0" borderId="1" xfId="0" applyFont="1" applyFill="1" applyBorder="1"/>
    <xf numFmtId="0" fontId="18" fillId="0" borderId="1" xfId="0" applyFont="1" applyFill="1" applyBorder="1" applyAlignment="1">
      <alignment vertical="justify"/>
    </xf>
    <xf numFmtId="0" fontId="11" fillId="0" borderId="1" xfId="0" applyFont="1" applyFill="1" applyBorder="1"/>
    <xf numFmtId="0" fontId="3" fillId="0" borderId="0" xfId="0" applyFont="1" applyFill="1"/>
    <xf numFmtId="0" fontId="0" fillId="0" borderId="0" xfId="0" applyFill="1"/>
    <xf numFmtId="0" fontId="3" fillId="0" borderId="0" xfId="0" applyFont="1" applyBorder="1"/>
    <xf numFmtId="0" fontId="11" fillId="0" borderId="0" xfId="0" applyFont="1" applyFill="1" applyBorder="1" applyAlignment="1"/>
    <xf numFmtId="0" fontId="19" fillId="0" borderId="0" xfId="1" applyNumberFormat="1" applyFont="1" applyFill="1" applyBorder="1" applyAlignment="1">
      <alignment vertical="top" wrapText="1"/>
    </xf>
    <xf numFmtId="0" fontId="22" fillId="0"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0" fontId="20"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166" fontId="14" fillId="0" borderId="1" xfId="0" applyNumberFormat="1" applyFont="1" applyFill="1" applyBorder="1" applyAlignment="1">
      <alignment horizontal="right"/>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8" fillId="0" borderId="0" xfId="0" applyFont="1" applyAlignment="1">
      <alignment wrapText="1"/>
    </xf>
    <xf numFmtId="0" fontId="5" fillId="0"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center" wrapText="1"/>
    </xf>
    <xf numFmtId="0" fontId="30" fillId="0" borderId="1" xfId="0" applyFont="1" applyBorder="1" applyAlignment="1">
      <alignment horizontal="left" vertical="top" wrapText="1" indent="2"/>
    </xf>
    <xf numFmtId="0" fontId="28" fillId="0" borderId="1" xfId="0" applyFont="1" applyBorder="1" applyAlignment="1">
      <alignment wrapText="1"/>
    </xf>
    <xf numFmtId="0" fontId="28" fillId="0" borderId="1" xfId="0" applyFont="1" applyBorder="1" applyAlignment="1">
      <alignment horizontal="center" vertical="top"/>
    </xf>
    <xf numFmtId="0" fontId="32" fillId="0" borderId="1" xfId="0" applyFont="1" applyBorder="1" applyAlignment="1">
      <alignment horizontal="left" vertical="top" wrapText="1" indent="2"/>
    </xf>
    <xf numFmtId="0" fontId="27" fillId="0" borderId="1" xfId="0" applyFont="1" applyBorder="1" applyAlignment="1">
      <alignment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167" fontId="27" fillId="0" borderId="2" xfId="0" applyNumberFormat="1" applyFont="1" applyBorder="1" applyAlignment="1">
      <alignment horizontal="center" vertical="top"/>
    </xf>
    <xf numFmtId="167" fontId="27" fillId="0" borderId="1" xfId="0" applyNumberFormat="1"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center" vertical="top" wrapText="1"/>
    </xf>
    <xf numFmtId="164" fontId="11" fillId="0" borderId="1" xfId="0" applyNumberFormat="1" applyFont="1" applyBorder="1" applyAlignment="1">
      <alignment vertical="top"/>
    </xf>
    <xf numFmtId="0" fontId="8" fillId="0" borderId="1" xfId="1" applyFont="1" applyFill="1" applyBorder="1" applyAlignment="1">
      <alignment vertical="top" wrapText="1"/>
    </xf>
    <xf numFmtId="0" fontId="3" fillId="0" borderId="1" xfId="0" applyNumberFormat="1" applyFont="1" applyFill="1" applyBorder="1" applyAlignment="1">
      <alignment vertical="center" wrapText="1"/>
    </xf>
    <xf numFmtId="0" fontId="35" fillId="2" borderId="0" xfId="0" applyFont="1" applyFill="1"/>
    <xf numFmtId="166" fontId="19" fillId="0" borderId="1" xfId="0" applyNumberFormat="1" applyFont="1" applyFill="1" applyBorder="1" applyAlignment="1">
      <alignment horizontal="right"/>
    </xf>
    <xf numFmtId="0" fontId="4" fillId="0" borderId="1" xfId="0" applyNumberFormat="1" applyFont="1" applyFill="1" applyBorder="1" applyAlignment="1">
      <alignment vertical="top" wrapText="1"/>
    </xf>
    <xf numFmtId="0" fontId="8" fillId="0" borderId="1" xfId="1" applyFont="1" applyFill="1" applyBorder="1" applyAlignment="1">
      <alignment vertical="top"/>
    </xf>
    <xf numFmtId="4" fontId="8" fillId="0" borderId="1" xfId="1" applyNumberFormat="1" applyFont="1" applyFill="1" applyBorder="1" applyAlignment="1">
      <alignment vertical="top" wrapText="1"/>
    </xf>
    <xf numFmtId="0" fontId="36" fillId="0" borderId="1" xfId="0" applyFont="1" applyBorder="1" applyAlignment="1">
      <alignment vertical="top" wrapText="1"/>
    </xf>
    <xf numFmtId="0" fontId="4" fillId="0" borderId="1" xfId="1" applyFont="1" applyFill="1" applyBorder="1" applyAlignment="1">
      <alignment horizontal="center" vertical="top"/>
    </xf>
    <xf numFmtId="0" fontId="4" fillId="0" borderId="1" xfId="1" applyFont="1" applyFill="1" applyBorder="1" applyAlignment="1">
      <alignment horizontal="center" vertical="top" wrapText="1"/>
    </xf>
    <xf numFmtId="3" fontId="4" fillId="0" borderId="1" xfId="1" applyNumberFormat="1" applyFont="1" applyFill="1" applyBorder="1" applyAlignment="1">
      <alignment horizontal="center"/>
    </xf>
    <xf numFmtId="0" fontId="4" fillId="0" borderId="1" xfId="1" applyFont="1" applyFill="1" applyBorder="1" applyAlignment="1">
      <alignment horizontal="center"/>
    </xf>
    <xf numFmtId="0" fontId="4" fillId="0" borderId="1" xfId="3" applyFont="1" applyFill="1" applyBorder="1" applyAlignment="1">
      <alignment horizontal="justify" vertical="top"/>
    </xf>
    <xf numFmtId="0" fontId="4" fillId="0" borderId="1" xfId="3" applyFont="1" applyFill="1" applyBorder="1" applyAlignment="1">
      <alignment vertical="top" wrapText="1"/>
    </xf>
    <xf numFmtId="0" fontId="4" fillId="0" borderId="1" xfId="3" applyFont="1" applyFill="1" applyBorder="1" applyAlignment="1">
      <alignment horizontal="justify"/>
    </xf>
    <xf numFmtId="0" fontId="4" fillId="0" borderId="1" xfId="3" applyFont="1" applyFill="1" applyBorder="1" applyAlignment="1">
      <alignment wrapText="1"/>
    </xf>
    <xf numFmtId="0" fontId="3" fillId="0" borderId="1" xfId="3" applyFont="1" applyFill="1" applyBorder="1" applyAlignment="1">
      <alignment horizontal="justify" vertical="top"/>
    </xf>
    <xf numFmtId="0" fontId="3" fillId="0" borderId="1" xfId="3" applyFont="1" applyFill="1" applyBorder="1" applyAlignment="1">
      <alignment horizontal="justify" vertical="top" wrapText="1"/>
    </xf>
    <xf numFmtId="0" fontId="4" fillId="0" borderId="1" xfId="3" applyFont="1" applyFill="1" applyBorder="1" applyAlignment="1">
      <alignment horizontal="justify" vertical="top" wrapText="1"/>
    </xf>
    <xf numFmtId="0" fontId="3" fillId="0" borderId="1" xfId="1" applyFont="1" applyFill="1" applyBorder="1" applyAlignment="1">
      <alignment horizontal="justify" vertical="top"/>
    </xf>
    <xf numFmtId="0" fontId="3" fillId="0" borderId="1" xfId="0" applyFont="1" applyFill="1" applyBorder="1" applyAlignment="1">
      <alignment vertical="top" wrapText="1"/>
    </xf>
    <xf numFmtId="0" fontId="4" fillId="0" borderId="1" xfId="3" applyFont="1" applyFill="1" applyBorder="1" applyAlignment="1">
      <alignment horizontal="justify" wrapText="1"/>
    </xf>
    <xf numFmtId="0" fontId="4" fillId="0" borderId="1" xfId="0" applyFont="1" applyFill="1" applyBorder="1" applyAlignment="1">
      <alignment wrapText="1"/>
    </xf>
    <xf numFmtId="0" fontId="4" fillId="0" borderId="0" xfId="0" applyFont="1" applyFill="1" applyAlignment="1">
      <alignment wrapText="1"/>
    </xf>
    <xf numFmtId="49" fontId="3" fillId="0" borderId="1" xfId="0" applyNumberFormat="1" applyFont="1" applyFill="1" applyBorder="1" applyAlignment="1">
      <alignment vertical="center" wrapText="1"/>
    </xf>
    <xf numFmtId="0" fontId="3" fillId="0" borderId="1" xfId="3" applyNumberFormat="1" applyFont="1" applyFill="1" applyBorder="1" applyAlignment="1">
      <alignment horizontal="justify" vertical="top" wrapText="1"/>
    </xf>
    <xf numFmtId="0" fontId="4" fillId="0" borderId="1" xfId="3" applyNumberFormat="1" applyFont="1" applyFill="1" applyBorder="1" applyAlignment="1">
      <alignment horizontal="justify" vertical="top" wrapText="1"/>
    </xf>
    <xf numFmtId="0" fontId="4" fillId="0" borderId="2" xfId="3" applyFont="1" applyFill="1" applyBorder="1" applyAlignment="1">
      <alignment horizontal="justify"/>
    </xf>
    <xf numFmtId="0" fontId="4" fillId="0" borderId="2" xfId="3" applyFont="1" applyFill="1" applyBorder="1" applyAlignment="1">
      <alignment horizontal="justify" wrapText="1"/>
    </xf>
    <xf numFmtId="0" fontId="4" fillId="0" borderId="1" xfId="3" applyFont="1" applyFill="1" applyBorder="1" applyAlignment="1">
      <alignment vertical="top"/>
    </xf>
    <xf numFmtId="0" fontId="3" fillId="0" borderId="1" xfId="3" applyFont="1" applyFill="1" applyBorder="1" applyAlignment="1">
      <alignment vertical="top"/>
    </xf>
    <xf numFmtId="0" fontId="3" fillId="0" borderId="3" xfId="3" applyFont="1" applyFill="1" applyBorder="1" applyAlignment="1">
      <alignment horizontal="justify" vertical="top"/>
    </xf>
    <xf numFmtId="0" fontId="6" fillId="0" borderId="1" xfId="3" applyFont="1" applyFill="1" applyBorder="1" applyAlignment="1">
      <alignment vertical="top"/>
    </xf>
    <xf numFmtId="0" fontId="6" fillId="0" borderId="3" xfId="3" applyFont="1" applyFill="1" applyBorder="1" applyAlignment="1">
      <alignment horizontal="justify" vertical="top"/>
    </xf>
    <xf numFmtId="0" fontId="3" fillId="0" borderId="1" xfId="3" applyFont="1" applyFill="1" applyBorder="1" applyAlignment="1">
      <alignment vertical="top" wrapText="1"/>
    </xf>
    <xf numFmtId="0" fontId="3" fillId="0" borderId="0" xfId="0" applyFont="1" applyFill="1" applyAlignment="1">
      <alignment horizontal="justify" vertical="top"/>
    </xf>
    <xf numFmtId="0" fontId="3" fillId="0" borderId="1" xfId="4" applyFont="1" applyFill="1" applyBorder="1" applyAlignment="1">
      <alignment vertical="top"/>
    </xf>
    <xf numFmtId="0" fontId="3" fillId="0" borderId="1" xfId="0" applyFont="1" applyFill="1" applyBorder="1" applyAlignment="1">
      <alignment horizontal="justify" vertical="top" wrapText="1"/>
    </xf>
    <xf numFmtId="0" fontId="3" fillId="0" borderId="3" xfId="5" applyFont="1" applyFill="1" applyBorder="1" applyAlignment="1">
      <alignment vertical="top" wrapText="1"/>
    </xf>
    <xf numFmtId="0" fontId="3" fillId="0" borderId="3" xfId="5" applyNumberFormat="1" applyFont="1" applyFill="1" applyBorder="1" applyAlignment="1">
      <alignment vertical="top" wrapText="1"/>
    </xf>
    <xf numFmtId="0" fontId="6" fillId="0" borderId="1" xfId="3" applyFont="1" applyFill="1" applyBorder="1" applyAlignment="1">
      <alignment horizontal="justify" vertical="top"/>
    </xf>
    <xf numFmtId="0" fontId="3" fillId="0" borderId="3" xfId="6" applyFont="1" applyFill="1" applyBorder="1" applyAlignment="1">
      <alignment horizontal="justify" vertical="top" wrapText="1"/>
    </xf>
    <xf numFmtId="0" fontId="3" fillId="0" borderId="3" xfId="7" applyFont="1" applyFill="1" applyBorder="1" applyAlignment="1">
      <alignment horizontal="justify" vertical="top"/>
    </xf>
    <xf numFmtId="0" fontId="3" fillId="0" borderId="1" xfId="0" applyNumberFormat="1" applyFont="1" applyFill="1" applyBorder="1" applyAlignment="1">
      <alignment horizontal="justify" vertical="top"/>
    </xf>
    <xf numFmtId="4" fontId="11" fillId="0" borderId="1" xfId="0" applyNumberFormat="1" applyFont="1" applyFill="1" applyBorder="1"/>
    <xf numFmtId="4" fontId="11" fillId="0" borderId="1" xfId="0" applyNumberFormat="1" applyFont="1" applyBorder="1"/>
    <xf numFmtId="4" fontId="14" fillId="0" borderId="1" xfId="0" applyNumberFormat="1" applyFont="1" applyFill="1" applyBorder="1" applyAlignment="1">
      <alignment wrapText="1"/>
    </xf>
    <xf numFmtId="4" fontId="14" fillId="0" borderId="1" xfId="0" applyNumberFormat="1" applyFont="1" applyBorder="1" applyAlignment="1">
      <alignment wrapText="1"/>
    </xf>
    <xf numFmtId="4" fontId="14" fillId="0" borderId="1" xfId="0" applyNumberFormat="1" applyFont="1" applyFill="1" applyBorder="1"/>
    <xf numFmtId="4" fontId="14" fillId="0" borderId="1" xfId="0" applyNumberFormat="1" applyFont="1" applyBorder="1"/>
    <xf numFmtId="4" fontId="14" fillId="3" borderId="1" xfId="0" applyNumberFormat="1" applyFont="1" applyFill="1" applyBorder="1"/>
    <xf numFmtId="4" fontId="11" fillId="0" borderId="1" xfId="0" applyNumberFormat="1" applyFont="1" applyFill="1" applyBorder="1" applyAlignment="1">
      <alignment vertical="top"/>
    </xf>
    <xf numFmtId="4" fontId="11" fillId="0" borderId="1" xfId="0" applyNumberFormat="1" applyFont="1" applyBorder="1" applyAlignment="1">
      <alignment vertical="top"/>
    </xf>
    <xf numFmtId="4" fontId="31" fillId="0" borderId="1" xfId="0" applyNumberFormat="1" applyFont="1" applyBorder="1" applyAlignment="1">
      <alignment horizontal="right" vertical="top" wrapText="1"/>
    </xf>
    <xf numFmtId="4" fontId="27" fillId="0" borderId="1" xfId="0" applyNumberFormat="1" applyFont="1" applyBorder="1" applyAlignment="1">
      <alignment horizontal="right" vertical="top" wrapText="1"/>
    </xf>
    <xf numFmtId="4" fontId="27" fillId="0" borderId="1" xfId="0" applyNumberFormat="1" applyFont="1" applyBorder="1" applyAlignment="1">
      <alignment vertical="top"/>
    </xf>
    <xf numFmtId="4" fontId="27" fillId="0" borderId="2" xfId="0" applyNumberFormat="1" applyFont="1" applyBorder="1" applyAlignment="1">
      <alignment horizontal="right" vertical="top"/>
    </xf>
    <xf numFmtId="4" fontId="33" fillId="0" borderId="1" xfId="0" applyNumberFormat="1" applyFont="1" applyBorder="1" applyAlignment="1">
      <alignment horizontal="right" vertical="top" wrapText="1"/>
    </xf>
    <xf numFmtId="4" fontId="27" fillId="0" borderId="1" xfId="0" applyNumberFormat="1" applyFont="1" applyFill="1" applyBorder="1" applyAlignment="1">
      <alignment vertical="top"/>
    </xf>
    <xf numFmtId="0" fontId="9" fillId="0" borderId="0" xfId="0" applyFont="1" applyAlignment="1">
      <alignment horizontal="center"/>
    </xf>
    <xf numFmtId="0" fontId="10" fillId="0" borderId="0" xfId="0" applyFont="1" applyBorder="1" applyAlignment="1">
      <alignment horizontal="center"/>
    </xf>
    <xf numFmtId="0" fontId="14" fillId="0" borderId="0" xfId="1" applyNumberFormat="1" applyFont="1" applyFill="1" applyBorder="1" applyAlignment="1">
      <alignment horizontal="left" vertical="top" wrapText="1"/>
    </xf>
    <xf numFmtId="0" fontId="28" fillId="0" borderId="0" xfId="0" applyFont="1" applyAlignment="1">
      <alignment horizontal="center" wrapText="1"/>
    </xf>
    <xf numFmtId="0" fontId="28" fillId="0" borderId="0" xfId="0" applyFont="1" applyAlignment="1">
      <alignment horizontal="center"/>
    </xf>
    <xf numFmtId="0" fontId="21" fillId="0" borderId="0" xfId="0" applyFont="1" applyFill="1" applyBorder="1" applyAlignment="1">
      <alignment horizontal="center" vertical="top" wrapText="1"/>
    </xf>
    <xf numFmtId="0" fontId="21" fillId="0" borderId="4" xfId="0" applyFont="1" applyFill="1" applyBorder="1" applyAlignment="1">
      <alignment horizontal="center" vertical="top" wrapText="1"/>
    </xf>
    <xf numFmtId="0" fontId="23" fillId="0" borderId="0" xfId="0" applyFont="1" applyFill="1" applyBorder="1" applyAlignment="1">
      <alignment horizontal="center" vertical="top" wrapText="1"/>
    </xf>
    <xf numFmtId="0" fontId="2" fillId="0" borderId="0" xfId="1" applyFont="1" applyFill="1" applyAlignment="1">
      <alignment horizontal="center" wrapText="1"/>
    </xf>
    <xf numFmtId="2" fontId="4" fillId="2" borderId="1" xfId="3" applyNumberFormat="1" applyFont="1" applyFill="1" applyBorder="1" applyAlignment="1">
      <alignment horizontal="center"/>
    </xf>
    <xf numFmtId="4" fontId="4" fillId="2" borderId="1" xfId="3" applyNumberFormat="1" applyFont="1" applyFill="1" applyBorder="1" applyAlignment="1">
      <alignment horizontal="center"/>
    </xf>
    <xf numFmtId="2" fontId="3" fillId="2" borderId="1" xfId="3" applyNumberFormat="1" applyFont="1" applyFill="1" applyBorder="1" applyAlignment="1">
      <alignment horizontal="center"/>
    </xf>
    <xf numFmtId="4" fontId="3" fillId="2" borderId="1" xfId="0" applyNumberFormat="1" applyFont="1" applyFill="1" applyBorder="1" applyAlignment="1">
      <alignment horizontal="center" shrinkToFit="1"/>
    </xf>
    <xf numFmtId="2" fontId="4" fillId="2" borderId="1" xfId="3" applyNumberFormat="1" applyFont="1" applyFill="1" applyBorder="1" applyAlignment="1">
      <alignment horizontal="center" wrapText="1"/>
    </xf>
    <xf numFmtId="4" fontId="4" fillId="2" borderId="1" xfId="3" applyNumberFormat="1" applyFont="1" applyFill="1" applyBorder="1" applyAlignment="1">
      <alignment horizontal="center" wrapText="1"/>
    </xf>
    <xf numFmtId="2" fontId="3" fillId="2" borderId="1" xfId="0" applyNumberFormat="1" applyFont="1" applyFill="1" applyBorder="1" applyAlignment="1">
      <alignment horizontal="center"/>
    </xf>
    <xf numFmtId="4" fontId="3"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3" fillId="2" borderId="1" xfId="0" applyFont="1" applyFill="1" applyBorder="1" applyAlignment="1">
      <alignment horizontal="center"/>
    </xf>
    <xf numFmtId="4" fontId="3" fillId="2" borderId="1" xfId="3" applyNumberFormat="1" applyFont="1" applyFill="1" applyBorder="1" applyAlignment="1">
      <alignment horizontal="center"/>
    </xf>
    <xf numFmtId="2" fontId="3" fillId="2" borderId="2" xfId="3" applyNumberFormat="1" applyFont="1" applyFill="1" applyBorder="1" applyAlignment="1">
      <alignment horizontal="center"/>
    </xf>
    <xf numFmtId="2" fontId="4" fillId="2" borderId="2" xfId="3" applyNumberFormat="1" applyFont="1" applyFill="1" applyBorder="1" applyAlignment="1">
      <alignment horizontal="center" wrapText="1"/>
    </xf>
    <xf numFmtId="2" fontId="3" fillId="2" borderId="1" xfId="3" applyNumberFormat="1" applyFont="1" applyFill="1" applyBorder="1" applyAlignment="1">
      <alignment horizontal="center" wrapText="1"/>
    </xf>
    <xf numFmtId="2" fontId="6" fillId="2" borderId="1" xfId="3" applyNumberFormat="1" applyFont="1" applyFill="1" applyBorder="1" applyAlignment="1">
      <alignment horizontal="center"/>
    </xf>
    <xf numFmtId="169" fontId="3" fillId="2" borderId="1" xfId="3" applyNumberFormat="1" applyFont="1" applyFill="1" applyBorder="1" applyAlignment="1">
      <alignment horizontal="center"/>
    </xf>
    <xf numFmtId="168" fontId="3" fillId="2" borderId="1" xfId="3" applyNumberFormat="1" applyFont="1" applyFill="1" applyBorder="1" applyAlignment="1">
      <alignment horizontal="center"/>
    </xf>
    <xf numFmtId="168" fontId="3" fillId="2" borderId="1" xfId="3" applyNumberFormat="1" applyFont="1" applyFill="1" applyBorder="1" applyAlignment="1">
      <alignment horizontal="center" wrapText="1"/>
    </xf>
    <xf numFmtId="2" fontId="6" fillId="2" borderId="1" xfId="3" applyNumberFormat="1" applyFont="1" applyFill="1" applyBorder="1" applyAlignment="1">
      <alignment horizontal="center" wrapText="1"/>
    </xf>
    <xf numFmtId="4" fontId="3" fillId="2" borderId="1" xfId="3" applyNumberFormat="1" applyFont="1" applyFill="1" applyBorder="1" applyAlignment="1">
      <alignment horizontal="center" wrapText="1"/>
    </xf>
    <xf numFmtId="164" fontId="3" fillId="2" borderId="1" xfId="3" applyNumberFormat="1" applyFont="1" applyFill="1" applyBorder="1" applyAlignment="1">
      <alignment horizontal="center" wrapText="1"/>
    </xf>
  </cellXfs>
  <cellStyles count="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F197"/>
  <sheetViews>
    <sheetView tabSelected="1" topLeftCell="A103" workbookViewId="0">
      <selection activeCell="A196" sqref="A196:XFD196"/>
    </sheetView>
  </sheetViews>
  <sheetFormatPr defaultRowHeight="15"/>
  <cols>
    <col min="1" max="1" width="26.5703125" style="1" customWidth="1"/>
    <col min="2" max="2" width="53.28515625" style="1" customWidth="1"/>
    <col min="3" max="3" width="11.140625" style="99" customWidth="1"/>
    <col min="4" max="4" width="13.5703125" style="99" bestFit="1" customWidth="1"/>
    <col min="5" max="5" width="10.42578125" style="1" customWidth="1"/>
    <col min="6" max="6" width="12" style="1" customWidth="1"/>
    <col min="7" max="16384" width="9.140625" style="1"/>
  </cols>
  <sheetData>
    <row r="1" spans="1:6" ht="18">
      <c r="A1" s="164" t="s">
        <v>459</v>
      </c>
      <c r="B1" s="164"/>
      <c r="C1" s="164"/>
      <c r="D1" s="164"/>
      <c r="E1" s="164"/>
      <c r="F1" s="164"/>
    </row>
    <row r="2" spans="1:6" ht="60">
      <c r="A2" s="97" t="s">
        <v>0</v>
      </c>
      <c r="B2" s="102" t="s">
        <v>1</v>
      </c>
      <c r="C2" s="97" t="s">
        <v>249</v>
      </c>
      <c r="D2" s="103" t="s">
        <v>460</v>
      </c>
      <c r="E2" s="97" t="s">
        <v>2</v>
      </c>
      <c r="F2" s="104" t="s">
        <v>439</v>
      </c>
    </row>
    <row r="3" spans="1:6">
      <c r="A3" s="105">
        <v>1</v>
      </c>
      <c r="B3" s="105">
        <v>2</v>
      </c>
      <c r="C3" s="106">
        <v>3</v>
      </c>
      <c r="D3" s="107">
        <v>4</v>
      </c>
      <c r="E3" s="108">
        <v>5</v>
      </c>
      <c r="F3" s="108">
        <v>6</v>
      </c>
    </row>
    <row r="4" spans="1:6" ht="25.5">
      <c r="A4" s="109" t="s">
        <v>3</v>
      </c>
      <c r="B4" s="110" t="s">
        <v>4</v>
      </c>
      <c r="C4" s="165">
        <f>SUM(C5+C11+C17+C30+C36+C39+C41+C51+C58+C68+C78+C119)</f>
        <v>526031.9</v>
      </c>
      <c r="D4" s="166">
        <f>SUM(D5+D11+D17+D30+D36+D39+D41+D51+D58+D68+D78+D119)</f>
        <v>527258.07999999996</v>
      </c>
      <c r="E4" s="165">
        <f>SUM(D4*100/C4)</f>
        <v>100.23309993177217</v>
      </c>
      <c r="F4" s="165">
        <f>D4-C4</f>
        <v>1226.1799999999348</v>
      </c>
    </row>
    <row r="5" spans="1:6" ht="20.25" customHeight="1">
      <c r="A5" s="111" t="s">
        <v>5</v>
      </c>
      <c r="B5" s="112" t="s">
        <v>6</v>
      </c>
      <c r="C5" s="165">
        <f>SUM(C6)</f>
        <v>396148</v>
      </c>
      <c r="D5" s="166">
        <f>SUM(D6)</f>
        <v>395613.05999999994</v>
      </c>
      <c r="E5" s="165">
        <f>SUM(D5*100/C5)</f>
        <v>99.864964609186444</v>
      </c>
      <c r="F5" s="165">
        <f t="shared" ref="F5:F68" si="0">D5-C5</f>
        <v>-534.94000000006054</v>
      </c>
    </row>
    <row r="6" spans="1:6" ht="26.25">
      <c r="A6" s="111" t="s">
        <v>7</v>
      </c>
      <c r="B6" s="112" t="s">
        <v>8</v>
      </c>
      <c r="C6" s="165">
        <f>SUM(C7:C10)</f>
        <v>396148</v>
      </c>
      <c r="D6" s="166">
        <f t="shared" ref="D6" si="1">SUM(D7:D10)</f>
        <v>395613.05999999994</v>
      </c>
      <c r="E6" s="165">
        <f>SUM(D6*100/C6)</f>
        <v>99.864964609186444</v>
      </c>
      <c r="F6" s="165">
        <f t="shared" si="0"/>
        <v>-534.94000000006054</v>
      </c>
    </row>
    <row r="7" spans="1:6" ht="63.75">
      <c r="A7" s="113" t="s">
        <v>9</v>
      </c>
      <c r="B7" s="114" t="s">
        <v>10</v>
      </c>
      <c r="C7" s="167">
        <v>388570</v>
      </c>
      <c r="D7" s="168">
        <v>387456.79</v>
      </c>
      <c r="E7" s="167">
        <f t="shared" ref="E7:E69" si="2">SUM(D7*100/C7)</f>
        <v>99.713511079084853</v>
      </c>
      <c r="F7" s="165">
        <f t="shared" si="0"/>
        <v>-1113.210000000021</v>
      </c>
    </row>
    <row r="8" spans="1:6" ht="89.25">
      <c r="A8" s="113" t="s">
        <v>11</v>
      </c>
      <c r="B8" s="114" t="s">
        <v>12</v>
      </c>
      <c r="C8" s="167">
        <v>547</v>
      </c>
      <c r="D8" s="168">
        <v>688.72</v>
      </c>
      <c r="E8" s="167">
        <f t="shared" si="2"/>
        <v>125.90859232175502</v>
      </c>
      <c r="F8" s="165">
        <f t="shared" si="0"/>
        <v>141.72000000000003</v>
      </c>
    </row>
    <row r="9" spans="1:6" ht="38.25">
      <c r="A9" s="113" t="s">
        <v>13</v>
      </c>
      <c r="B9" s="114" t="s">
        <v>14</v>
      </c>
      <c r="C9" s="167">
        <v>1846</v>
      </c>
      <c r="D9" s="168">
        <v>1834.98</v>
      </c>
      <c r="E9" s="167">
        <f t="shared" si="2"/>
        <v>99.403033586132182</v>
      </c>
      <c r="F9" s="165">
        <f t="shared" si="0"/>
        <v>-11.019999999999982</v>
      </c>
    </row>
    <row r="10" spans="1:6" ht="76.5">
      <c r="A10" s="113" t="s">
        <v>15</v>
      </c>
      <c r="B10" s="114" t="s">
        <v>16</v>
      </c>
      <c r="C10" s="167">
        <v>5185</v>
      </c>
      <c r="D10" s="168">
        <v>5632.57</v>
      </c>
      <c r="E10" s="167">
        <f t="shared" si="2"/>
        <v>108.63201542912248</v>
      </c>
      <c r="F10" s="165">
        <f t="shared" si="0"/>
        <v>447.56999999999971</v>
      </c>
    </row>
    <row r="11" spans="1:6" ht="38.25">
      <c r="A11" s="109" t="s">
        <v>17</v>
      </c>
      <c r="B11" s="115" t="s">
        <v>18</v>
      </c>
      <c r="C11" s="165">
        <f>SUM(C12)</f>
        <v>13275.5</v>
      </c>
      <c r="D11" s="166">
        <f>SUM(D12)</f>
        <v>14673.579999999998</v>
      </c>
      <c r="E11" s="165">
        <f t="shared" si="2"/>
        <v>110.53127942450377</v>
      </c>
      <c r="F11" s="165">
        <f t="shared" si="0"/>
        <v>1398.0799999999981</v>
      </c>
    </row>
    <row r="12" spans="1:6" ht="25.5">
      <c r="A12" s="109" t="s">
        <v>19</v>
      </c>
      <c r="B12" s="115" t="s">
        <v>20</v>
      </c>
      <c r="C12" s="165">
        <f>SUM(C13:C16)</f>
        <v>13275.5</v>
      </c>
      <c r="D12" s="166">
        <f t="shared" ref="D12" si="3">SUM(D13:D16)</f>
        <v>14673.579999999998</v>
      </c>
      <c r="E12" s="165">
        <f t="shared" si="2"/>
        <v>110.53127942450377</v>
      </c>
      <c r="F12" s="165">
        <f t="shared" si="0"/>
        <v>1398.0799999999981</v>
      </c>
    </row>
    <row r="13" spans="1:6" ht="63.75">
      <c r="A13" s="116" t="s">
        <v>21</v>
      </c>
      <c r="B13" s="116" t="s">
        <v>22</v>
      </c>
      <c r="C13" s="167">
        <v>4710.5</v>
      </c>
      <c r="D13" s="168">
        <v>5028.84</v>
      </c>
      <c r="E13" s="167">
        <f t="shared" si="2"/>
        <v>106.75809362063475</v>
      </c>
      <c r="F13" s="165">
        <f t="shared" si="0"/>
        <v>318.34000000000015</v>
      </c>
    </row>
    <row r="14" spans="1:6" ht="76.5">
      <c r="A14" s="116" t="s">
        <v>23</v>
      </c>
      <c r="B14" s="116" t="s">
        <v>24</v>
      </c>
      <c r="C14" s="167">
        <v>72</v>
      </c>
      <c r="D14" s="168">
        <v>78.819999999999993</v>
      </c>
      <c r="E14" s="167">
        <f t="shared" si="2"/>
        <v>109.47222222222221</v>
      </c>
      <c r="F14" s="165">
        <f t="shared" si="0"/>
        <v>6.8199999999999932</v>
      </c>
    </row>
    <row r="15" spans="1:6" ht="63.75">
      <c r="A15" s="117" t="s">
        <v>25</v>
      </c>
      <c r="B15" s="116" t="s">
        <v>26</v>
      </c>
      <c r="C15" s="167">
        <v>10281</v>
      </c>
      <c r="D15" s="168">
        <v>10333.629999999999</v>
      </c>
      <c r="E15" s="167">
        <f t="shared" si="2"/>
        <v>100.51191518334791</v>
      </c>
      <c r="F15" s="165">
        <f t="shared" si="0"/>
        <v>52.6299999999992</v>
      </c>
    </row>
    <row r="16" spans="1:6" ht="63.75">
      <c r="A16" s="116" t="s">
        <v>27</v>
      </c>
      <c r="B16" s="116" t="s">
        <v>28</v>
      </c>
      <c r="C16" s="167">
        <v>-1788</v>
      </c>
      <c r="D16" s="168">
        <v>-767.71</v>
      </c>
      <c r="E16" s="167">
        <f t="shared" si="2"/>
        <v>42.936800894854585</v>
      </c>
      <c r="F16" s="165">
        <f t="shared" si="0"/>
        <v>1020.29</v>
      </c>
    </row>
    <row r="17" spans="1:6" ht="25.5">
      <c r="A17" s="109" t="s">
        <v>209</v>
      </c>
      <c r="B17" s="115" t="s">
        <v>210</v>
      </c>
      <c r="C17" s="165">
        <f>SUM(C23+C26+C28+C18)</f>
        <v>23089.5</v>
      </c>
      <c r="D17" s="166">
        <f>SUM(D23+D26+D28+D18)</f>
        <v>22783.66</v>
      </c>
      <c r="E17" s="165">
        <f t="shared" si="2"/>
        <v>98.675415232031881</v>
      </c>
      <c r="F17" s="165">
        <f t="shared" si="0"/>
        <v>-305.84000000000015</v>
      </c>
    </row>
    <row r="18" spans="1:6" ht="25.5">
      <c r="A18" s="109" t="s">
        <v>234</v>
      </c>
      <c r="B18" s="115" t="s">
        <v>235</v>
      </c>
      <c r="C18" s="165">
        <f>SUM(C19:C22)</f>
        <v>3690</v>
      </c>
      <c r="D18" s="166">
        <f>SUM(D19:D22)</f>
        <v>4166.9500000000007</v>
      </c>
      <c r="E18" s="165">
        <f t="shared" si="2"/>
        <v>112.92547425474257</v>
      </c>
      <c r="F18" s="165">
        <f t="shared" si="0"/>
        <v>476.95000000000073</v>
      </c>
    </row>
    <row r="19" spans="1:6" ht="25.5">
      <c r="A19" s="113" t="s">
        <v>236</v>
      </c>
      <c r="B19" s="114" t="s">
        <v>237</v>
      </c>
      <c r="C19" s="167">
        <v>1618</v>
      </c>
      <c r="D19" s="168">
        <v>2148.88</v>
      </c>
      <c r="E19" s="167">
        <f t="shared" si="2"/>
        <v>132.81087762669964</v>
      </c>
      <c r="F19" s="165">
        <f t="shared" si="0"/>
        <v>530.88000000000011</v>
      </c>
    </row>
    <row r="20" spans="1:6" ht="38.25">
      <c r="A20" s="113" t="s">
        <v>250</v>
      </c>
      <c r="B20" s="114" t="s">
        <v>251</v>
      </c>
      <c r="C20" s="167">
        <v>0</v>
      </c>
      <c r="D20" s="168">
        <v>0.13</v>
      </c>
      <c r="E20" s="167"/>
      <c r="F20" s="165">
        <f t="shared" si="0"/>
        <v>0.13</v>
      </c>
    </row>
    <row r="21" spans="1:6" ht="38.25">
      <c r="A21" s="113" t="s">
        <v>238</v>
      </c>
      <c r="B21" s="114" t="s">
        <v>239</v>
      </c>
      <c r="C21" s="167">
        <v>1006</v>
      </c>
      <c r="D21" s="168">
        <v>1142.8900000000001</v>
      </c>
      <c r="E21" s="167">
        <f t="shared" si="2"/>
        <v>113.60735586481115</v>
      </c>
      <c r="F21" s="165">
        <f t="shared" si="0"/>
        <v>136.8900000000001</v>
      </c>
    </row>
    <row r="22" spans="1:6" ht="25.5">
      <c r="A22" s="113" t="s">
        <v>240</v>
      </c>
      <c r="B22" s="114" t="s">
        <v>241</v>
      </c>
      <c r="C22" s="167">
        <v>1066</v>
      </c>
      <c r="D22" s="168">
        <v>875.05</v>
      </c>
      <c r="E22" s="167">
        <f t="shared" si="2"/>
        <v>82.087242026266424</v>
      </c>
      <c r="F22" s="165">
        <f t="shared" si="0"/>
        <v>-190.95000000000005</v>
      </c>
    </row>
    <row r="23" spans="1:6" ht="25.5">
      <c r="A23" s="109" t="s">
        <v>29</v>
      </c>
      <c r="B23" s="115" t="s">
        <v>31</v>
      </c>
      <c r="C23" s="169">
        <f>SUM(C24:C25)</f>
        <v>16931</v>
      </c>
      <c r="D23" s="170">
        <f t="shared" ref="D23" si="4">SUM(D24:D25)</f>
        <v>16593.55</v>
      </c>
      <c r="E23" s="165">
        <f t="shared" si="2"/>
        <v>98.006910401039519</v>
      </c>
      <c r="F23" s="165">
        <f t="shared" si="0"/>
        <v>-337.45000000000073</v>
      </c>
    </row>
    <row r="24" spans="1:6" ht="25.5">
      <c r="A24" s="113" t="s">
        <v>30</v>
      </c>
      <c r="B24" s="114" t="s">
        <v>31</v>
      </c>
      <c r="C24" s="167">
        <v>16931</v>
      </c>
      <c r="D24" s="168">
        <v>16579.11</v>
      </c>
      <c r="E24" s="167">
        <f t="shared" si="2"/>
        <v>97.921623058295438</v>
      </c>
      <c r="F24" s="165">
        <f t="shared" si="0"/>
        <v>-351.88999999999942</v>
      </c>
    </row>
    <row r="25" spans="1:6" ht="38.25">
      <c r="A25" s="113" t="s">
        <v>32</v>
      </c>
      <c r="B25" s="114" t="s">
        <v>33</v>
      </c>
      <c r="C25" s="167">
        <v>0</v>
      </c>
      <c r="D25" s="171">
        <v>14.44</v>
      </c>
      <c r="E25" s="167"/>
      <c r="F25" s="165">
        <f t="shared" si="0"/>
        <v>14.44</v>
      </c>
    </row>
    <row r="26" spans="1:6" ht="25.5">
      <c r="A26" s="109" t="s">
        <v>34</v>
      </c>
      <c r="B26" s="115" t="s">
        <v>35</v>
      </c>
      <c r="C26" s="169">
        <f>C27</f>
        <v>18.5</v>
      </c>
      <c r="D26" s="169">
        <f>D27</f>
        <v>70.72</v>
      </c>
      <c r="E26" s="165">
        <f t="shared" si="2"/>
        <v>382.27027027027026</v>
      </c>
      <c r="F26" s="165">
        <f t="shared" si="0"/>
        <v>52.22</v>
      </c>
    </row>
    <row r="27" spans="1:6">
      <c r="A27" s="113" t="s">
        <v>36</v>
      </c>
      <c r="B27" s="114" t="s">
        <v>35</v>
      </c>
      <c r="C27" s="167">
        <v>18.5</v>
      </c>
      <c r="D27" s="168">
        <v>70.72</v>
      </c>
      <c r="E27" s="167">
        <f t="shared" si="2"/>
        <v>382.27027027027026</v>
      </c>
      <c r="F27" s="165">
        <f t="shared" si="0"/>
        <v>52.22</v>
      </c>
    </row>
    <row r="28" spans="1:6" ht="25.5">
      <c r="A28" s="109" t="s">
        <v>37</v>
      </c>
      <c r="B28" s="115" t="s">
        <v>38</v>
      </c>
      <c r="C28" s="165">
        <f>SUM(C29)</f>
        <v>2450</v>
      </c>
      <c r="D28" s="166">
        <f>SUM(D29)</f>
        <v>1952.44</v>
      </c>
      <c r="E28" s="165">
        <f t="shared" si="2"/>
        <v>79.691428571428574</v>
      </c>
      <c r="F28" s="165">
        <f t="shared" si="0"/>
        <v>-497.55999999999995</v>
      </c>
    </row>
    <row r="29" spans="1:6" ht="25.5">
      <c r="A29" s="113" t="s">
        <v>39</v>
      </c>
      <c r="B29" s="114" t="s">
        <v>40</v>
      </c>
      <c r="C29" s="167">
        <v>2450</v>
      </c>
      <c r="D29" s="168">
        <v>1952.44</v>
      </c>
      <c r="E29" s="167">
        <f t="shared" si="2"/>
        <v>79.691428571428574</v>
      </c>
      <c r="F29" s="165">
        <f t="shared" si="0"/>
        <v>-497.55999999999995</v>
      </c>
    </row>
    <row r="30" spans="1:6" ht="26.25">
      <c r="A30" s="111" t="s">
        <v>41</v>
      </c>
      <c r="B30" s="118" t="s">
        <v>42</v>
      </c>
      <c r="C30" s="165">
        <f>SUM(C31+C33)</f>
        <v>50801.4</v>
      </c>
      <c r="D30" s="166">
        <f t="shared" ref="D30" si="5">SUM(D31+D33)</f>
        <v>40347.32</v>
      </c>
      <c r="E30" s="165">
        <f t="shared" si="2"/>
        <v>79.421669481549714</v>
      </c>
      <c r="F30" s="165">
        <f t="shared" si="0"/>
        <v>-10454.080000000002</v>
      </c>
    </row>
    <row r="31" spans="1:6" ht="25.5">
      <c r="A31" s="109" t="s">
        <v>43</v>
      </c>
      <c r="B31" s="115" t="s">
        <v>44</v>
      </c>
      <c r="C31" s="165">
        <f>SUM(C32)</f>
        <v>12988</v>
      </c>
      <c r="D31" s="166">
        <f t="shared" ref="D31" si="6">SUM(D32)</f>
        <v>10278.85</v>
      </c>
      <c r="E31" s="165">
        <f t="shared" si="2"/>
        <v>79.141130274099169</v>
      </c>
      <c r="F31" s="165">
        <f t="shared" si="0"/>
        <v>-2709.1499999999996</v>
      </c>
    </row>
    <row r="32" spans="1:6" ht="38.25">
      <c r="A32" s="113" t="s">
        <v>45</v>
      </c>
      <c r="B32" s="114" t="s">
        <v>46</v>
      </c>
      <c r="C32" s="167">
        <v>12988</v>
      </c>
      <c r="D32" s="168">
        <v>10278.85</v>
      </c>
      <c r="E32" s="167">
        <f t="shared" si="2"/>
        <v>79.141130274099169</v>
      </c>
      <c r="F32" s="165">
        <f t="shared" si="0"/>
        <v>-2709.1499999999996</v>
      </c>
    </row>
    <row r="33" spans="1:6" ht="26.25">
      <c r="A33" s="111" t="s">
        <v>47</v>
      </c>
      <c r="B33" s="118" t="s">
        <v>48</v>
      </c>
      <c r="C33" s="169">
        <f>SUM(C34:C35)</f>
        <v>37813.4</v>
      </c>
      <c r="D33" s="170">
        <f>SUM(D34:D35)</f>
        <v>30068.469999999998</v>
      </c>
      <c r="E33" s="165">
        <f t="shared" si="2"/>
        <v>79.518028000655832</v>
      </c>
      <c r="F33" s="165">
        <f t="shared" si="0"/>
        <v>-7744.9300000000039</v>
      </c>
    </row>
    <row r="34" spans="1:6" ht="25.5">
      <c r="A34" s="113" t="s">
        <v>180</v>
      </c>
      <c r="B34" s="114" t="s">
        <v>181</v>
      </c>
      <c r="C34" s="167">
        <v>30729.4</v>
      </c>
      <c r="D34" s="168">
        <v>25231.759999999998</v>
      </c>
      <c r="E34" s="167">
        <f t="shared" si="2"/>
        <v>82.109510761680994</v>
      </c>
      <c r="F34" s="165">
        <f t="shared" si="0"/>
        <v>-5497.6400000000031</v>
      </c>
    </row>
    <row r="35" spans="1:6" ht="25.5">
      <c r="A35" s="113" t="s">
        <v>183</v>
      </c>
      <c r="B35" s="114" t="s">
        <v>182</v>
      </c>
      <c r="C35" s="167">
        <v>7084</v>
      </c>
      <c r="D35" s="168">
        <v>4836.71</v>
      </c>
      <c r="E35" s="167">
        <f t="shared" si="2"/>
        <v>68.276538678712598</v>
      </c>
      <c r="F35" s="165">
        <f t="shared" si="0"/>
        <v>-2247.29</v>
      </c>
    </row>
    <row r="36" spans="1:6" ht="25.5">
      <c r="A36" s="109" t="s">
        <v>49</v>
      </c>
      <c r="B36" s="115" t="s">
        <v>50</v>
      </c>
      <c r="C36" s="165">
        <f>SUM(C37:C38)</f>
        <v>5741</v>
      </c>
      <c r="D36" s="166">
        <f>SUM(D37:D38)</f>
        <v>4855.41</v>
      </c>
      <c r="E36" s="165">
        <f t="shared" si="2"/>
        <v>84.574290193346101</v>
      </c>
      <c r="F36" s="165">
        <f t="shared" si="0"/>
        <v>-885.59000000000015</v>
      </c>
    </row>
    <row r="37" spans="1:6" ht="38.25">
      <c r="A37" s="113" t="s">
        <v>51</v>
      </c>
      <c r="B37" s="114" t="s">
        <v>52</v>
      </c>
      <c r="C37" s="167">
        <v>5691</v>
      </c>
      <c r="D37" s="168">
        <v>4850.41</v>
      </c>
      <c r="E37" s="167">
        <f t="shared" si="2"/>
        <v>85.229485151994382</v>
      </c>
      <c r="F37" s="165">
        <f t="shared" si="0"/>
        <v>-840.59000000000015</v>
      </c>
    </row>
    <row r="38" spans="1:6" ht="25.5">
      <c r="A38" s="113" t="s">
        <v>189</v>
      </c>
      <c r="B38" s="114" t="s">
        <v>190</v>
      </c>
      <c r="C38" s="167">
        <v>50</v>
      </c>
      <c r="D38" s="172">
        <v>5</v>
      </c>
      <c r="E38" s="167">
        <f t="shared" si="2"/>
        <v>10</v>
      </c>
      <c r="F38" s="165">
        <f t="shared" si="0"/>
        <v>-45</v>
      </c>
    </row>
    <row r="39" spans="1:6" ht="38.25" hidden="1">
      <c r="A39" s="115" t="s">
        <v>53</v>
      </c>
      <c r="B39" s="115" t="s">
        <v>214</v>
      </c>
      <c r="C39" s="165">
        <f>SUM(C40)</f>
        <v>0</v>
      </c>
      <c r="D39" s="166">
        <f>SUM(D40)</f>
        <v>0</v>
      </c>
      <c r="E39" s="167"/>
      <c r="F39" s="165">
        <f t="shared" si="0"/>
        <v>0</v>
      </c>
    </row>
    <row r="40" spans="1:6" ht="25.5" hidden="1">
      <c r="A40" s="114" t="s">
        <v>54</v>
      </c>
      <c r="B40" s="114" t="s">
        <v>55</v>
      </c>
      <c r="C40" s="167">
        <v>0</v>
      </c>
      <c r="D40" s="172">
        <v>0</v>
      </c>
      <c r="E40" s="167"/>
      <c r="F40" s="165">
        <f t="shared" si="0"/>
        <v>0</v>
      </c>
    </row>
    <row r="41" spans="1:6" ht="38.25">
      <c r="A41" s="109" t="s">
        <v>56</v>
      </c>
      <c r="B41" s="110" t="s">
        <v>57</v>
      </c>
      <c r="C41" s="165">
        <f>SUM(C42+C50)</f>
        <v>27595</v>
      </c>
      <c r="D41" s="166">
        <f>SUM(D42+D50)</f>
        <v>33398.949999999997</v>
      </c>
      <c r="E41" s="165">
        <f t="shared" si="2"/>
        <v>121.03261460409493</v>
      </c>
      <c r="F41" s="165">
        <f t="shared" si="0"/>
        <v>5803.9499999999971</v>
      </c>
    </row>
    <row r="42" spans="1:6" ht="77.25">
      <c r="A42" s="109" t="s">
        <v>58</v>
      </c>
      <c r="B42" s="119" t="s">
        <v>59</v>
      </c>
      <c r="C42" s="165">
        <f>SUM(C43+C46)</f>
        <v>27566</v>
      </c>
      <c r="D42" s="166">
        <f>SUM(D43+D46)</f>
        <v>33361.42</v>
      </c>
      <c r="E42" s="165">
        <f t="shared" si="2"/>
        <v>121.02379743161866</v>
      </c>
      <c r="F42" s="165">
        <f t="shared" si="0"/>
        <v>5795.4199999999983</v>
      </c>
    </row>
    <row r="43" spans="1:6" ht="63.75">
      <c r="A43" s="109" t="s">
        <v>60</v>
      </c>
      <c r="B43" s="115" t="s">
        <v>61</v>
      </c>
      <c r="C43" s="173">
        <f>SUM(C44:C45)</f>
        <v>18648</v>
      </c>
      <c r="D43" s="174">
        <f>SUM(D44:D45)</f>
        <v>25202.42</v>
      </c>
      <c r="E43" s="165">
        <f t="shared" si="2"/>
        <v>135.1481123981124</v>
      </c>
      <c r="F43" s="165">
        <f t="shared" si="0"/>
        <v>6554.4199999999983</v>
      </c>
    </row>
    <row r="44" spans="1:6" ht="89.25">
      <c r="A44" s="113" t="s">
        <v>175</v>
      </c>
      <c r="B44" s="98" t="s">
        <v>440</v>
      </c>
      <c r="C44" s="167">
        <v>17648</v>
      </c>
      <c r="D44" s="168">
        <v>20327.28</v>
      </c>
      <c r="E44" s="167">
        <f t="shared" si="2"/>
        <v>115.18177697189483</v>
      </c>
      <c r="F44" s="165">
        <f t="shared" si="0"/>
        <v>2679.2799999999988</v>
      </c>
    </row>
    <row r="45" spans="1:6" ht="89.25">
      <c r="A45" s="113" t="s">
        <v>176</v>
      </c>
      <c r="B45" s="98" t="s">
        <v>441</v>
      </c>
      <c r="C45" s="167">
        <v>1000</v>
      </c>
      <c r="D45" s="172">
        <v>4875.1400000000003</v>
      </c>
      <c r="E45" s="167">
        <f t="shared" si="2"/>
        <v>487.51400000000007</v>
      </c>
      <c r="F45" s="165">
        <f t="shared" si="0"/>
        <v>3875.1400000000003</v>
      </c>
    </row>
    <row r="46" spans="1:6" ht="26.25">
      <c r="A46" s="109" t="s">
        <v>62</v>
      </c>
      <c r="B46" s="120" t="s">
        <v>63</v>
      </c>
      <c r="C46" s="165">
        <f>SUM(C47:C49)</f>
        <v>8918</v>
      </c>
      <c r="D46" s="166">
        <f t="shared" ref="D46" si="7">SUM(D47:D49)</f>
        <v>8159</v>
      </c>
      <c r="E46" s="165">
        <f t="shared" si="2"/>
        <v>91.489123121776188</v>
      </c>
      <c r="F46" s="165">
        <f t="shared" si="0"/>
        <v>-759</v>
      </c>
    </row>
    <row r="47" spans="1:6" ht="76.5">
      <c r="A47" s="113" t="s">
        <v>64</v>
      </c>
      <c r="B47" s="98" t="s">
        <v>442</v>
      </c>
      <c r="C47" s="167">
        <v>5300</v>
      </c>
      <c r="D47" s="168">
        <v>4416.67</v>
      </c>
      <c r="E47" s="167">
        <f t="shared" si="2"/>
        <v>83.33339622641509</v>
      </c>
      <c r="F47" s="165">
        <f t="shared" si="0"/>
        <v>-883.32999999999993</v>
      </c>
    </row>
    <row r="48" spans="1:6" ht="63.75">
      <c r="A48" s="113" t="s">
        <v>65</v>
      </c>
      <c r="B48" s="98" t="s">
        <v>443</v>
      </c>
      <c r="C48" s="167">
        <v>2995</v>
      </c>
      <c r="D48" s="172">
        <v>3188.23</v>
      </c>
      <c r="E48" s="167">
        <f t="shared" si="2"/>
        <v>106.4517529215359</v>
      </c>
      <c r="F48" s="165">
        <f t="shared" si="0"/>
        <v>193.23000000000002</v>
      </c>
    </row>
    <row r="49" spans="1:6" ht="51">
      <c r="A49" s="113" t="s">
        <v>66</v>
      </c>
      <c r="B49" s="98" t="s">
        <v>444</v>
      </c>
      <c r="C49" s="167">
        <v>623</v>
      </c>
      <c r="D49" s="172">
        <v>554.1</v>
      </c>
      <c r="E49" s="167">
        <f t="shared" si="2"/>
        <v>88.9406099518459</v>
      </c>
      <c r="F49" s="165">
        <f t="shared" si="0"/>
        <v>-68.899999999999977</v>
      </c>
    </row>
    <row r="50" spans="1:6" ht="63.75">
      <c r="A50" s="113" t="s">
        <v>229</v>
      </c>
      <c r="B50" s="98" t="s">
        <v>230</v>
      </c>
      <c r="C50" s="175">
        <v>29</v>
      </c>
      <c r="D50" s="172">
        <v>37.53</v>
      </c>
      <c r="E50" s="167">
        <f t="shared" ref="E50" si="8">SUM(D50*100/C50)</f>
        <v>129.41379310344828</v>
      </c>
      <c r="F50" s="165">
        <f t="shared" si="0"/>
        <v>8.5300000000000011</v>
      </c>
    </row>
    <row r="51" spans="1:6" ht="25.5">
      <c r="A51" s="109" t="s">
        <v>67</v>
      </c>
      <c r="B51" s="110" t="s">
        <v>68</v>
      </c>
      <c r="C51" s="165">
        <f>SUM(C52)</f>
        <v>988</v>
      </c>
      <c r="D51" s="166">
        <f t="shared" ref="D51" si="9">SUM(D52)</f>
        <v>1017.0300000000001</v>
      </c>
      <c r="E51" s="165">
        <f t="shared" si="2"/>
        <v>102.93825910931176</v>
      </c>
      <c r="F51" s="165">
        <f t="shared" si="0"/>
        <v>29.030000000000086</v>
      </c>
    </row>
    <row r="52" spans="1:6" ht="25.5">
      <c r="A52" s="109" t="s">
        <v>69</v>
      </c>
      <c r="B52" s="115" t="s">
        <v>70</v>
      </c>
      <c r="C52" s="165">
        <f>SUM(C53:C56)</f>
        <v>988</v>
      </c>
      <c r="D52" s="166">
        <f>SUM(D53:D56)</f>
        <v>1017.0300000000001</v>
      </c>
      <c r="E52" s="165">
        <f t="shared" si="2"/>
        <v>102.93825910931176</v>
      </c>
      <c r="F52" s="165">
        <f t="shared" si="0"/>
        <v>29.030000000000086</v>
      </c>
    </row>
    <row r="53" spans="1:6" ht="25.5">
      <c r="A53" s="113" t="s">
        <v>71</v>
      </c>
      <c r="B53" s="114" t="s">
        <v>72</v>
      </c>
      <c r="C53" s="176">
        <v>416</v>
      </c>
      <c r="D53" s="172">
        <v>590.46</v>
      </c>
      <c r="E53" s="167">
        <f t="shared" si="2"/>
        <v>141.9375</v>
      </c>
      <c r="F53" s="165">
        <f t="shared" si="0"/>
        <v>174.46000000000004</v>
      </c>
    </row>
    <row r="54" spans="1:6" ht="25.5">
      <c r="A54" s="113" t="s">
        <v>73</v>
      </c>
      <c r="B54" s="114" t="s">
        <v>74</v>
      </c>
      <c r="C54" s="176">
        <v>0</v>
      </c>
      <c r="D54" s="172">
        <v>-0.87</v>
      </c>
      <c r="E54" s="167"/>
      <c r="F54" s="165">
        <f t="shared" si="0"/>
        <v>-0.87</v>
      </c>
    </row>
    <row r="55" spans="1:6">
      <c r="A55" s="113" t="s">
        <v>75</v>
      </c>
      <c r="B55" s="114" t="s">
        <v>76</v>
      </c>
      <c r="C55" s="176">
        <v>68</v>
      </c>
      <c r="D55" s="172">
        <v>67.72</v>
      </c>
      <c r="E55" s="167">
        <f t="shared" si="2"/>
        <v>99.588235294117652</v>
      </c>
      <c r="F55" s="165">
        <f t="shared" si="0"/>
        <v>-0.28000000000000114</v>
      </c>
    </row>
    <row r="56" spans="1:6">
      <c r="A56" s="113" t="s">
        <v>77</v>
      </c>
      <c r="B56" s="114" t="s">
        <v>78</v>
      </c>
      <c r="C56" s="176">
        <v>504</v>
      </c>
      <c r="D56" s="172">
        <v>359.72</v>
      </c>
      <c r="E56" s="167">
        <f t="shared" si="2"/>
        <v>71.373015873015873</v>
      </c>
      <c r="F56" s="165">
        <f t="shared" si="0"/>
        <v>-144.27999999999997</v>
      </c>
    </row>
    <row r="57" spans="1:6" ht="25.5">
      <c r="A57" s="113" t="s">
        <v>445</v>
      </c>
      <c r="B57" s="114" t="s">
        <v>446</v>
      </c>
      <c r="C57" s="176"/>
      <c r="D57" s="172"/>
      <c r="E57" s="167"/>
      <c r="F57" s="165">
        <f t="shared" si="0"/>
        <v>0</v>
      </c>
    </row>
    <row r="58" spans="1:6" ht="25.5">
      <c r="A58" s="109" t="s">
        <v>79</v>
      </c>
      <c r="B58" s="115" t="s">
        <v>80</v>
      </c>
      <c r="C58" s="165">
        <f>SUM(C59+C63)</f>
        <v>328.5</v>
      </c>
      <c r="D58" s="166">
        <f>SUM(D59+D63)</f>
        <v>629.85</v>
      </c>
      <c r="E58" s="165">
        <f t="shared" si="2"/>
        <v>191.73515981735159</v>
      </c>
      <c r="F58" s="165">
        <f t="shared" si="0"/>
        <v>301.35000000000002</v>
      </c>
    </row>
    <row r="59" spans="1:6" ht="25.5">
      <c r="A59" s="109" t="s">
        <v>81</v>
      </c>
      <c r="B59" s="115" t="s">
        <v>82</v>
      </c>
      <c r="C59" s="165">
        <f>SUM(C60:C60)</f>
        <v>276</v>
      </c>
      <c r="D59" s="166">
        <f>SUM(D60:D60)</f>
        <v>418.48</v>
      </c>
      <c r="E59" s="165">
        <f t="shared" si="2"/>
        <v>151.62318840579709</v>
      </c>
      <c r="F59" s="165">
        <f t="shared" si="0"/>
        <v>142.48000000000002</v>
      </c>
    </row>
    <row r="60" spans="1:6" ht="25.5">
      <c r="A60" s="109" t="s">
        <v>83</v>
      </c>
      <c r="B60" s="115" t="s">
        <v>84</v>
      </c>
      <c r="C60" s="165">
        <f>SUM(C61:C61)</f>
        <v>276</v>
      </c>
      <c r="D60" s="166">
        <f>SUM(D61:D61)</f>
        <v>418.48</v>
      </c>
      <c r="E60" s="165">
        <f t="shared" si="2"/>
        <v>151.62318840579709</v>
      </c>
      <c r="F60" s="165">
        <f t="shared" si="0"/>
        <v>142.48000000000002</v>
      </c>
    </row>
    <row r="61" spans="1:6" ht="38.25">
      <c r="A61" s="113" t="s">
        <v>85</v>
      </c>
      <c r="B61" s="98" t="s">
        <v>447</v>
      </c>
      <c r="C61" s="167">
        <v>276</v>
      </c>
      <c r="D61" s="172">
        <v>418.48</v>
      </c>
      <c r="E61" s="167">
        <f t="shared" si="2"/>
        <v>151.62318840579709</v>
      </c>
      <c r="F61" s="165">
        <f t="shared" si="0"/>
        <v>142.48000000000002</v>
      </c>
    </row>
    <row r="62" spans="1:6" ht="38.25">
      <c r="A62" s="113" t="s">
        <v>390</v>
      </c>
      <c r="B62" s="98" t="s">
        <v>447</v>
      </c>
      <c r="C62" s="167">
        <v>0</v>
      </c>
      <c r="D62" s="171">
        <v>0</v>
      </c>
      <c r="E62" s="167"/>
      <c r="F62" s="165">
        <f t="shared" si="0"/>
        <v>0</v>
      </c>
    </row>
    <row r="63" spans="1:6">
      <c r="A63" s="109" t="s">
        <v>86</v>
      </c>
      <c r="B63" s="115" t="s">
        <v>87</v>
      </c>
      <c r="C63" s="165">
        <f>SUM(C64+C65)</f>
        <v>52.5</v>
      </c>
      <c r="D63" s="166">
        <f t="shared" ref="D63" si="10">SUM(D64+D65)</f>
        <v>211.36999999999998</v>
      </c>
      <c r="E63" s="165">
        <f t="shared" si="2"/>
        <v>402.60952380952375</v>
      </c>
      <c r="F63" s="165">
        <f t="shared" si="0"/>
        <v>158.86999999999998</v>
      </c>
    </row>
    <row r="64" spans="1:6" ht="38.25">
      <c r="A64" s="113" t="s">
        <v>88</v>
      </c>
      <c r="B64" s="114" t="s">
        <v>215</v>
      </c>
      <c r="C64" s="167">
        <v>21</v>
      </c>
      <c r="D64" s="172">
        <v>32.409999999999997</v>
      </c>
      <c r="E64" s="167">
        <f t="shared" si="2"/>
        <v>154.33333333333331</v>
      </c>
      <c r="F64" s="165">
        <f t="shared" si="0"/>
        <v>11.409999999999997</v>
      </c>
    </row>
    <row r="65" spans="1:6" ht="38.25">
      <c r="A65" s="109" t="s">
        <v>89</v>
      </c>
      <c r="B65" s="115" t="s">
        <v>90</v>
      </c>
      <c r="C65" s="165">
        <f>C66+C67</f>
        <v>31.5</v>
      </c>
      <c r="D65" s="166">
        <f>D66+D67</f>
        <v>178.95999999999998</v>
      </c>
      <c r="E65" s="165">
        <f t="shared" si="2"/>
        <v>568.12698412698398</v>
      </c>
      <c r="F65" s="165">
        <f t="shared" si="0"/>
        <v>147.45999999999998</v>
      </c>
    </row>
    <row r="66" spans="1:6" ht="25.5">
      <c r="A66" s="113" t="s">
        <v>91</v>
      </c>
      <c r="B66" s="121" t="s">
        <v>448</v>
      </c>
      <c r="C66" s="167">
        <v>31.5</v>
      </c>
      <c r="D66" s="176">
        <v>135.44999999999999</v>
      </c>
      <c r="E66" s="167">
        <f t="shared" si="2"/>
        <v>429.99999999999994</v>
      </c>
      <c r="F66" s="165">
        <f t="shared" si="0"/>
        <v>103.94999999999999</v>
      </c>
    </row>
    <row r="67" spans="1:6" ht="25.5">
      <c r="A67" s="113" t="s">
        <v>92</v>
      </c>
      <c r="B67" s="121" t="s">
        <v>448</v>
      </c>
      <c r="C67" s="167">
        <v>0</v>
      </c>
      <c r="D67" s="172">
        <v>43.51</v>
      </c>
      <c r="E67" s="167"/>
      <c r="F67" s="165">
        <f t="shared" si="0"/>
        <v>43.51</v>
      </c>
    </row>
    <row r="68" spans="1:6" ht="25.5">
      <c r="A68" s="109" t="s">
        <v>93</v>
      </c>
      <c r="B68" s="115" t="s">
        <v>94</v>
      </c>
      <c r="C68" s="165">
        <f>SUM(C76+C73+C69+C71)</f>
        <v>3800</v>
      </c>
      <c r="D68" s="166">
        <f>SUM(D76+D73+D69+D71)</f>
        <v>9991</v>
      </c>
      <c r="E68" s="165">
        <f t="shared" si="2"/>
        <v>262.92105263157896</v>
      </c>
      <c r="F68" s="165">
        <f t="shared" si="0"/>
        <v>6191</v>
      </c>
    </row>
    <row r="69" spans="1:6">
      <c r="A69" s="113" t="s">
        <v>95</v>
      </c>
      <c r="B69" s="115" t="s">
        <v>96</v>
      </c>
      <c r="C69" s="165">
        <f>SUM(C70)</f>
        <v>12</v>
      </c>
      <c r="D69" s="166">
        <f t="shared" ref="D69" si="11">SUM(D70)</f>
        <v>45.02</v>
      </c>
      <c r="E69" s="165">
        <f t="shared" si="2"/>
        <v>375.16666666666669</v>
      </c>
      <c r="F69" s="165">
        <f t="shared" ref="F69:F132" si="12">D69-C69</f>
        <v>33.020000000000003</v>
      </c>
    </row>
    <row r="70" spans="1:6" ht="25.5">
      <c r="A70" s="113" t="s">
        <v>97</v>
      </c>
      <c r="B70" s="114" t="s">
        <v>98</v>
      </c>
      <c r="C70" s="167">
        <v>12</v>
      </c>
      <c r="D70" s="172">
        <v>45.02</v>
      </c>
      <c r="E70" s="167">
        <f t="shared" ref="E70:E169" si="13">SUM(D70*100/C70)</f>
        <v>375.16666666666669</v>
      </c>
      <c r="F70" s="165">
        <f t="shared" si="12"/>
        <v>33.020000000000003</v>
      </c>
    </row>
    <row r="71" spans="1:6" ht="76.5">
      <c r="A71" s="113" t="s">
        <v>228</v>
      </c>
      <c r="B71" s="122" t="s">
        <v>242</v>
      </c>
      <c r="C71" s="167">
        <v>20</v>
      </c>
      <c r="D71" s="172">
        <v>43.51</v>
      </c>
      <c r="E71" s="167">
        <f t="shared" si="13"/>
        <v>217.55</v>
      </c>
      <c r="F71" s="165">
        <f t="shared" si="12"/>
        <v>23.509999999999998</v>
      </c>
    </row>
    <row r="72" spans="1:6" ht="76.5" hidden="1">
      <c r="A72" s="113" t="s">
        <v>391</v>
      </c>
      <c r="B72" s="114" t="s">
        <v>392</v>
      </c>
      <c r="C72" s="167">
        <v>0</v>
      </c>
      <c r="D72" s="171">
        <v>0</v>
      </c>
      <c r="E72" s="167"/>
      <c r="F72" s="165">
        <f t="shared" si="12"/>
        <v>0</v>
      </c>
    </row>
    <row r="73" spans="1:6" ht="76.5">
      <c r="A73" s="109" t="s">
        <v>177</v>
      </c>
      <c r="B73" s="101" t="s">
        <v>184</v>
      </c>
      <c r="C73" s="165">
        <f>SUM(C74:C75)</f>
        <v>2258</v>
      </c>
      <c r="D73" s="166">
        <f t="shared" ref="D73" si="14">SUM(D74:D75)</f>
        <v>3655.4</v>
      </c>
      <c r="E73" s="165">
        <f t="shared" si="13"/>
        <v>161.88662533215233</v>
      </c>
      <c r="F73" s="165">
        <f t="shared" si="12"/>
        <v>1397.4</v>
      </c>
    </row>
    <row r="74" spans="1:6" ht="89.25">
      <c r="A74" s="113" t="s">
        <v>99</v>
      </c>
      <c r="B74" s="98" t="s">
        <v>449</v>
      </c>
      <c r="C74" s="167">
        <v>2128</v>
      </c>
      <c r="D74" s="172">
        <v>3639.8</v>
      </c>
      <c r="E74" s="167">
        <f t="shared" si="13"/>
        <v>171.04323308270676</v>
      </c>
      <c r="F74" s="165">
        <f t="shared" si="12"/>
        <v>1511.8000000000002</v>
      </c>
    </row>
    <row r="75" spans="1:6" ht="89.25">
      <c r="A75" s="113" t="s">
        <v>100</v>
      </c>
      <c r="B75" s="98" t="s">
        <v>450</v>
      </c>
      <c r="C75" s="167">
        <v>130</v>
      </c>
      <c r="D75" s="172">
        <v>15.6</v>
      </c>
      <c r="E75" s="167">
        <f t="shared" si="13"/>
        <v>12</v>
      </c>
      <c r="F75" s="165">
        <f t="shared" si="12"/>
        <v>-114.4</v>
      </c>
    </row>
    <row r="76" spans="1:6" ht="25.5">
      <c r="A76" s="109" t="s">
        <v>101</v>
      </c>
      <c r="B76" s="115" t="s">
        <v>102</v>
      </c>
      <c r="C76" s="165">
        <f>SUM(C77)</f>
        <v>1510</v>
      </c>
      <c r="D76" s="166">
        <f>SUM(D77)</f>
        <v>6247.07</v>
      </c>
      <c r="E76" s="165">
        <f t="shared" si="13"/>
        <v>413.71324503311257</v>
      </c>
      <c r="F76" s="165">
        <f t="shared" si="12"/>
        <v>4737.07</v>
      </c>
    </row>
    <row r="77" spans="1:6" ht="38.25">
      <c r="A77" s="113" t="s">
        <v>103</v>
      </c>
      <c r="B77" s="114" t="s">
        <v>104</v>
      </c>
      <c r="C77" s="167">
        <v>1510</v>
      </c>
      <c r="D77" s="172">
        <v>6247.07</v>
      </c>
      <c r="E77" s="167">
        <f t="shared" si="13"/>
        <v>413.71324503311257</v>
      </c>
      <c r="F77" s="165">
        <f t="shared" si="12"/>
        <v>4737.07</v>
      </c>
    </row>
    <row r="78" spans="1:6" ht="25.5">
      <c r="A78" s="109" t="s">
        <v>105</v>
      </c>
      <c r="B78" s="115" t="s">
        <v>106</v>
      </c>
      <c r="C78" s="165">
        <f>SUM(C79+C80+C81+C82+C85+C87+C92+C93+C94+C98+C103+C104+C95)</f>
        <v>4265</v>
      </c>
      <c r="D78" s="166">
        <f>SUM(D79+D80+D81+D82+D85+D87+D92+D93+D94+D96+D98+D103+D104+D95)</f>
        <v>3947.6199999999994</v>
      </c>
      <c r="E78" s="165">
        <f t="shared" si="13"/>
        <v>92.558499413833516</v>
      </c>
      <c r="F78" s="165">
        <f t="shared" si="12"/>
        <v>-317.38000000000056</v>
      </c>
    </row>
    <row r="79" spans="1:6" ht="102">
      <c r="A79" s="113" t="s">
        <v>107</v>
      </c>
      <c r="B79" s="114" t="s">
        <v>216</v>
      </c>
      <c r="C79" s="167">
        <v>185</v>
      </c>
      <c r="D79" s="172">
        <v>94.18</v>
      </c>
      <c r="E79" s="167">
        <f t="shared" si="13"/>
        <v>50.908108108108109</v>
      </c>
      <c r="F79" s="165">
        <f t="shared" si="12"/>
        <v>-90.82</v>
      </c>
    </row>
    <row r="80" spans="1:6" ht="51">
      <c r="A80" s="113" t="s">
        <v>108</v>
      </c>
      <c r="B80" s="114" t="s">
        <v>109</v>
      </c>
      <c r="C80" s="167">
        <v>40</v>
      </c>
      <c r="D80" s="172">
        <v>24.48</v>
      </c>
      <c r="E80" s="167">
        <f t="shared" si="13"/>
        <v>61.2</v>
      </c>
      <c r="F80" s="165">
        <f t="shared" si="12"/>
        <v>-15.52</v>
      </c>
    </row>
    <row r="81" spans="1:6" ht="51">
      <c r="A81" s="113" t="s">
        <v>110</v>
      </c>
      <c r="B81" s="114" t="s">
        <v>111</v>
      </c>
      <c r="C81" s="167">
        <v>100</v>
      </c>
      <c r="D81" s="172">
        <v>92</v>
      </c>
      <c r="E81" s="167">
        <f t="shared" si="13"/>
        <v>92</v>
      </c>
      <c r="F81" s="165">
        <f t="shared" si="12"/>
        <v>-8</v>
      </c>
    </row>
    <row r="82" spans="1:6" ht="51">
      <c r="A82" s="109" t="s">
        <v>217</v>
      </c>
      <c r="B82" s="115" t="s">
        <v>112</v>
      </c>
      <c r="C82" s="165">
        <f>SUM(C83+C84)</f>
        <v>10</v>
      </c>
      <c r="D82" s="166">
        <f>SUM(D83+D84)</f>
        <v>57</v>
      </c>
      <c r="E82" s="165">
        <f t="shared" si="13"/>
        <v>570</v>
      </c>
      <c r="F82" s="165">
        <f t="shared" si="12"/>
        <v>47</v>
      </c>
    </row>
    <row r="83" spans="1:6" ht="51">
      <c r="A83" s="113" t="s">
        <v>113</v>
      </c>
      <c r="B83" s="2" t="s">
        <v>185</v>
      </c>
      <c r="C83" s="167">
        <v>10</v>
      </c>
      <c r="D83" s="172">
        <v>30</v>
      </c>
      <c r="E83" s="167">
        <f t="shared" si="13"/>
        <v>300</v>
      </c>
      <c r="F83" s="165">
        <f t="shared" si="12"/>
        <v>20</v>
      </c>
    </row>
    <row r="84" spans="1:6" ht="51">
      <c r="A84" s="113" t="s">
        <v>417</v>
      </c>
      <c r="B84" s="2" t="s">
        <v>185</v>
      </c>
      <c r="C84" s="167">
        <v>0</v>
      </c>
      <c r="D84" s="172">
        <v>27</v>
      </c>
      <c r="E84" s="167"/>
      <c r="F84" s="165">
        <f t="shared" si="12"/>
        <v>27</v>
      </c>
    </row>
    <row r="85" spans="1:6" ht="51" hidden="1">
      <c r="A85" s="109" t="s">
        <v>114</v>
      </c>
      <c r="B85" s="115" t="s">
        <v>115</v>
      </c>
      <c r="C85" s="165">
        <f>SUM(C86)</f>
        <v>0</v>
      </c>
      <c r="D85" s="166">
        <f>SUM(D86)</f>
        <v>0</v>
      </c>
      <c r="E85" s="165"/>
      <c r="F85" s="165">
        <f t="shared" si="12"/>
        <v>0</v>
      </c>
    </row>
    <row r="86" spans="1:6" ht="51" hidden="1">
      <c r="A86" s="113" t="s">
        <v>116</v>
      </c>
      <c r="B86" s="114" t="s">
        <v>115</v>
      </c>
      <c r="C86" s="176">
        <v>0</v>
      </c>
      <c r="D86" s="172">
        <v>0</v>
      </c>
      <c r="E86" s="167"/>
      <c r="F86" s="165">
        <f t="shared" si="12"/>
        <v>0</v>
      </c>
    </row>
    <row r="87" spans="1:6" ht="102">
      <c r="A87" s="109" t="s">
        <v>188</v>
      </c>
      <c r="B87" s="123" t="s">
        <v>187</v>
      </c>
      <c r="C87" s="166">
        <f>SUM(C90:C91)</f>
        <v>271</v>
      </c>
      <c r="D87" s="166">
        <f>SUM(D90:D91)</f>
        <v>310</v>
      </c>
      <c r="E87" s="165">
        <f t="shared" si="13"/>
        <v>114.39114391143912</v>
      </c>
      <c r="F87" s="165">
        <f t="shared" si="12"/>
        <v>39</v>
      </c>
    </row>
    <row r="88" spans="1:6" ht="38.25" hidden="1">
      <c r="A88" s="113" t="s">
        <v>393</v>
      </c>
      <c r="B88" s="122" t="s">
        <v>394</v>
      </c>
      <c r="C88" s="166">
        <v>0</v>
      </c>
      <c r="D88" s="176">
        <v>0</v>
      </c>
      <c r="E88" s="167"/>
      <c r="F88" s="165">
        <f t="shared" si="12"/>
        <v>0</v>
      </c>
    </row>
    <row r="89" spans="1:6" ht="25.5" hidden="1">
      <c r="A89" s="113" t="s">
        <v>395</v>
      </c>
      <c r="B89" s="98" t="s">
        <v>186</v>
      </c>
      <c r="C89" s="166">
        <v>0</v>
      </c>
      <c r="D89" s="176">
        <v>0</v>
      </c>
      <c r="E89" s="167"/>
      <c r="F89" s="165">
        <f t="shared" si="12"/>
        <v>0</v>
      </c>
    </row>
    <row r="90" spans="1:6" ht="25.5">
      <c r="A90" s="113" t="s">
        <v>178</v>
      </c>
      <c r="B90" s="98" t="s">
        <v>186</v>
      </c>
      <c r="C90" s="176">
        <v>21</v>
      </c>
      <c r="D90" s="176">
        <v>30</v>
      </c>
      <c r="E90" s="167">
        <f t="shared" si="13"/>
        <v>142.85714285714286</v>
      </c>
      <c r="F90" s="165">
        <f t="shared" si="12"/>
        <v>9</v>
      </c>
    </row>
    <row r="91" spans="1:6" ht="25.5">
      <c r="A91" s="113" t="s">
        <v>117</v>
      </c>
      <c r="B91" s="114" t="s">
        <v>118</v>
      </c>
      <c r="C91" s="167">
        <v>250</v>
      </c>
      <c r="D91" s="172">
        <v>280</v>
      </c>
      <c r="E91" s="167">
        <f t="shared" si="13"/>
        <v>112</v>
      </c>
      <c r="F91" s="165">
        <f t="shared" si="12"/>
        <v>30</v>
      </c>
    </row>
    <row r="92" spans="1:6" ht="38.25">
      <c r="A92" s="113" t="s">
        <v>119</v>
      </c>
      <c r="B92" s="114" t="s">
        <v>120</v>
      </c>
      <c r="C92" s="167">
        <v>1150</v>
      </c>
      <c r="D92" s="172">
        <v>834.92</v>
      </c>
      <c r="E92" s="167">
        <f t="shared" si="13"/>
        <v>72.60173913043478</v>
      </c>
      <c r="F92" s="165">
        <f t="shared" si="12"/>
        <v>-315.08000000000004</v>
      </c>
    </row>
    <row r="93" spans="1:6" ht="25.5">
      <c r="A93" s="113" t="s">
        <v>212</v>
      </c>
      <c r="B93" s="113" t="s">
        <v>213</v>
      </c>
      <c r="C93" s="167">
        <v>48</v>
      </c>
      <c r="D93" s="172">
        <v>342.5</v>
      </c>
      <c r="E93" s="167">
        <f t="shared" si="13"/>
        <v>713.54166666666663</v>
      </c>
      <c r="F93" s="165">
        <f t="shared" si="12"/>
        <v>294.5</v>
      </c>
    </row>
    <row r="94" spans="1:6" ht="51">
      <c r="A94" s="113" t="s">
        <v>226</v>
      </c>
      <c r="B94" s="114" t="s">
        <v>227</v>
      </c>
      <c r="C94" s="167">
        <v>26</v>
      </c>
      <c r="D94" s="172">
        <v>31.15</v>
      </c>
      <c r="E94" s="167">
        <f t="shared" si="13"/>
        <v>119.80769230769231</v>
      </c>
      <c r="F94" s="165">
        <f t="shared" si="12"/>
        <v>5.1499999999999986</v>
      </c>
    </row>
    <row r="95" spans="1:6" ht="38.25">
      <c r="A95" s="113" t="s">
        <v>218</v>
      </c>
      <c r="B95" s="114" t="s">
        <v>121</v>
      </c>
      <c r="C95" s="167">
        <v>2</v>
      </c>
      <c r="D95" s="172">
        <v>5.56</v>
      </c>
      <c r="E95" s="167">
        <f t="shared" si="13"/>
        <v>278</v>
      </c>
      <c r="F95" s="165">
        <f t="shared" si="12"/>
        <v>3.5599999999999996</v>
      </c>
    </row>
    <row r="96" spans="1:6" ht="25.5">
      <c r="A96" s="113" t="s">
        <v>419</v>
      </c>
      <c r="B96" s="114" t="s">
        <v>420</v>
      </c>
      <c r="C96" s="167">
        <v>0</v>
      </c>
      <c r="D96" s="172">
        <v>3</v>
      </c>
      <c r="E96" s="167"/>
      <c r="F96" s="165">
        <f t="shared" si="12"/>
        <v>3</v>
      </c>
    </row>
    <row r="97" spans="1:6" ht="63.75" hidden="1">
      <c r="A97" s="113" t="s">
        <v>122</v>
      </c>
      <c r="B97" s="114" t="s">
        <v>123</v>
      </c>
      <c r="C97" s="167">
        <v>0</v>
      </c>
      <c r="D97" s="172">
        <v>0</v>
      </c>
      <c r="E97" s="167"/>
      <c r="F97" s="165">
        <f t="shared" si="12"/>
        <v>0</v>
      </c>
    </row>
    <row r="98" spans="1:6" ht="63.75">
      <c r="A98" s="109" t="s">
        <v>219</v>
      </c>
      <c r="B98" s="115" t="s">
        <v>124</v>
      </c>
      <c r="C98" s="165">
        <f>SUM(C99:C100)</f>
        <v>136</v>
      </c>
      <c r="D98" s="166">
        <f>SUM(D99:D100)</f>
        <v>84.3</v>
      </c>
      <c r="E98" s="165">
        <f t="shared" si="13"/>
        <v>61.985294117647058</v>
      </c>
      <c r="F98" s="165">
        <f t="shared" si="12"/>
        <v>-51.7</v>
      </c>
    </row>
    <row r="99" spans="1:6" ht="63.75">
      <c r="A99" s="113" t="s">
        <v>396</v>
      </c>
      <c r="B99" s="114" t="s">
        <v>124</v>
      </c>
      <c r="C99" s="167">
        <v>136</v>
      </c>
      <c r="D99" s="172">
        <v>83.8</v>
      </c>
      <c r="E99" s="167">
        <f t="shared" si="13"/>
        <v>61.617647058823529</v>
      </c>
      <c r="F99" s="165">
        <f t="shared" si="12"/>
        <v>-52.2</v>
      </c>
    </row>
    <row r="100" spans="1:6" ht="63.75">
      <c r="A100" s="113" t="s">
        <v>397</v>
      </c>
      <c r="B100" s="114" t="s">
        <v>124</v>
      </c>
      <c r="C100" s="167">
        <v>0</v>
      </c>
      <c r="D100" s="172">
        <v>0.5</v>
      </c>
      <c r="E100" s="167"/>
      <c r="F100" s="165">
        <f t="shared" si="12"/>
        <v>0.5</v>
      </c>
    </row>
    <row r="101" spans="1:6" ht="63.75" hidden="1">
      <c r="A101" s="113" t="s">
        <v>398</v>
      </c>
      <c r="B101" s="114" t="s">
        <v>124</v>
      </c>
      <c r="C101" s="167">
        <v>0</v>
      </c>
      <c r="D101" s="172">
        <v>0</v>
      </c>
      <c r="E101" s="167"/>
      <c r="F101" s="165">
        <f t="shared" si="12"/>
        <v>0</v>
      </c>
    </row>
    <row r="102" spans="1:6" ht="51" hidden="1">
      <c r="A102" s="113" t="s">
        <v>125</v>
      </c>
      <c r="B102" s="114" t="s">
        <v>126</v>
      </c>
      <c r="C102" s="167">
        <v>0</v>
      </c>
      <c r="D102" s="172">
        <v>0</v>
      </c>
      <c r="E102" s="167"/>
      <c r="F102" s="165">
        <f t="shared" si="12"/>
        <v>0</v>
      </c>
    </row>
    <row r="103" spans="1:6" ht="51">
      <c r="A103" s="113" t="s">
        <v>125</v>
      </c>
      <c r="B103" s="114" t="s">
        <v>126</v>
      </c>
      <c r="C103" s="167">
        <v>110</v>
      </c>
      <c r="D103" s="172">
        <v>97.8</v>
      </c>
      <c r="E103" s="167">
        <f t="shared" si="13"/>
        <v>88.909090909090907</v>
      </c>
      <c r="F103" s="165">
        <f t="shared" si="12"/>
        <v>-12.200000000000003</v>
      </c>
    </row>
    <row r="104" spans="1:6" ht="38.25">
      <c r="A104" s="109" t="s">
        <v>127</v>
      </c>
      <c r="B104" s="115" t="s">
        <v>128</v>
      </c>
      <c r="C104" s="165">
        <f>SUM(C106:C116)</f>
        <v>2187</v>
      </c>
      <c r="D104" s="166">
        <f>SUM(D106:D118)</f>
        <v>1970.7299999999998</v>
      </c>
      <c r="E104" s="165">
        <f t="shared" si="13"/>
        <v>90.1111111111111</v>
      </c>
      <c r="F104" s="165">
        <f t="shared" si="12"/>
        <v>-216.27000000000021</v>
      </c>
    </row>
    <row r="105" spans="1:6">
      <c r="A105" s="113"/>
      <c r="B105" s="114" t="s">
        <v>129</v>
      </c>
      <c r="C105" s="167"/>
      <c r="D105" s="172"/>
      <c r="E105" s="167"/>
      <c r="F105" s="165">
        <f t="shared" si="12"/>
        <v>0</v>
      </c>
    </row>
    <row r="106" spans="1:6">
      <c r="A106" s="113" t="s">
        <v>231</v>
      </c>
      <c r="B106" s="114"/>
      <c r="C106" s="167">
        <v>0</v>
      </c>
      <c r="D106" s="172">
        <v>0.2</v>
      </c>
      <c r="E106" s="167"/>
      <c r="F106" s="165">
        <f t="shared" si="12"/>
        <v>0.2</v>
      </c>
    </row>
    <row r="107" spans="1:6">
      <c r="A107" s="113" t="s">
        <v>224</v>
      </c>
      <c r="B107" s="114"/>
      <c r="C107" s="167">
        <v>36</v>
      </c>
      <c r="D107" s="172">
        <v>59</v>
      </c>
      <c r="E107" s="167"/>
      <c r="F107" s="165">
        <f t="shared" si="12"/>
        <v>23</v>
      </c>
    </row>
    <row r="108" spans="1:6">
      <c r="A108" s="113" t="s">
        <v>252</v>
      </c>
      <c r="B108" s="114"/>
      <c r="C108" s="167">
        <v>0</v>
      </c>
      <c r="D108" s="172">
        <v>20</v>
      </c>
      <c r="E108" s="167"/>
      <c r="F108" s="165">
        <f t="shared" si="12"/>
        <v>20</v>
      </c>
    </row>
    <row r="109" spans="1:6">
      <c r="A109" s="113" t="s">
        <v>130</v>
      </c>
      <c r="B109" s="114"/>
      <c r="C109" s="167">
        <v>60</v>
      </c>
      <c r="D109" s="172">
        <v>127.75</v>
      </c>
      <c r="E109" s="167">
        <f t="shared" si="13"/>
        <v>212.91666666666666</v>
      </c>
      <c r="F109" s="165">
        <f t="shared" si="12"/>
        <v>67.75</v>
      </c>
    </row>
    <row r="110" spans="1:6">
      <c r="A110" s="113" t="s">
        <v>131</v>
      </c>
      <c r="B110" s="114"/>
      <c r="C110" s="167">
        <v>280</v>
      </c>
      <c r="D110" s="172">
        <v>438.8</v>
      </c>
      <c r="E110" s="167">
        <f t="shared" si="13"/>
        <v>156.71428571428572</v>
      </c>
      <c r="F110" s="165">
        <f t="shared" si="12"/>
        <v>158.80000000000001</v>
      </c>
    </row>
    <row r="111" spans="1:6">
      <c r="A111" s="113" t="s">
        <v>211</v>
      </c>
      <c r="B111" s="114"/>
      <c r="C111" s="167">
        <v>50</v>
      </c>
      <c r="D111" s="172">
        <v>3.3</v>
      </c>
      <c r="E111" s="167">
        <f t="shared" si="13"/>
        <v>6.6</v>
      </c>
      <c r="F111" s="165">
        <f t="shared" si="12"/>
        <v>-46.7</v>
      </c>
    </row>
    <row r="112" spans="1:6">
      <c r="A112" s="113" t="s">
        <v>132</v>
      </c>
      <c r="B112" s="114"/>
      <c r="C112" s="167">
        <v>253</v>
      </c>
      <c r="D112" s="172">
        <v>196.9</v>
      </c>
      <c r="E112" s="167">
        <f t="shared" si="13"/>
        <v>77.826086956521735</v>
      </c>
      <c r="F112" s="165">
        <f t="shared" si="12"/>
        <v>-56.099999999999994</v>
      </c>
    </row>
    <row r="113" spans="1:6">
      <c r="A113" s="113" t="s">
        <v>191</v>
      </c>
      <c r="B113" s="114"/>
      <c r="C113" s="167">
        <v>3</v>
      </c>
      <c r="D113" s="172">
        <v>2.5</v>
      </c>
      <c r="E113" s="167">
        <f t="shared" si="13"/>
        <v>83.333333333333329</v>
      </c>
      <c r="F113" s="165">
        <f t="shared" si="12"/>
        <v>-0.5</v>
      </c>
    </row>
    <row r="114" spans="1:6">
      <c r="A114" s="113" t="s">
        <v>133</v>
      </c>
      <c r="B114" s="114"/>
      <c r="C114" s="167">
        <v>1480</v>
      </c>
      <c r="D114" s="172">
        <v>1041.98</v>
      </c>
      <c r="E114" s="167">
        <f t="shared" si="13"/>
        <v>70.404054054054058</v>
      </c>
      <c r="F114" s="165">
        <f t="shared" si="12"/>
        <v>-438.02</v>
      </c>
    </row>
    <row r="115" spans="1:6">
      <c r="A115" s="113" t="s">
        <v>192</v>
      </c>
      <c r="B115" s="114"/>
      <c r="C115" s="167">
        <v>15</v>
      </c>
      <c r="D115" s="172">
        <v>0</v>
      </c>
      <c r="E115" s="167">
        <f t="shared" si="13"/>
        <v>0</v>
      </c>
      <c r="F115" s="165">
        <f t="shared" si="12"/>
        <v>-15</v>
      </c>
    </row>
    <row r="116" spans="1:6">
      <c r="A116" s="113" t="s">
        <v>233</v>
      </c>
      <c r="B116" s="114"/>
      <c r="C116" s="167">
        <v>10</v>
      </c>
      <c r="D116" s="172">
        <v>0</v>
      </c>
      <c r="E116" s="167">
        <f t="shared" si="13"/>
        <v>0</v>
      </c>
      <c r="F116" s="165">
        <f t="shared" si="12"/>
        <v>-10</v>
      </c>
    </row>
    <row r="117" spans="1:6">
      <c r="A117" s="113" t="s">
        <v>429</v>
      </c>
      <c r="B117" s="114"/>
      <c r="C117" s="167">
        <v>0</v>
      </c>
      <c r="D117" s="172">
        <v>80</v>
      </c>
      <c r="E117" s="167"/>
      <c r="F117" s="165">
        <f t="shared" si="12"/>
        <v>80</v>
      </c>
    </row>
    <row r="118" spans="1:6">
      <c r="A118" s="113" t="s">
        <v>430</v>
      </c>
      <c r="B118" s="114"/>
      <c r="C118" s="167">
        <v>0</v>
      </c>
      <c r="D118" s="172">
        <v>0.3</v>
      </c>
      <c r="E118" s="167"/>
      <c r="F118" s="165">
        <f t="shared" si="12"/>
        <v>0.3</v>
      </c>
    </row>
    <row r="119" spans="1:6" ht="25.5">
      <c r="A119" s="115" t="s">
        <v>134</v>
      </c>
      <c r="B119" s="115" t="s">
        <v>135</v>
      </c>
      <c r="C119" s="165">
        <f>SUM(C124+C120)</f>
        <v>0</v>
      </c>
      <c r="D119" s="166">
        <f>SUM(D120+D121+D122+D123+D124)</f>
        <v>0.6</v>
      </c>
      <c r="E119" s="167"/>
      <c r="F119" s="165">
        <f t="shared" si="12"/>
        <v>0.6</v>
      </c>
    </row>
    <row r="120" spans="1:6" hidden="1">
      <c r="A120" s="114" t="s">
        <v>136</v>
      </c>
      <c r="B120" s="114" t="s">
        <v>137</v>
      </c>
      <c r="C120" s="167">
        <f>SUM(C121:C123)</f>
        <v>0</v>
      </c>
      <c r="D120" s="176"/>
      <c r="E120" s="167"/>
      <c r="F120" s="165">
        <f t="shared" si="12"/>
        <v>0</v>
      </c>
    </row>
    <row r="121" spans="1:6" hidden="1">
      <c r="A121" s="114" t="s">
        <v>138</v>
      </c>
      <c r="B121" s="114" t="s">
        <v>137</v>
      </c>
      <c r="C121" s="167">
        <v>0</v>
      </c>
      <c r="D121" s="172">
        <v>0</v>
      </c>
      <c r="E121" s="167"/>
      <c r="F121" s="165">
        <f t="shared" si="12"/>
        <v>0</v>
      </c>
    </row>
    <row r="122" spans="1:6">
      <c r="A122" s="114" t="s">
        <v>139</v>
      </c>
      <c r="B122" s="114" t="s">
        <v>137</v>
      </c>
      <c r="C122" s="167">
        <v>0</v>
      </c>
      <c r="D122" s="172">
        <v>0.6</v>
      </c>
      <c r="E122" s="167"/>
      <c r="F122" s="165">
        <f t="shared" si="12"/>
        <v>0.6</v>
      </c>
    </row>
    <row r="123" spans="1:6" hidden="1">
      <c r="A123" s="114" t="s">
        <v>407</v>
      </c>
      <c r="B123" s="114" t="s">
        <v>137</v>
      </c>
      <c r="C123" s="167">
        <v>0</v>
      </c>
      <c r="D123" s="172"/>
      <c r="E123" s="167"/>
      <c r="F123" s="165">
        <f t="shared" si="12"/>
        <v>0</v>
      </c>
    </row>
    <row r="124" spans="1:6" hidden="1">
      <c r="A124" s="114" t="s">
        <v>408</v>
      </c>
      <c r="B124" s="114" t="s">
        <v>137</v>
      </c>
      <c r="C124" s="177">
        <v>0</v>
      </c>
      <c r="D124" s="172"/>
      <c r="E124" s="167"/>
      <c r="F124" s="165">
        <f t="shared" si="12"/>
        <v>0</v>
      </c>
    </row>
    <row r="125" spans="1:6" ht="26.25">
      <c r="A125" s="124" t="s">
        <v>140</v>
      </c>
      <c r="B125" s="125" t="s">
        <v>141</v>
      </c>
      <c r="C125" s="178">
        <f>SUM(C126+C189+C193+C187)</f>
        <v>763861.39</v>
      </c>
      <c r="D125" s="178">
        <f>SUM(D126+D189+D193+D187)</f>
        <v>622550.21700000006</v>
      </c>
      <c r="E125" s="165">
        <f t="shared" si="13"/>
        <v>81.500416849187786</v>
      </c>
      <c r="F125" s="165">
        <f t="shared" si="12"/>
        <v>-141311.17299999995</v>
      </c>
    </row>
    <row r="126" spans="1:6" ht="25.5">
      <c r="A126" s="113" t="s">
        <v>142</v>
      </c>
      <c r="B126" s="109" t="s">
        <v>143</v>
      </c>
      <c r="C126" s="169">
        <f>SUM(C127+C129+C162+C177)</f>
        <v>761861.39</v>
      </c>
      <c r="D126" s="170">
        <f>SUM(D127+D129+D162+D177)</f>
        <v>622015.99700000009</v>
      </c>
      <c r="E126" s="165">
        <f t="shared" si="13"/>
        <v>81.644247256052722</v>
      </c>
      <c r="F126" s="165">
        <f t="shared" si="12"/>
        <v>-139845.39299999992</v>
      </c>
    </row>
    <row r="127" spans="1:6">
      <c r="A127" s="126" t="s">
        <v>144</v>
      </c>
      <c r="B127" s="109" t="s">
        <v>145</v>
      </c>
      <c r="C127" s="169">
        <f>SUM(C128)</f>
        <v>1710</v>
      </c>
      <c r="D127" s="170">
        <f>SUM(D128)</f>
        <v>572</v>
      </c>
      <c r="E127" s="165">
        <f t="shared" si="13"/>
        <v>33.450292397660817</v>
      </c>
      <c r="F127" s="165">
        <f t="shared" si="12"/>
        <v>-1138</v>
      </c>
    </row>
    <row r="128" spans="1:6" ht="25.5">
      <c r="A128" s="127" t="s">
        <v>146</v>
      </c>
      <c r="B128" s="113" t="s">
        <v>147</v>
      </c>
      <c r="C128" s="179">
        <v>1710</v>
      </c>
      <c r="D128" s="172">
        <v>572</v>
      </c>
      <c r="E128" s="167">
        <f t="shared" si="13"/>
        <v>33.450292397660817</v>
      </c>
      <c r="F128" s="165">
        <f t="shared" si="12"/>
        <v>-1138</v>
      </c>
    </row>
    <row r="129" spans="1:6">
      <c r="A129" s="126" t="s">
        <v>148</v>
      </c>
      <c r="B129" s="109" t="s">
        <v>149</v>
      </c>
      <c r="C129" s="165">
        <f>SUM(C130+C140+C141+C143+C145+C131+C135+C137+C142+C139+C144)</f>
        <v>289178.49</v>
      </c>
      <c r="D129" s="165">
        <f>SUM(D130+D140+D141+D143+D145+D131+D135+D137+D142+D139+D144)</f>
        <v>196580.117</v>
      </c>
      <c r="E129" s="165">
        <f t="shared" si="13"/>
        <v>67.978817165827238</v>
      </c>
      <c r="F129" s="165">
        <f t="shared" si="12"/>
        <v>-92598.372999999992</v>
      </c>
    </row>
    <row r="130" spans="1:6" ht="38.25">
      <c r="A130" s="127" t="s">
        <v>253</v>
      </c>
      <c r="B130" s="128" t="s">
        <v>220</v>
      </c>
      <c r="C130" s="167">
        <v>800</v>
      </c>
      <c r="D130" s="176">
        <v>800</v>
      </c>
      <c r="E130" s="167">
        <f t="shared" si="13"/>
        <v>100</v>
      </c>
      <c r="F130" s="165">
        <f t="shared" si="12"/>
        <v>0</v>
      </c>
    </row>
    <row r="131" spans="1:6" ht="27">
      <c r="A131" s="129" t="s">
        <v>382</v>
      </c>
      <c r="B131" s="130" t="s">
        <v>383</v>
      </c>
      <c r="C131" s="180">
        <f t="shared" ref="C131:D131" si="15">C132+C133+C134</f>
        <v>2504.1999999999998</v>
      </c>
      <c r="D131" s="180">
        <f t="shared" si="15"/>
        <v>2504.1999999999998</v>
      </c>
      <c r="E131" s="165">
        <f t="shared" si="13"/>
        <v>100</v>
      </c>
      <c r="F131" s="165">
        <f t="shared" si="12"/>
        <v>0</v>
      </c>
    </row>
    <row r="132" spans="1:6" ht="51">
      <c r="A132" s="127" t="s">
        <v>382</v>
      </c>
      <c r="B132" s="131" t="s">
        <v>399</v>
      </c>
      <c r="C132" s="167">
        <v>1015.9</v>
      </c>
      <c r="D132" s="176">
        <v>1015.9</v>
      </c>
      <c r="E132" s="167">
        <f t="shared" si="13"/>
        <v>100</v>
      </c>
      <c r="F132" s="165">
        <f t="shared" si="12"/>
        <v>0</v>
      </c>
    </row>
    <row r="133" spans="1:6" ht="25.5">
      <c r="A133" s="127" t="s">
        <v>382</v>
      </c>
      <c r="B133" s="128" t="s">
        <v>400</v>
      </c>
      <c r="C133" s="167">
        <v>1488.3</v>
      </c>
      <c r="D133" s="176">
        <v>1488.3</v>
      </c>
      <c r="E133" s="167">
        <f t="shared" si="13"/>
        <v>100</v>
      </c>
      <c r="F133" s="165">
        <f t="shared" ref="F133:F196" si="16">D133-C133</f>
        <v>0</v>
      </c>
    </row>
    <row r="134" spans="1:6" ht="51" hidden="1">
      <c r="A134" s="127" t="s">
        <v>382</v>
      </c>
      <c r="B134" s="128" t="s">
        <v>451</v>
      </c>
      <c r="C134" s="167"/>
      <c r="D134" s="176"/>
      <c r="E134" s="167"/>
      <c r="F134" s="165">
        <f t="shared" si="16"/>
        <v>0</v>
      </c>
    </row>
    <row r="135" spans="1:6" ht="51">
      <c r="A135" s="127" t="s">
        <v>401</v>
      </c>
      <c r="B135" s="128" t="s">
        <v>402</v>
      </c>
      <c r="C135" s="167">
        <v>17611.400000000001</v>
      </c>
      <c r="D135" s="181">
        <v>16314.4</v>
      </c>
      <c r="E135" s="167">
        <f t="shared" si="13"/>
        <v>92.635452036748916</v>
      </c>
      <c r="F135" s="165">
        <f t="shared" si="16"/>
        <v>-1297.0000000000018</v>
      </c>
    </row>
    <row r="136" spans="1:6" ht="25.5" hidden="1">
      <c r="A136" s="127" t="s">
        <v>401</v>
      </c>
      <c r="B136" s="128" t="s">
        <v>421</v>
      </c>
      <c r="C136" s="167">
        <v>0</v>
      </c>
      <c r="D136" s="176">
        <v>0</v>
      </c>
      <c r="E136" s="167"/>
      <c r="F136" s="165">
        <f t="shared" si="16"/>
        <v>0</v>
      </c>
    </row>
    <row r="137" spans="1:6" ht="38.25">
      <c r="A137" s="127" t="s">
        <v>401</v>
      </c>
      <c r="B137" s="128" t="s">
        <v>422</v>
      </c>
      <c r="C137" s="176">
        <v>6221.92</v>
      </c>
      <c r="D137" s="176">
        <v>6221.92</v>
      </c>
      <c r="E137" s="167">
        <f t="shared" si="13"/>
        <v>100</v>
      </c>
      <c r="F137" s="165">
        <f t="shared" si="16"/>
        <v>0</v>
      </c>
    </row>
    <row r="138" spans="1:6" ht="89.25" hidden="1">
      <c r="A138" s="127" t="s">
        <v>401</v>
      </c>
      <c r="B138" s="132" t="s">
        <v>431</v>
      </c>
      <c r="C138" s="176">
        <v>0</v>
      </c>
      <c r="D138" s="176">
        <v>0</v>
      </c>
      <c r="E138" s="167"/>
      <c r="F138" s="165">
        <f t="shared" si="16"/>
        <v>0</v>
      </c>
    </row>
    <row r="139" spans="1:6" ht="51" hidden="1">
      <c r="A139" s="133" t="s">
        <v>409</v>
      </c>
      <c r="B139" s="134" t="s">
        <v>410</v>
      </c>
      <c r="C139" s="167">
        <v>0</v>
      </c>
      <c r="D139" s="176">
        <v>0</v>
      </c>
      <c r="E139" s="167"/>
      <c r="F139" s="165">
        <f t="shared" si="16"/>
        <v>0</v>
      </c>
    </row>
    <row r="140" spans="1:6" ht="63.75">
      <c r="A140" s="133" t="s">
        <v>200</v>
      </c>
      <c r="B140" s="135" t="s">
        <v>202</v>
      </c>
      <c r="C140" s="167">
        <v>18126.933000000001</v>
      </c>
      <c r="D140" s="176">
        <v>18126.93</v>
      </c>
      <c r="E140" s="167">
        <f t="shared" si="13"/>
        <v>99.999983450040887</v>
      </c>
      <c r="F140" s="165">
        <f t="shared" si="16"/>
        <v>-3.0000000006111804E-3</v>
      </c>
    </row>
    <row r="141" spans="1:6" ht="38.25">
      <c r="A141" s="133" t="s">
        <v>201</v>
      </c>
      <c r="B141" s="135" t="s">
        <v>203</v>
      </c>
      <c r="C141" s="167">
        <v>10801.7</v>
      </c>
      <c r="D141" s="176">
        <v>8097.53</v>
      </c>
      <c r="E141" s="167">
        <f t="shared" si="13"/>
        <v>74.965329531462629</v>
      </c>
      <c r="F141" s="165">
        <f t="shared" si="16"/>
        <v>-2704.170000000001</v>
      </c>
    </row>
    <row r="142" spans="1:6" ht="51">
      <c r="A142" s="133" t="s">
        <v>403</v>
      </c>
      <c r="B142" s="135" t="s">
        <v>432</v>
      </c>
      <c r="C142" s="182">
        <v>1098.104</v>
      </c>
      <c r="D142" s="181">
        <v>1098.104</v>
      </c>
      <c r="E142" s="167">
        <f t="shared" si="13"/>
        <v>100</v>
      </c>
      <c r="F142" s="165">
        <f t="shared" si="16"/>
        <v>0</v>
      </c>
    </row>
    <row r="143" spans="1:6" ht="76.5">
      <c r="A143" s="133" t="s">
        <v>254</v>
      </c>
      <c r="B143" s="136" t="s">
        <v>255</v>
      </c>
      <c r="C143" s="167">
        <v>70018.899999999994</v>
      </c>
      <c r="D143" s="176">
        <v>59800</v>
      </c>
      <c r="E143" s="167">
        <f t="shared" si="13"/>
        <v>85.405511940347537</v>
      </c>
      <c r="F143" s="165">
        <f t="shared" si="16"/>
        <v>-10218.899999999994</v>
      </c>
    </row>
    <row r="144" spans="1:6" ht="38.25">
      <c r="A144" s="133" t="s">
        <v>433</v>
      </c>
      <c r="B144" s="136" t="s">
        <v>434</v>
      </c>
      <c r="C144" s="167">
        <v>2643.5</v>
      </c>
      <c r="D144" s="176">
        <v>2643.5</v>
      </c>
      <c r="E144" s="167">
        <f t="shared" si="13"/>
        <v>100</v>
      </c>
      <c r="F144" s="165">
        <f t="shared" si="16"/>
        <v>0</v>
      </c>
    </row>
    <row r="145" spans="1:6">
      <c r="A145" s="126" t="s">
        <v>150</v>
      </c>
      <c r="B145" s="137" t="s">
        <v>151</v>
      </c>
      <c r="C145" s="165">
        <f>SUM(C146:C161)</f>
        <v>159351.83299999998</v>
      </c>
      <c r="D145" s="166">
        <f>SUM(D146:D161)</f>
        <v>80973.532999999996</v>
      </c>
      <c r="E145" s="165">
        <f t="shared" si="13"/>
        <v>50.814309114348255</v>
      </c>
      <c r="F145" s="165">
        <f t="shared" si="16"/>
        <v>-78378.299999999988</v>
      </c>
    </row>
    <row r="146" spans="1:6" ht="25.5">
      <c r="A146" s="127" t="s">
        <v>204</v>
      </c>
      <c r="B146" s="113" t="s">
        <v>221</v>
      </c>
      <c r="C146" s="167">
        <v>121.5</v>
      </c>
      <c r="D146" s="176">
        <v>0</v>
      </c>
      <c r="E146" s="167">
        <f t="shared" si="13"/>
        <v>0</v>
      </c>
      <c r="F146" s="165">
        <f t="shared" si="16"/>
        <v>-121.5</v>
      </c>
    </row>
    <row r="147" spans="1:6" ht="63.75">
      <c r="A147" s="127" t="s">
        <v>204</v>
      </c>
      <c r="B147" s="128" t="s">
        <v>389</v>
      </c>
      <c r="C147" s="167">
        <v>91.25</v>
      </c>
      <c r="D147" s="176">
        <v>91.25</v>
      </c>
      <c r="E147" s="167">
        <f t="shared" si="13"/>
        <v>100</v>
      </c>
      <c r="F147" s="165">
        <f t="shared" si="16"/>
        <v>0</v>
      </c>
    </row>
    <row r="148" spans="1:6" ht="25.5">
      <c r="A148" s="127" t="s">
        <v>204</v>
      </c>
      <c r="B148" s="128" t="s">
        <v>404</v>
      </c>
      <c r="C148" s="167">
        <v>344.6</v>
      </c>
      <c r="D148" s="176">
        <v>344.6</v>
      </c>
      <c r="E148" s="167">
        <f t="shared" si="13"/>
        <v>100</v>
      </c>
      <c r="F148" s="165">
        <f t="shared" si="16"/>
        <v>0</v>
      </c>
    </row>
    <row r="149" spans="1:6" ht="63.75">
      <c r="A149" s="127" t="s">
        <v>204</v>
      </c>
      <c r="B149" s="138" t="s">
        <v>384</v>
      </c>
      <c r="C149" s="167">
        <v>170</v>
      </c>
      <c r="D149" s="167">
        <v>170</v>
      </c>
      <c r="E149" s="167">
        <f t="shared" si="13"/>
        <v>100</v>
      </c>
      <c r="F149" s="165">
        <f t="shared" si="16"/>
        <v>0</v>
      </c>
    </row>
    <row r="150" spans="1:6" ht="63.75">
      <c r="A150" s="127" t="s">
        <v>204</v>
      </c>
      <c r="B150" s="139" t="s">
        <v>385</v>
      </c>
      <c r="C150" s="167">
        <v>69.900000000000006</v>
      </c>
      <c r="D150" s="167">
        <v>69.900000000000006</v>
      </c>
      <c r="E150" s="167">
        <f t="shared" si="13"/>
        <v>100</v>
      </c>
      <c r="F150" s="165">
        <f t="shared" si="16"/>
        <v>0</v>
      </c>
    </row>
    <row r="151" spans="1:6" ht="63.75">
      <c r="A151" s="127" t="s">
        <v>204</v>
      </c>
      <c r="B151" s="114" t="s">
        <v>205</v>
      </c>
      <c r="C151" s="167">
        <v>445.6</v>
      </c>
      <c r="D151" s="176">
        <v>0</v>
      </c>
      <c r="E151" s="167">
        <f t="shared" si="13"/>
        <v>0</v>
      </c>
      <c r="F151" s="165">
        <f t="shared" si="16"/>
        <v>-445.6</v>
      </c>
    </row>
    <row r="152" spans="1:6" ht="114.75">
      <c r="A152" s="127" t="s">
        <v>204</v>
      </c>
      <c r="B152" s="122" t="s">
        <v>423</v>
      </c>
      <c r="C152" s="167">
        <v>178.2</v>
      </c>
      <c r="D152" s="176">
        <v>0</v>
      </c>
      <c r="E152" s="167">
        <f t="shared" si="13"/>
        <v>0</v>
      </c>
      <c r="F152" s="165">
        <f t="shared" si="16"/>
        <v>-178.2</v>
      </c>
    </row>
    <row r="153" spans="1:6" ht="51" hidden="1">
      <c r="A153" s="127" t="s">
        <v>204</v>
      </c>
      <c r="B153" s="132" t="s">
        <v>435</v>
      </c>
      <c r="C153" s="167">
        <v>0</v>
      </c>
      <c r="D153" s="176">
        <v>0</v>
      </c>
      <c r="E153" s="167"/>
      <c r="F153" s="165">
        <f t="shared" si="16"/>
        <v>0</v>
      </c>
    </row>
    <row r="154" spans="1:6" ht="25.5">
      <c r="A154" s="127" t="s">
        <v>152</v>
      </c>
      <c r="B154" s="113" t="s">
        <v>153</v>
      </c>
      <c r="C154" s="179">
        <v>35689</v>
      </c>
      <c r="D154" s="172">
        <v>35208</v>
      </c>
      <c r="E154" s="167">
        <f t="shared" si="13"/>
        <v>98.652245790019336</v>
      </c>
      <c r="F154" s="165">
        <f t="shared" si="16"/>
        <v>-481</v>
      </c>
    </row>
    <row r="155" spans="1:6">
      <c r="A155" s="127" t="s">
        <v>152</v>
      </c>
      <c r="B155" s="113" t="s">
        <v>154</v>
      </c>
      <c r="C155" s="179">
        <v>10161.6</v>
      </c>
      <c r="D155" s="172">
        <v>10161.6</v>
      </c>
      <c r="E155" s="167">
        <f t="shared" si="13"/>
        <v>100</v>
      </c>
      <c r="F155" s="165">
        <f t="shared" si="16"/>
        <v>0</v>
      </c>
    </row>
    <row r="156" spans="1:6" ht="51" hidden="1">
      <c r="A156" s="127" t="s">
        <v>152</v>
      </c>
      <c r="B156" s="113" t="s">
        <v>411</v>
      </c>
      <c r="C156" s="179">
        <v>0</v>
      </c>
      <c r="D156" s="172">
        <v>0</v>
      </c>
      <c r="E156" s="167"/>
      <c r="F156" s="165">
        <f t="shared" si="16"/>
        <v>0</v>
      </c>
    </row>
    <row r="157" spans="1:6" ht="38.25">
      <c r="A157" s="127" t="s">
        <v>152</v>
      </c>
      <c r="B157" s="128" t="s">
        <v>405</v>
      </c>
      <c r="C157" s="179">
        <v>8273.2999999999993</v>
      </c>
      <c r="D157" s="172">
        <v>8273.2999999999993</v>
      </c>
      <c r="E157" s="167">
        <f t="shared" si="13"/>
        <v>100</v>
      </c>
      <c r="F157" s="165">
        <f t="shared" si="16"/>
        <v>0</v>
      </c>
    </row>
    <row r="158" spans="1:6" ht="51" hidden="1">
      <c r="A158" s="127" t="s">
        <v>152</v>
      </c>
      <c r="B158" s="128" t="s">
        <v>452</v>
      </c>
      <c r="C158" s="179"/>
      <c r="D158" s="172"/>
      <c r="E158" s="167"/>
      <c r="F158" s="165">
        <f t="shared" si="16"/>
        <v>0</v>
      </c>
    </row>
    <row r="159" spans="1:6" ht="63.75">
      <c r="A159" s="127" t="s">
        <v>152</v>
      </c>
      <c r="B159" s="128" t="s">
        <v>389</v>
      </c>
      <c r="C159" s="179">
        <v>105.55</v>
      </c>
      <c r="D159" s="172">
        <v>105.55</v>
      </c>
      <c r="E159" s="167">
        <f t="shared" si="13"/>
        <v>100</v>
      </c>
      <c r="F159" s="165">
        <f t="shared" si="16"/>
        <v>0</v>
      </c>
    </row>
    <row r="160" spans="1:6" ht="38.25">
      <c r="A160" s="127" t="s">
        <v>152</v>
      </c>
      <c r="B160" s="113" t="s">
        <v>406</v>
      </c>
      <c r="C160" s="183">
        <v>833.33299999999997</v>
      </c>
      <c r="D160" s="172">
        <v>833.33299999999997</v>
      </c>
      <c r="E160" s="167">
        <f t="shared" si="13"/>
        <v>100</v>
      </c>
      <c r="F160" s="165">
        <f t="shared" si="16"/>
        <v>0</v>
      </c>
    </row>
    <row r="161" spans="1:6" ht="38.25">
      <c r="A161" s="127" t="s">
        <v>155</v>
      </c>
      <c r="B161" s="113" t="s">
        <v>156</v>
      </c>
      <c r="C161" s="179">
        <v>102868</v>
      </c>
      <c r="D161" s="172">
        <v>25716</v>
      </c>
      <c r="E161" s="167">
        <f t="shared" si="13"/>
        <v>24.999027880390404</v>
      </c>
      <c r="F161" s="165">
        <f t="shared" si="16"/>
        <v>-77152</v>
      </c>
    </row>
    <row r="162" spans="1:6">
      <c r="A162" s="126" t="s">
        <v>157</v>
      </c>
      <c r="B162" s="109" t="s">
        <v>158</v>
      </c>
      <c r="C162" s="165">
        <f>SUM(C163+C165+C166+C174+C173+C164)</f>
        <v>468915.6</v>
      </c>
      <c r="D162" s="165">
        <f>SUM(D163+D165+D166+D174+D173+D164)</f>
        <v>422806.58</v>
      </c>
      <c r="E162" s="165">
        <f t="shared" si="13"/>
        <v>90.166882910272136</v>
      </c>
      <c r="F162" s="165">
        <f t="shared" si="16"/>
        <v>-46109.01999999996</v>
      </c>
    </row>
    <row r="163" spans="1:6" ht="25.5">
      <c r="A163" s="127" t="s">
        <v>159</v>
      </c>
      <c r="B163" s="113" t="s">
        <v>160</v>
      </c>
      <c r="C163" s="179">
        <v>17981</v>
      </c>
      <c r="D163" s="172">
        <v>14964.82</v>
      </c>
      <c r="E163" s="167">
        <f t="shared" si="13"/>
        <v>83.225738279294816</v>
      </c>
      <c r="F163" s="165">
        <f t="shared" si="16"/>
        <v>-3016.1800000000003</v>
      </c>
    </row>
    <row r="164" spans="1:6" ht="51">
      <c r="A164" s="127" t="s">
        <v>243</v>
      </c>
      <c r="B164" s="113" t="s">
        <v>244</v>
      </c>
      <c r="C164" s="179">
        <v>22.1</v>
      </c>
      <c r="D164" s="172">
        <v>22.1</v>
      </c>
      <c r="E164" s="167">
        <f t="shared" si="13"/>
        <v>100</v>
      </c>
      <c r="F164" s="165">
        <f t="shared" si="16"/>
        <v>0</v>
      </c>
    </row>
    <row r="165" spans="1:6" ht="38.25">
      <c r="A165" s="127" t="s">
        <v>161</v>
      </c>
      <c r="B165" s="113" t="s">
        <v>162</v>
      </c>
      <c r="C165" s="179">
        <v>11918</v>
      </c>
      <c r="D165" s="172">
        <v>11918</v>
      </c>
      <c r="E165" s="167">
        <f t="shared" si="13"/>
        <v>100</v>
      </c>
      <c r="F165" s="165">
        <f t="shared" si="16"/>
        <v>0</v>
      </c>
    </row>
    <row r="166" spans="1:6" ht="40.5">
      <c r="A166" s="126" t="s">
        <v>163</v>
      </c>
      <c r="B166" s="137" t="s">
        <v>164</v>
      </c>
      <c r="C166" s="184">
        <f>SUM(C167:C172)</f>
        <v>65268.1</v>
      </c>
      <c r="D166" s="184">
        <f>SUM(D167:D172)</f>
        <v>64788.33</v>
      </c>
      <c r="E166" s="165">
        <f t="shared" si="13"/>
        <v>99.264924212593897</v>
      </c>
      <c r="F166" s="165">
        <f t="shared" si="16"/>
        <v>-479.7699999999968</v>
      </c>
    </row>
    <row r="167" spans="1:6" ht="51">
      <c r="A167" s="127" t="s">
        <v>163</v>
      </c>
      <c r="B167" s="113" t="s">
        <v>165</v>
      </c>
      <c r="C167" s="179">
        <v>250</v>
      </c>
      <c r="D167" s="172">
        <v>250</v>
      </c>
      <c r="E167" s="167">
        <f t="shared" si="13"/>
        <v>100</v>
      </c>
      <c r="F167" s="165">
        <f t="shared" si="16"/>
        <v>0</v>
      </c>
    </row>
    <row r="168" spans="1:6" ht="51">
      <c r="A168" s="127" t="s">
        <v>163</v>
      </c>
      <c r="B168" s="113" t="s">
        <v>166</v>
      </c>
      <c r="C168" s="179">
        <v>63940</v>
      </c>
      <c r="D168" s="172">
        <v>63940</v>
      </c>
      <c r="E168" s="167">
        <f t="shared" si="13"/>
        <v>100</v>
      </c>
      <c r="F168" s="165">
        <f t="shared" si="16"/>
        <v>0</v>
      </c>
    </row>
    <row r="169" spans="1:6" ht="51">
      <c r="A169" s="127" t="s">
        <v>163</v>
      </c>
      <c r="B169" s="113" t="s">
        <v>167</v>
      </c>
      <c r="C169" s="179">
        <v>0.1</v>
      </c>
      <c r="D169" s="172">
        <v>0.1</v>
      </c>
      <c r="E169" s="167">
        <f t="shared" si="13"/>
        <v>100</v>
      </c>
      <c r="F169" s="165">
        <f t="shared" si="16"/>
        <v>0</v>
      </c>
    </row>
    <row r="170" spans="1:6" ht="25.5">
      <c r="A170" s="127" t="s">
        <v>163</v>
      </c>
      <c r="B170" s="113" t="s">
        <v>168</v>
      </c>
      <c r="C170" s="179">
        <v>98.3</v>
      </c>
      <c r="D170" s="172">
        <v>98.3</v>
      </c>
      <c r="E170" s="167">
        <f t="shared" ref="E170:E183" si="17">SUM(D170*100/C170)</f>
        <v>100</v>
      </c>
      <c r="F170" s="165">
        <f t="shared" si="16"/>
        <v>0</v>
      </c>
    </row>
    <row r="171" spans="1:6" ht="63.75" hidden="1">
      <c r="A171" s="127" t="s">
        <v>163</v>
      </c>
      <c r="B171" s="113" t="s">
        <v>222</v>
      </c>
      <c r="C171" s="179">
        <v>0</v>
      </c>
      <c r="D171" s="172">
        <v>0</v>
      </c>
      <c r="E171" s="167"/>
      <c r="F171" s="165">
        <f t="shared" si="16"/>
        <v>0</v>
      </c>
    </row>
    <row r="172" spans="1:6" ht="76.5">
      <c r="A172" s="127" t="s">
        <v>163</v>
      </c>
      <c r="B172" s="140" t="s">
        <v>232</v>
      </c>
      <c r="C172" s="179">
        <v>979.7</v>
      </c>
      <c r="D172" s="172">
        <v>499.93</v>
      </c>
      <c r="E172" s="167">
        <f t="shared" si="17"/>
        <v>51.028886393794018</v>
      </c>
      <c r="F172" s="165">
        <f t="shared" si="16"/>
        <v>-479.77000000000004</v>
      </c>
    </row>
    <row r="173" spans="1:6" ht="25.5">
      <c r="A173" s="127" t="s">
        <v>245</v>
      </c>
      <c r="B173" s="113" t="s">
        <v>246</v>
      </c>
      <c r="C173" s="179">
        <v>1173.4000000000001</v>
      </c>
      <c r="D173" s="172">
        <v>793.33</v>
      </c>
      <c r="E173" s="167">
        <f>SUM(D173*100/C173)</f>
        <v>67.609510823248669</v>
      </c>
      <c r="F173" s="165">
        <f t="shared" si="16"/>
        <v>-380.07000000000005</v>
      </c>
    </row>
    <row r="174" spans="1:6">
      <c r="A174" s="126" t="s">
        <v>169</v>
      </c>
      <c r="B174" s="109" t="s">
        <v>170</v>
      </c>
      <c r="C174" s="169">
        <f>SUM(C175:C176)</f>
        <v>372553</v>
      </c>
      <c r="D174" s="170">
        <f t="shared" ref="D174" si="18">SUM(D175:D176)</f>
        <v>330320</v>
      </c>
      <c r="E174" s="165">
        <f t="shared" si="17"/>
        <v>88.663894801545013</v>
      </c>
      <c r="F174" s="165">
        <f t="shared" si="16"/>
        <v>-42233</v>
      </c>
    </row>
    <row r="175" spans="1:6" ht="153">
      <c r="A175" s="127" t="s">
        <v>171</v>
      </c>
      <c r="B175" s="113" t="s">
        <v>172</v>
      </c>
      <c r="C175" s="179">
        <v>217678</v>
      </c>
      <c r="D175" s="172">
        <v>189203</v>
      </c>
      <c r="E175" s="167">
        <f t="shared" si="17"/>
        <v>86.918751550455255</v>
      </c>
      <c r="F175" s="165">
        <f t="shared" si="16"/>
        <v>-28475</v>
      </c>
    </row>
    <row r="176" spans="1:6" ht="25.5">
      <c r="A176" s="127" t="s">
        <v>171</v>
      </c>
      <c r="B176" s="113" t="s">
        <v>173</v>
      </c>
      <c r="C176" s="179">
        <v>154875</v>
      </c>
      <c r="D176" s="172">
        <v>141117</v>
      </c>
      <c r="E176" s="167">
        <f t="shared" si="17"/>
        <v>91.116707021791768</v>
      </c>
      <c r="F176" s="165">
        <f t="shared" si="16"/>
        <v>-13758</v>
      </c>
    </row>
    <row r="177" spans="1:6">
      <c r="A177" s="126" t="s">
        <v>206</v>
      </c>
      <c r="B177" s="109" t="s">
        <v>207</v>
      </c>
      <c r="C177" s="170">
        <f>SUM(C178:C183)</f>
        <v>2057.3000000000002</v>
      </c>
      <c r="D177" s="170">
        <f>SUM(D178:D183)</f>
        <v>2057.3000000000002</v>
      </c>
      <c r="E177" s="169">
        <f>SUM(E180:E182)</f>
        <v>100</v>
      </c>
      <c r="F177" s="165">
        <f t="shared" si="16"/>
        <v>0</v>
      </c>
    </row>
    <row r="178" spans="1:6" ht="38.25">
      <c r="A178" s="127" t="s">
        <v>436</v>
      </c>
      <c r="B178" s="113" t="s">
        <v>437</v>
      </c>
      <c r="C178" s="179">
        <v>30.8</v>
      </c>
      <c r="D178" s="185">
        <v>30.8</v>
      </c>
      <c r="E178" s="169"/>
      <c r="F178" s="165">
        <f t="shared" si="16"/>
        <v>0</v>
      </c>
    </row>
    <row r="179" spans="1:6" ht="63.75" hidden="1">
      <c r="A179" s="127" t="s">
        <v>424</v>
      </c>
      <c r="B179" s="113" t="s">
        <v>425</v>
      </c>
      <c r="C179" s="179">
        <v>0</v>
      </c>
      <c r="D179" s="185">
        <v>0</v>
      </c>
      <c r="E179" s="179"/>
      <c r="F179" s="165">
        <f t="shared" si="16"/>
        <v>0</v>
      </c>
    </row>
    <row r="180" spans="1:6" ht="51" hidden="1">
      <c r="A180" s="127" t="s">
        <v>208</v>
      </c>
      <c r="B180" s="114" t="s">
        <v>412</v>
      </c>
      <c r="C180" s="179">
        <v>0</v>
      </c>
      <c r="D180" s="172">
        <v>0</v>
      </c>
      <c r="E180" s="167"/>
      <c r="F180" s="165">
        <f t="shared" si="16"/>
        <v>0</v>
      </c>
    </row>
    <row r="181" spans="1:6" ht="76.5" hidden="1">
      <c r="A181" s="127" t="s">
        <v>208</v>
      </c>
      <c r="B181" s="114" t="s">
        <v>438</v>
      </c>
      <c r="C181" s="179">
        <v>0</v>
      </c>
      <c r="D181" s="172">
        <v>0</v>
      </c>
      <c r="E181" s="167"/>
      <c r="F181" s="165">
        <f t="shared" si="16"/>
        <v>0</v>
      </c>
    </row>
    <row r="182" spans="1:6" ht="102">
      <c r="A182" s="127" t="s">
        <v>426</v>
      </c>
      <c r="B182" s="122" t="s">
        <v>225</v>
      </c>
      <c r="C182" s="179">
        <v>1976.5</v>
      </c>
      <c r="D182" s="172">
        <v>1976.5</v>
      </c>
      <c r="E182" s="167">
        <f t="shared" si="17"/>
        <v>100</v>
      </c>
      <c r="F182" s="165">
        <f t="shared" si="16"/>
        <v>0</v>
      </c>
    </row>
    <row r="183" spans="1:6" ht="51">
      <c r="A183" s="127" t="s">
        <v>427</v>
      </c>
      <c r="B183" s="122" t="s">
        <v>428</v>
      </c>
      <c r="C183" s="179">
        <v>50</v>
      </c>
      <c r="D183" s="172">
        <v>50</v>
      </c>
      <c r="E183" s="167">
        <f t="shared" si="17"/>
        <v>100</v>
      </c>
      <c r="F183" s="165">
        <f t="shared" si="16"/>
        <v>0</v>
      </c>
    </row>
    <row r="184" spans="1:6" ht="51" hidden="1">
      <c r="A184" s="127" t="s">
        <v>413</v>
      </c>
      <c r="B184" s="114" t="s">
        <v>414</v>
      </c>
      <c r="C184" s="179">
        <v>0</v>
      </c>
      <c r="D184" s="171">
        <v>0</v>
      </c>
      <c r="E184" s="167"/>
      <c r="F184" s="165">
        <f t="shared" si="16"/>
        <v>0</v>
      </c>
    </row>
    <row r="185" spans="1:6" ht="51" hidden="1">
      <c r="A185" s="127" t="s">
        <v>413</v>
      </c>
      <c r="B185" s="114" t="s">
        <v>415</v>
      </c>
      <c r="C185" s="179">
        <v>0</v>
      </c>
      <c r="D185" s="171">
        <v>0</v>
      </c>
      <c r="E185" s="167"/>
      <c r="F185" s="165">
        <f t="shared" si="16"/>
        <v>0</v>
      </c>
    </row>
    <row r="186" spans="1:6" ht="51" hidden="1">
      <c r="A186" s="127" t="s">
        <v>413</v>
      </c>
      <c r="B186" s="114" t="s">
        <v>418</v>
      </c>
      <c r="C186" s="179">
        <v>0</v>
      </c>
      <c r="D186" s="171">
        <v>0</v>
      </c>
      <c r="E186" s="167"/>
      <c r="F186" s="165">
        <f t="shared" si="16"/>
        <v>0</v>
      </c>
    </row>
    <row r="187" spans="1:6" ht="25.5">
      <c r="A187" s="126" t="s">
        <v>386</v>
      </c>
      <c r="B187" s="109" t="s">
        <v>387</v>
      </c>
      <c r="C187" s="173">
        <f>SUM(C188:C189)</f>
        <v>2000</v>
      </c>
      <c r="D187" s="173">
        <f>SUM(D188)</f>
        <v>2000</v>
      </c>
      <c r="E187" s="167"/>
      <c r="F187" s="165">
        <f t="shared" si="16"/>
        <v>0</v>
      </c>
    </row>
    <row r="188" spans="1:6" ht="25.5">
      <c r="A188" s="127" t="s">
        <v>388</v>
      </c>
      <c r="B188" s="113" t="s">
        <v>387</v>
      </c>
      <c r="C188" s="171">
        <v>2000</v>
      </c>
      <c r="D188" s="171">
        <v>2000</v>
      </c>
      <c r="E188" s="167"/>
      <c r="F188" s="165">
        <f t="shared" si="16"/>
        <v>0</v>
      </c>
    </row>
    <row r="189" spans="1:6" ht="25.5">
      <c r="A189" s="126" t="s">
        <v>193</v>
      </c>
      <c r="B189" s="109" t="s">
        <v>194</v>
      </c>
      <c r="C189" s="165">
        <f>SUM(C190:C192)</f>
        <v>0</v>
      </c>
      <c r="D189" s="166">
        <f t="shared" ref="D189" si="19">SUM(D190:D192)</f>
        <v>1608.4599999999998</v>
      </c>
      <c r="E189" s="165"/>
      <c r="F189" s="165">
        <f t="shared" si="16"/>
        <v>1608.4599999999998</v>
      </c>
    </row>
    <row r="190" spans="1:6" ht="25.5">
      <c r="A190" s="127" t="s">
        <v>223</v>
      </c>
      <c r="B190" s="113" t="s">
        <v>195</v>
      </c>
      <c r="C190" s="179">
        <v>0</v>
      </c>
      <c r="D190" s="172">
        <v>1533.07</v>
      </c>
      <c r="E190" s="167"/>
      <c r="F190" s="165">
        <f t="shared" si="16"/>
        <v>1533.07</v>
      </c>
    </row>
    <row r="191" spans="1:6" ht="25.5">
      <c r="A191" s="127" t="s">
        <v>247</v>
      </c>
      <c r="B191" s="113" t="s">
        <v>195</v>
      </c>
      <c r="C191" s="179">
        <v>0</v>
      </c>
      <c r="D191" s="172">
        <v>37.299999999999997</v>
      </c>
      <c r="E191" s="167"/>
      <c r="F191" s="165">
        <f t="shared" si="16"/>
        <v>37.299999999999997</v>
      </c>
    </row>
    <row r="192" spans="1:6" ht="25.5">
      <c r="A192" s="127" t="s">
        <v>248</v>
      </c>
      <c r="B192" s="113" t="s">
        <v>195</v>
      </c>
      <c r="C192" s="179">
        <v>0</v>
      </c>
      <c r="D192" s="172">
        <v>38.090000000000003</v>
      </c>
      <c r="E192" s="167"/>
      <c r="F192" s="165">
        <f t="shared" si="16"/>
        <v>38.090000000000003</v>
      </c>
    </row>
    <row r="193" spans="1:6" ht="38.25">
      <c r="A193" s="126" t="s">
        <v>196</v>
      </c>
      <c r="B193" s="109" t="s">
        <v>197</v>
      </c>
      <c r="C193" s="169">
        <f>SUM(C194:C196)</f>
        <v>0</v>
      </c>
      <c r="D193" s="170">
        <f>SUM(D194:D196)</f>
        <v>-3074.24</v>
      </c>
      <c r="E193" s="167"/>
      <c r="F193" s="165">
        <f t="shared" si="16"/>
        <v>-3074.24</v>
      </c>
    </row>
    <row r="194" spans="1:6">
      <c r="A194" s="127" t="s">
        <v>198</v>
      </c>
      <c r="B194" s="113"/>
      <c r="C194" s="186"/>
      <c r="D194" s="172">
        <v>-1539.68</v>
      </c>
      <c r="E194" s="167"/>
      <c r="F194" s="165">
        <f t="shared" si="16"/>
        <v>-1539.68</v>
      </c>
    </row>
    <row r="195" spans="1:6">
      <c r="A195" s="127" t="s">
        <v>199</v>
      </c>
      <c r="B195" s="113"/>
      <c r="C195" s="179"/>
      <c r="D195" s="172">
        <v>-1534.56</v>
      </c>
      <c r="E195" s="167"/>
      <c r="F195" s="165">
        <f t="shared" si="16"/>
        <v>-1534.56</v>
      </c>
    </row>
    <row r="196" spans="1:6" hidden="1">
      <c r="A196" s="127" t="s">
        <v>416</v>
      </c>
      <c r="B196" s="113"/>
      <c r="C196" s="179"/>
      <c r="D196" s="172">
        <v>0</v>
      </c>
      <c r="E196" s="167"/>
      <c r="F196" s="165">
        <f t="shared" si="16"/>
        <v>0</v>
      </c>
    </row>
    <row r="197" spans="1:6">
      <c r="A197" s="126"/>
      <c r="B197" s="109" t="s">
        <v>174</v>
      </c>
      <c r="C197" s="169">
        <f>SUM(C125+C4)</f>
        <v>1289893.29</v>
      </c>
      <c r="D197" s="169">
        <f>D4+D125</f>
        <v>1149808.297</v>
      </c>
      <c r="E197" s="165">
        <f t="shared" ref="E197" si="20">SUM(D197*100/C197)</f>
        <v>89.139799851195448</v>
      </c>
      <c r="F197" s="165">
        <f t="shared" ref="F197" si="21">D197-C197</f>
        <v>-140084.99300000002</v>
      </c>
    </row>
  </sheetData>
  <mergeCells count="1">
    <mergeCell ref="A1:F1"/>
  </mergeCells>
  <pageMargins left="0.70866141732283472" right="0" top="0.74803149606299213" bottom="0.74803149606299213" header="0.31496062992125984" footer="0.31496062992125984"/>
  <pageSetup paperSize="9" scale="74" fitToHeight="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69"/>
  <sheetViews>
    <sheetView workbookViewId="0">
      <selection activeCell="A61" sqref="A61:H65"/>
    </sheetView>
  </sheetViews>
  <sheetFormatPr defaultRowHeight="15"/>
  <cols>
    <col min="1" max="1" width="12.7109375" style="1" customWidth="1"/>
    <col min="2" max="2" width="58.5703125" style="1" customWidth="1"/>
    <col min="3" max="3" width="14.5703125" style="1" customWidth="1"/>
    <col min="4" max="4" width="8.42578125" style="1" hidden="1" customWidth="1"/>
    <col min="5" max="5" width="15" style="1" customWidth="1"/>
    <col min="6" max="6" width="13.5703125" style="66" customWidth="1"/>
    <col min="7" max="7" width="6.7109375" style="1" hidden="1" customWidth="1"/>
    <col min="8" max="8" width="15" style="1" customWidth="1"/>
    <col min="9" max="16384" width="9.140625" style="1"/>
  </cols>
  <sheetData>
    <row r="1" spans="1:19" ht="19.5">
      <c r="A1" s="156" t="s">
        <v>256</v>
      </c>
      <c r="B1" s="156"/>
      <c r="C1" s="156"/>
      <c r="D1" s="156"/>
      <c r="E1" s="156"/>
      <c r="F1" s="156"/>
      <c r="G1" s="156"/>
      <c r="H1" s="156"/>
    </row>
    <row r="2" spans="1:19" ht="19.5">
      <c r="A2" s="156" t="s">
        <v>456</v>
      </c>
      <c r="B2" s="156"/>
      <c r="C2" s="156"/>
      <c r="D2" s="156"/>
      <c r="E2" s="156"/>
      <c r="F2" s="156"/>
      <c r="G2" s="156"/>
      <c r="H2" s="156"/>
    </row>
    <row r="3" spans="1:19" ht="15.75">
      <c r="A3" s="3"/>
      <c r="B3" s="3"/>
      <c r="C3" s="3"/>
      <c r="D3" s="3"/>
      <c r="E3" s="3"/>
      <c r="F3" s="157"/>
      <c r="G3" s="157"/>
      <c r="H3" s="157"/>
    </row>
    <row r="4" spans="1:19" s="4" customFormat="1" ht="110.25" customHeight="1">
      <c r="A4" s="93" t="s">
        <v>257</v>
      </c>
      <c r="B4" s="93" t="s">
        <v>258</v>
      </c>
      <c r="C4" s="94" t="s">
        <v>259</v>
      </c>
      <c r="D4" s="93" t="s">
        <v>260</v>
      </c>
      <c r="E4" s="94" t="s">
        <v>380</v>
      </c>
      <c r="F4" s="94" t="s">
        <v>457</v>
      </c>
      <c r="G4" s="93" t="s">
        <v>261</v>
      </c>
      <c r="H4" s="95" t="s">
        <v>381</v>
      </c>
    </row>
    <row r="5" spans="1:19" s="4" customFormat="1" ht="15.75">
      <c r="A5" s="93">
        <v>1</v>
      </c>
      <c r="B5" s="93">
        <v>2</v>
      </c>
      <c r="C5" s="94">
        <v>3</v>
      </c>
      <c r="D5" s="93"/>
      <c r="E5" s="94">
        <v>4</v>
      </c>
      <c r="F5" s="94">
        <v>5</v>
      </c>
      <c r="G5" s="93"/>
      <c r="H5" s="95">
        <v>6</v>
      </c>
    </row>
    <row r="6" spans="1:19" ht="15.75">
      <c r="A6" s="5">
        <v>100</v>
      </c>
      <c r="B6" s="6" t="s">
        <v>262</v>
      </c>
      <c r="C6" s="141">
        <f>SUM(C7:C14)</f>
        <v>102055.43</v>
      </c>
      <c r="D6" s="142"/>
      <c r="E6" s="141">
        <f>SUM(E7:E14)</f>
        <v>79133.42</v>
      </c>
      <c r="F6" s="141">
        <f>SUM(F7:F14)</f>
        <v>66021.67</v>
      </c>
      <c r="G6" s="7"/>
      <c r="H6" s="8">
        <f>F6/E6*100</f>
        <v>83.430831120403994</v>
      </c>
    </row>
    <row r="7" spans="1:19" s="13" customFormat="1" ht="31.5">
      <c r="A7" s="9">
        <v>102</v>
      </c>
      <c r="B7" s="10" t="s">
        <v>263</v>
      </c>
      <c r="C7" s="143">
        <v>1388.5</v>
      </c>
      <c r="D7" s="144"/>
      <c r="E7" s="143">
        <v>1398.55</v>
      </c>
      <c r="F7" s="143">
        <v>1370.85</v>
      </c>
      <c r="G7" s="11"/>
      <c r="H7" s="12">
        <f>F7/E7*100</f>
        <v>98.019377212112545</v>
      </c>
    </row>
    <row r="8" spans="1:19" ht="47.25">
      <c r="A8" s="14">
        <v>103</v>
      </c>
      <c r="B8" s="10" t="s">
        <v>264</v>
      </c>
      <c r="C8" s="145">
        <v>2759.99</v>
      </c>
      <c r="D8" s="146"/>
      <c r="E8" s="145">
        <v>2759.99</v>
      </c>
      <c r="F8" s="145">
        <v>2232.35</v>
      </c>
      <c r="G8" s="15"/>
      <c r="H8" s="12">
        <f>F8/E8*100</f>
        <v>80.882539429490691</v>
      </c>
      <c r="L8" s="16"/>
      <c r="M8" s="16"/>
      <c r="N8" s="17"/>
      <c r="O8" s="16"/>
      <c r="P8" s="16"/>
      <c r="Q8" s="16"/>
      <c r="R8" s="16"/>
      <c r="S8" s="18"/>
    </row>
    <row r="9" spans="1:19" ht="63">
      <c r="A9" s="14">
        <v>104</v>
      </c>
      <c r="B9" s="10" t="s">
        <v>265</v>
      </c>
      <c r="C9" s="145">
        <v>46342.5</v>
      </c>
      <c r="D9" s="146"/>
      <c r="E9" s="145">
        <v>46342.5</v>
      </c>
      <c r="F9" s="145">
        <v>39062.44</v>
      </c>
      <c r="G9" s="15"/>
      <c r="H9" s="12">
        <f t="shared" ref="H9:H58" si="0">F9/E9*100</f>
        <v>84.290748233263216</v>
      </c>
      <c r="L9" s="19"/>
      <c r="M9" s="20"/>
      <c r="N9" s="21"/>
      <c r="O9" s="22"/>
      <c r="P9" s="23"/>
      <c r="Q9" s="22"/>
      <c r="R9" s="23"/>
      <c r="S9" s="18"/>
    </row>
    <row r="10" spans="1:19" ht="15.75">
      <c r="A10" s="14">
        <v>105</v>
      </c>
      <c r="B10" s="10" t="s">
        <v>266</v>
      </c>
      <c r="C10" s="145">
        <v>22.1</v>
      </c>
      <c r="D10" s="146"/>
      <c r="E10" s="145">
        <v>22.1</v>
      </c>
      <c r="F10" s="145">
        <v>11.2</v>
      </c>
      <c r="G10" s="15"/>
      <c r="H10" s="12">
        <f t="shared" si="0"/>
        <v>50.678733031674206</v>
      </c>
      <c r="L10" s="24"/>
      <c r="M10" s="25"/>
      <c r="N10" s="26"/>
      <c r="O10" s="27"/>
      <c r="P10" s="27"/>
      <c r="Q10" s="27"/>
      <c r="R10" s="28"/>
      <c r="S10" s="18"/>
    </row>
    <row r="11" spans="1:19" ht="47.25">
      <c r="A11" s="14">
        <v>106</v>
      </c>
      <c r="B11" s="10" t="s">
        <v>267</v>
      </c>
      <c r="C11" s="145">
        <v>13714.62</v>
      </c>
      <c r="D11" s="146"/>
      <c r="E11" s="145">
        <v>13714.62</v>
      </c>
      <c r="F11" s="145">
        <v>10653.21</v>
      </c>
      <c r="G11" s="15"/>
      <c r="H11" s="12">
        <f t="shared" si="0"/>
        <v>77.677762854530414</v>
      </c>
      <c r="L11" s="29"/>
      <c r="M11" s="25"/>
      <c r="N11" s="30"/>
      <c r="O11" s="31"/>
      <c r="P11" s="31"/>
      <c r="Q11" s="31"/>
      <c r="R11" s="28"/>
      <c r="S11" s="18"/>
    </row>
    <row r="12" spans="1:19" ht="15.75">
      <c r="A12" s="14">
        <v>107</v>
      </c>
      <c r="B12" s="10" t="s">
        <v>268</v>
      </c>
      <c r="C12" s="145">
        <v>0</v>
      </c>
      <c r="D12" s="146"/>
      <c r="E12" s="145">
        <v>0</v>
      </c>
      <c r="F12" s="145">
        <v>0</v>
      </c>
      <c r="G12" s="15"/>
      <c r="H12" s="12">
        <v>0</v>
      </c>
      <c r="L12" s="29"/>
      <c r="M12" s="25"/>
      <c r="N12" s="30"/>
      <c r="O12" s="31"/>
      <c r="P12" s="28"/>
      <c r="Q12" s="31"/>
      <c r="R12" s="28"/>
      <c r="S12" s="18"/>
    </row>
    <row r="13" spans="1:19" ht="15.75">
      <c r="A13" s="14">
        <v>111</v>
      </c>
      <c r="B13" s="10" t="s">
        <v>269</v>
      </c>
      <c r="C13" s="147">
        <v>23781</v>
      </c>
      <c r="D13" s="147"/>
      <c r="E13" s="147">
        <v>848.94</v>
      </c>
      <c r="F13" s="147">
        <v>0</v>
      </c>
      <c r="G13" s="32"/>
      <c r="H13" s="12">
        <v>94.27</v>
      </c>
      <c r="L13" s="29"/>
      <c r="M13" s="25"/>
      <c r="N13" s="30"/>
      <c r="O13" s="31"/>
      <c r="P13" s="31"/>
      <c r="Q13" s="31"/>
      <c r="R13" s="28"/>
      <c r="S13" s="18"/>
    </row>
    <row r="14" spans="1:19" ht="15.75">
      <c r="A14" s="14">
        <v>113</v>
      </c>
      <c r="B14" s="10" t="s">
        <v>270</v>
      </c>
      <c r="C14" s="145">
        <v>14046.72</v>
      </c>
      <c r="D14" s="146"/>
      <c r="E14" s="145">
        <v>14046.72</v>
      </c>
      <c r="F14" s="145">
        <v>12691.62</v>
      </c>
      <c r="G14" s="15"/>
      <c r="H14" s="12">
        <f t="shared" si="0"/>
        <v>90.352908009841443</v>
      </c>
      <c r="L14" s="29"/>
      <c r="M14" s="25"/>
      <c r="N14" s="30"/>
      <c r="O14" s="31"/>
      <c r="P14" s="28"/>
      <c r="Q14" s="31"/>
      <c r="R14" s="28"/>
      <c r="S14" s="18"/>
    </row>
    <row r="15" spans="1:19" ht="31.5">
      <c r="A15" s="33">
        <v>300</v>
      </c>
      <c r="B15" s="34" t="s">
        <v>271</v>
      </c>
      <c r="C15" s="148">
        <f>SUM(C16:C19)</f>
        <v>8451.35</v>
      </c>
      <c r="D15" s="149"/>
      <c r="E15" s="148">
        <f>SUM(E16:E19)</f>
        <v>8451.35</v>
      </c>
      <c r="F15" s="148">
        <f>SUM(F16:F19)</f>
        <v>5114.3100000000004</v>
      </c>
      <c r="G15" s="35"/>
      <c r="H15" s="96">
        <f t="shared" si="0"/>
        <v>60.514710667526494</v>
      </c>
      <c r="L15" s="29"/>
      <c r="M15" s="25"/>
      <c r="N15" s="30"/>
      <c r="O15" s="31"/>
      <c r="P15" s="31"/>
      <c r="Q15" s="31"/>
      <c r="R15" s="28"/>
      <c r="S15" s="18"/>
    </row>
    <row r="16" spans="1:19" ht="15.75">
      <c r="A16" s="14">
        <v>302</v>
      </c>
      <c r="B16" s="10" t="s">
        <v>272</v>
      </c>
      <c r="C16" s="145">
        <v>0</v>
      </c>
      <c r="D16" s="146"/>
      <c r="E16" s="145">
        <v>0</v>
      </c>
      <c r="F16" s="145">
        <v>0</v>
      </c>
      <c r="G16" s="15"/>
      <c r="H16" s="12">
        <v>0</v>
      </c>
      <c r="L16" s="29"/>
      <c r="M16" s="25"/>
      <c r="N16" s="30"/>
      <c r="O16" s="31"/>
      <c r="P16" s="31"/>
      <c r="Q16" s="31"/>
      <c r="R16" s="28"/>
      <c r="S16" s="18"/>
    </row>
    <row r="17" spans="1:19" ht="47.25">
      <c r="A17" s="14">
        <v>309</v>
      </c>
      <c r="B17" s="10" t="s">
        <v>273</v>
      </c>
      <c r="C17" s="145">
        <v>5106.8999999999996</v>
      </c>
      <c r="D17" s="146"/>
      <c r="E17" s="145">
        <v>5106.8999999999996</v>
      </c>
      <c r="F17" s="145">
        <v>2685.76</v>
      </c>
      <c r="G17" s="15"/>
      <c r="H17" s="12">
        <f t="shared" si="0"/>
        <v>52.590808513971297</v>
      </c>
      <c r="L17" s="29"/>
      <c r="M17" s="25"/>
      <c r="N17" s="30"/>
      <c r="O17" s="31"/>
      <c r="P17" s="28"/>
      <c r="Q17" s="31"/>
      <c r="R17" s="28"/>
      <c r="S17" s="18"/>
    </row>
    <row r="18" spans="1:19" ht="15.75">
      <c r="A18" s="14">
        <v>310</v>
      </c>
      <c r="B18" s="10" t="s">
        <v>274</v>
      </c>
      <c r="C18" s="145">
        <v>1840</v>
      </c>
      <c r="D18" s="146"/>
      <c r="E18" s="145">
        <v>1840</v>
      </c>
      <c r="F18" s="145">
        <v>1029.71</v>
      </c>
      <c r="G18" s="15"/>
      <c r="H18" s="12">
        <f t="shared" si="0"/>
        <v>55.962500000000006</v>
      </c>
      <c r="L18" s="36"/>
      <c r="M18" s="37"/>
      <c r="N18" s="38"/>
      <c r="O18" s="39"/>
      <c r="P18" s="39"/>
      <c r="Q18" s="39"/>
      <c r="R18" s="28"/>
      <c r="S18" s="18"/>
    </row>
    <row r="19" spans="1:19" ht="31.5">
      <c r="A19" s="14">
        <v>314</v>
      </c>
      <c r="B19" s="10" t="s">
        <v>275</v>
      </c>
      <c r="C19" s="145">
        <v>1504.45</v>
      </c>
      <c r="D19" s="146"/>
      <c r="E19" s="145">
        <v>1504.45</v>
      </c>
      <c r="F19" s="145">
        <v>1398.84</v>
      </c>
      <c r="G19" s="15"/>
      <c r="H19" s="12">
        <f t="shared" si="0"/>
        <v>92.9801588620426</v>
      </c>
      <c r="L19" s="29"/>
      <c r="M19" s="25"/>
      <c r="N19" s="40"/>
      <c r="O19" s="31"/>
      <c r="P19" s="31"/>
      <c r="Q19" s="31"/>
      <c r="R19" s="28"/>
      <c r="S19" s="18"/>
    </row>
    <row r="20" spans="1:19" ht="15.75">
      <c r="A20" s="41">
        <v>400</v>
      </c>
      <c r="B20" s="6" t="s">
        <v>276</v>
      </c>
      <c r="C20" s="141">
        <f>SUM(C21:C26)</f>
        <v>106293.32</v>
      </c>
      <c r="D20" s="142"/>
      <c r="E20" s="141">
        <f>SUM(E21:E26)</f>
        <v>106293.32</v>
      </c>
      <c r="F20" s="141">
        <f>SUM(F21:F26)</f>
        <v>85514.97</v>
      </c>
      <c r="G20" s="7"/>
      <c r="H20" s="8">
        <f t="shared" si="0"/>
        <v>80.451875997475668</v>
      </c>
      <c r="L20" s="29"/>
      <c r="M20" s="25"/>
      <c r="N20" s="40"/>
      <c r="O20" s="31"/>
      <c r="P20" s="31"/>
      <c r="Q20" s="31"/>
      <c r="R20" s="28"/>
      <c r="S20" s="18"/>
    </row>
    <row r="21" spans="1:19" ht="15.75">
      <c r="A21" s="14">
        <v>405</v>
      </c>
      <c r="B21" s="10" t="s">
        <v>277</v>
      </c>
      <c r="C21" s="145">
        <v>1029.7</v>
      </c>
      <c r="D21" s="146"/>
      <c r="E21" s="145">
        <v>1029.7</v>
      </c>
      <c r="F21" s="145">
        <v>499.93</v>
      </c>
      <c r="G21" s="15"/>
      <c r="H21" s="12">
        <f t="shared" si="0"/>
        <v>48.551034281829658</v>
      </c>
      <c r="L21" s="29"/>
      <c r="M21" s="25"/>
      <c r="N21" s="40"/>
      <c r="O21" s="31"/>
      <c r="P21" s="31"/>
      <c r="Q21" s="31"/>
      <c r="R21" s="28"/>
      <c r="S21" s="18"/>
    </row>
    <row r="22" spans="1:19" ht="15.75">
      <c r="A22" s="14">
        <v>406</v>
      </c>
      <c r="B22" s="10" t="s">
        <v>278</v>
      </c>
      <c r="C22" s="145">
        <v>1453.5</v>
      </c>
      <c r="D22" s="146"/>
      <c r="E22" s="145">
        <v>1453.5</v>
      </c>
      <c r="F22" s="145">
        <v>858.82</v>
      </c>
      <c r="G22" s="15"/>
      <c r="H22" s="12">
        <f t="shared" si="0"/>
        <v>59.086343309253529</v>
      </c>
      <c r="L22" s="29"/>
      <c r="M22" s="25"/>
      <c r="N22" s="40"/>
      <c r="O22" s="31"/>
      <c r="P22" s="31"/>
      <c r="Q22" s="31"/>
      <c r="R22" s="28"/>
      <c r="S22" s="18"/>
    </row>
    <row r="23" spans="1:19" ht="15.75">
      <c r="A23" s="14">
        <v>408</v>
      </c>
      <c r="B23" s="42" t="s">
        <v>279</v>
      </c>
      <c r="C23" s="145">
        <v>365.3</v>
      </c>
      <c r="D23" s="146"/>
      <c r="E23" s="145">
        <v>365.3</v>
      </c>
      <c r="F23" s="145">
        <v>234.72</v>
      </c>
      <c r="G23" s="15"/>
      <c r="H23" s="12">
        <f t="shared" si="0"/>
        <v>64.254037777169444</v>
      </c>
      <c r="L23" s="43"/>
      <c r="M23" s="20"/>
      <c r="N23" s="44"/>
      <c r="O23" s="22"/>
      <c r="P23" s="21"/>
      <c r="Q23" s="22"/>
      <c r="R23" s="28"/>
      <c r="S23" s="18"/>
    </row>
    <row r="24" spans="1:19" ht="15.75">
      <c r="A24" s="14">
        <v>409</v>
      </c>
      <c r="B24" s="45" t="s">
        <v>280</v>
      </c>
      <c r="C24" s="145">
        <v>96927.44</v>
      </c>
      <c r="D24" s="146"/>
      <c r="E24" s="145">
        <v>96927.44</v>
      </c>
      <c r="F24" s="145">
        <v>80079.64</v>
      </c>
      <c r="G24" s="15"/>
      <c r="H24" s="12">
        <f t="shared" si="0"/>
        <v>82.618131666326889</v>
      </c>
      <c r="L24" s="29"/>
      <c r="M24" s="25"/>
      <c r="N24" s="40"/>
      <c r="O24" s="31"/>
      <c r="P24" s="31"/>
      <c r="Q24" s="31"/>
      <c r="R24" s="28"/>
      <c r="S24" s="18"/>
    </row>
    <row r="25" spans="1:19" ht="15.75">
      <c r="A25" s="14">
        <v>410</v>
      </c>
      <c r="B25" s="45" t="s">
        <v>281</v>
      </c>
      <c r="C25" s="145">
        <v>436</v>
      </c>
      <c r="D25" s="146"/>
      <c r="E25" s="145">
        <v>436</v>
      </c>
      <c r="F25" s="145">
        <v>62.61</v>
      </c>
      <c r="G25" s="15"/>
      <c r="H25" s="12">
        <f t="shared" si="0"/>
        <v>14.360091743119266</v>
      </c>
      <c r="L25" s="29"/>
      <c r="M25" s="25"/>
      <c r="N25" s="40"/>
      <c r="O25" s="31"/>
      <c r="P25" s="31"/>
      <c r="Q25" s="31"/>
      <c r="R25" s="28"/>
      <c r="S25" s="18"/>
    </row>
    <row r="26" spans="1:19" ht="15.75">
      <c r="A26" s="14">
        <v>412</v>
      </c>
      <c r="B26" s="42" t="s">
        <v>282</v>
      </c>
      <c r="C26" s="145">
        <v>6081.38</v>
      </c>
      <c r="D26" s="146"/>
      <c r="E26" s="145">
        <v>6081.38</v>
      </c>
      <c r="F26" s="145">
        <v>3779.25</v>
      </c>
      <c r="G26" s="15"/>
      <c r="H26" s="12">
        <f t="shared" si="0"/>
        <v>62.144611913743262</v>
      </c>
      <c r="L26" s="29"/>
      <c r="M26" s="46"/>
      <c r="N26" s="40"/>
      <c r="O26" s="31"/>
      <c r="P26" s="31"/>
      <c r="Q26" s="31"/>
      <c r="R26" s="28"/>
      <c r="S26" s="18"/>
    </row>
    <row r="27" spans="1:19" s="47" customFormat="1" ht="15.75">
      <c r="A27" s="5">
        <v>500</v>
      </c>
      <c r="B27" s="6" t="s">
        <v>283</v>
      </c>
      <c r="C27" s="141">
        <f>SUM(C28:C31)</f>
        <v>203061.12999999998</v>
      </c>
      <c r="D27" s="142"/>
      <c r="E27" s="141">
        <f>SUM(E28:E31)</f>
        <v>225672.04</v>
      </c>
      <c r="F27" s="141">
        <f>SUM(F28:F31)</f>
        <v>120036.88</v>
      </c>
      <c r="G27" s="7"/>
      <c r="H27" s="8">
        <f t="shared" si="0"/>
        <v>53.190851644714165</v>
      </c>
      <c r="L27" s="29"/>
      <c r="M27" s="48"/>
      <c r="N27" s="40"/>
      <c r="O27" s="31"/>
      <c r="P27" s="28"/>
      <c r="Q27" s="31"/>
      <c r="R27" s="28"/>
      <c r="S27" s="49"/>
    </row>
    <row r="28" spans="1:19" ht="15.75">
      <c r="A28" s="14">
        <v>501</v>
      </c>
      <c r="B28" s="42" t="s">
        <v>284</v>
      </c>
      <c r="C28" s="145">
        <v>61835.67</v>
      </c>
      <c r="D28" s="146"/>
      <c r="E28" s="145">
        <v>62171.76</v>
      </c>
      <c r="F28" s="145">
        <v>40962.5</v>
      </c>
      <c r="G28" s="15"/>
      <c r="H28" s="12">
        <f t="shared" si="0"/>
        <v>65.886022850245823</v>
      </c>
      <c r="L28" s="29"/>
      <c r="M28" s="48"/>
      <c r="N28" s="40"/>
      <c r="O28" s="31"/>
      <c r="P28" s="31"/>
      <c r="Q28" s="31"/>
      <c r="R28" s="28"/>
      <c r="S28" s="18"/>
    </row>
    <row r="29" spans="1:19" ht="15.75">
      <c r="A29" s="14">
        <v>502</v>
      </c>
      <c r="B29" s="42" t="s">
        <v>285</v>
      </c>
      <c r="C29" s="145">
        <v>103192.06</v>
      </c>
      <c r="D29" s="146"/>
      <c r="E29" s="145">
        <v>125346.7</v>
      </c>
      <c r="F29" s="145">
        <v>47107.7</v>
      </c>
      <c r="G29" s="15"/>
      <c r="H29" s="12">
        <f t="shared" si="0"/>
        <v>37.581922778980221</v>
      </c>
      <c r="L29" s="29"/>
      <c r="M29" s="46"/>
      <c r="N29" s="40"/>
      <c r="O29" s="31"/>
      <c r="P29" s="28"/>
      <c r="Q29" s="31"/>
      <c r="R29" s="28"/>
      <c r="S29" s="18"/>
    </row>
    <row r="30" spans="1:19" ht="15.75">
      <c r="A30" s="14">
        <v>503</v>
      </c>
      <c r="B30" s="42" t="s">
        <v>286</v>
      </c>
      <c r="C30" s="145">
        <v>29408.27</v>
      </c>
      <c r="D30" s="146"/>
      <c r="E30" s="145">
        <v>29528.45</v>
      </c>
      <c r="F30" s="145">
        <v>24590.11</v>
      </c>
      <c r="G30" s="15"/>
      <c r="H30" s="12">
        <f t="shared" si="0"/>
        <v>83.27599315236661</v>
      </c>
      <c r="L30" s="19"/>
      <c r="M30" s="20"/>
      <c r="N30" s="21"/>
      <c r="O30" s="22"/>
      <c r="P30" s="23"/>
      <c r="Q30" s="22"/>
      <c r="R30" s="28"/>
      <c r="S30" s="18"/>
    </row>
    <row r="31" spans="1:19" ht="31.5">
      <c r="A31" s="14">
        <v>505</v>
      </c>
      <c r="B31" s="42" t="s">
        <v>287</v>
      </c>
      <c r="C31" s="145">
        <v>8625.1299999999992</v>
      </c>
      <c r="D31" s="146"/>
      <c r="E31" s="145">
        <v>8625.1299999999992</v>
      </c>
      <c r="F31" s="145">
        <v>7376.57</v>
      </c>
      <c r="G31" s="15"/>
      <c r="H31" s="12">
        <f t="shared" si="0"/>
        <v>85.524160215556179</v>
      </c>
      <c r="L31" s="29"/>
      <c r="M31" s="46"/>
      <c r="N31" s="30"/>
      <c r="O31" s="31"/>
      <c r="P31" s="31"/>
      <c r="Q31" s="31"/>
      <c r="R31" s="28"/>
      <c r="S31" s="18"/>
    </row>
    <row r="32" spans="1:19" s="47" customFormat="1" ht="15.75">
      <c r="A32" s="5">
        <v>600</v>
      </c>
      <c r="B32" s="6" t="s">
        <v>288</v>
      </c>
      <c r="C32" s="141">
        <f>SUM(C33:C35)</f>
        <v>954.95</v>
      </c>
      <c r="D32" s="141">
        <f>SUM(D35)</f>
        <v>0</v>
      </c>
      <c r="E32" s="141">
        <f>SUM(E33:E35)</f>
        <v>954.95</v>
      </c>
      <c r="F32" s="141">
        <f>SUM(F33:F35)</f>
        <v>709.45</v>
      </c>
      <c r="G32" s="7"/>
      <c r="H32" s="8">
        <f t="shared" si="0"/>
        <v>74.291847740719405</v>
      </c>
      <c r="L32" s="29"/>
      <c r="M32" s="46"/>
      <c r="N32" s="30"/>
      <c r="O32" s="31"/>
      <c r="P32" s="28"/>
      <c r="Q32" s="31"/>
      <c r="R32" s="28"/>
      <c r="S32" s="49"/>
    </row>
    <row r="33" spans="1:19" s="47" customFormat="1" ht="15.75">
      <c r="A33" s="50">
        <v>602</v>
      </c>
      <c r="B33" s="42" t="s">
        <v>289</v>
      </c>
      <c r="C33" s="145">
        <v>158</v>
      </c>
      <c r="D33" s="146"/>
      <c r="E33" s="145">
        <v>158</v>
      </c>
      <c r="F33" s="145">
        <v>78</v>
      </c>
      <c r="G33" s="15"/>
      <c r="H33" s="12">
        <f t="shared" si="0"/>
        <v>49.367088607594937</v>
      </c>
      <c r="L33" s="29"/>
      <c r="M33" s="46"/>
      <c r="N33" s="30"/>
      <c r="O33" s="31"/>
      <c r="P33" s="28"/>
      <c r="Q33" s="31"/>
      <c r="R33" s="28"/>
      <c r="S33" s="49"/>
    </row>
    <row r="34" spans="1:19" s="47" customFormat="1" ht="31.5">
      <c r="A34" s="50">
        <v>603</v>
      </c>
      <c r="B34" s="42" t="s">
        <v>290</v>
      </c>
      <c r="C34" s="145">
        <v>472.4</v>
      </c>
      <c r="D34" s="146"/>
      <c r="E34" s="145">
        <v>472.4</v>
      </c>
      <c r="F34" s="145">
        <v>306.89999999999998</v>
      </c>
      <c r="G34" s="15"/>
      <c r="H34" s="12">
        <f t="shared" si="0"/>
        <v>64.966130397967831</v>
      </c>
      <c r="L34" s="29"/>
      <c r="M34" s="46"/>
      <c r="N34" s="30"/>
      <c r="O34" s="31"/>
      <c r="P34" s="28"/>
      <c r="Q34" s="31"/>
      <c r="R34" s="28"/>
      <c r="S34" s="49"/>
    </row>
    <row r="35" spans="1:19" s="47" customFormat="1" ht="15.75">
      <c r="A35" s="50">
        <v>605</v>
      </c>
      <c r="B35" s="42" t="s">
        <v>291</v>
      </c>
      <c r="C35" s="145">
        <v>324.55</v>
      </c>
      <c r="D35" s="146"/>
      <c r="E35" s="145">
        <v>324.55</v>
      </c>
      <c r="F35" s="145">
        <v>324.55</v>
      </c>
      <c r="G35" s="15"/>
      <c r="H35" s="12">
        <f t="shared" si="0"/>
        <v>100</v>
      </c>
      <c r="L35" s="29"/>
      <c r="M35" s="46"/>
      <c r="N35" s="40"/>
      <c r="O35" s="31"/>
      <c r="P35" s="31"/>
      <c r="Q35" s="31"/>
      <c r="R35" s="28"/>
      <c r="S35" s="49"/>
    </row>
    <row r="36" spans="1:19" s="47" customFormat="1" ht="15.75">
      <c r="A36" s="5">
        <v>700</v>
      </c>
      <c r="B36" s="6" t="s">
        <v>292</v>
      </c>
      <c r="C36" s="141">
        <f>SUM(C37:C40)</f>
        <v>765313.1</v>
      </c>
      <c r="D36" s="142"/>
      <c r="E36" s="141">
        <f>SUM(E37:E40)</f>
        <v>769078.89999999991</v>
      </c>
      <c r="F36" s="141">
        <f>SUM(F37:F40)</f>
        <v>690715.08000000007</v>
      </c>
      <c r="G36" s="7"/>
      <c r="H36" s="8">
        <f t="shared" si="0"/>
        <v>89.810691724867269</v>
      </c>
      <c r="L36" s="29"/>
      <c r="M36" s="46"/>
      <c r="N36" s="30"/>
      <c r="O36" s="31"/>
      <c r="P36" s="28"/>
      <c r="Q36" s="31"/>
      <c r="R36" s="28"/>
      <c r="S36" s="49"/>
    </row>
    <row r="37" spans="1:19" s="47" customFormat="1" ht="15.75">
      <c r="A37" s="51">
        <v>701</v>
      </c>
      <c r="B37" s="42" t="s">
        <v>293</v>
      </c>
      <c r="C37" s="145">
        <v>274078.2</v>
      </c>
      <c r="D37" s="146"/>
      <c r="E37" s="145">
        <v>274078.2</v>
      </c>
      <c r="F37" s="145">
        <v>250335.14</v>
      </c>
      <c r="G37" s="15"/>
      <c r="H37" s="12">
        <f t="shared" si="0"/>
        <v>91.337122033054797</v>
      </c>
      <c r="L37" s="19"/>
      <c r="M37" s="20"/>
      <c r="N37" s="21"/>
      <c r="O37" s="21"/>
      <c r="P37" s="21"/>
      <c r="Q37" s="22"/>
      <c r="R37" s="28"/>
      <c r="S37" s="49"/>
    </row>
    <row r="38" spans="1:19" s="47" customFormat="1" ht="15.75">
      <c r="A38" s="51">
        <v>702</v>
      </c>
      <c r="B38" s="42" t="s">
        <v>294</v>
      </c>
      <c r="C38" s="145">
        <v>447415.62</v>
      </c>
      <c r="D38" s="146"/>
      <c r="E38" s="145">
        <v>451181.42</v>
      </c>
      <c r="F38" s="145">
        <v>401735.74</v>
      </c>
      <c r="G38" s="15"/>
      <c r="H38" s="12">
        <f t="shared" si="0"/>
        <v>89.040843038261642</v>
      </c>
      <c r="L38" s="52"/>
      <c r="M38" s="46"/>
      <c r="N38" s="30"/>
      <c r="O38" s="31"/>
      <c r="P38" s="28"/>
      <c r="Q38" s="31"/>
      <c r="R38" s="28"/>
      <c r="S38" s="49"/>
    </row>
    <row r="39" spans="1:19" s="47" customFormat="1" ht="15.75">
      <c r="A39" s="51">
        <v>707</v>
      </c>
      <c r="B39" s="42" t="s">
        <v>295</v>
      </c>
      <c r="C39" s="145">
        <v>19346.71</v>
      </c>
      <c r="D39" s="146"/>
      <c r="E39" s="145">
        <v>19346.71</v>
      </c>
      <c r="F39" s="145">
        <v>18378.78</v>
      </c>
      <c r="G39" s="15"/>
      <c r="H39" s="12">
        <f t="shared" si="0"/>
        <v>94.996927126110847</v>
      </c>
      <c r="L39" s="19"/>
      <c r="M39" s="20"/>
      <c r="N39" s="44"/>
      <c r="O39" s="22"/>
      <c r="P39" s="22"/>
      <c r="Q39" s="22"/>
      <c r="R39" s="28"/>
      <c r="S39" s="49"/>
    </row>
    <row r="40" spans="1:19" s="47" customFormat="1" ht="15.75">
      <c r="A40" s="51">
        <v>709</v>
      </c>
      <c r="B40" s="42" t="s">
        <v>296</v>
      </c>
      <c r="C40" s="145">
        <v>24472.57</v>
      </c>
      <c r="D40" s="146"/>
      <c r="E40" s="145">
        <v>24472.57</v>
      </c>
      <c r="F40" s="145">
        <v>20265.419999999998</v>
      </c>
      <c r="G40" s="15"/>
      <c r="H40" s="12">
        <f t="shared" si="0"/>
        <v>82.80871195791859</v>
      </c>
      <c r="L40" s="53"/>
      <c r="M40" s="46"/>
      <c r="N40" s="40"/>
      <c r="O40" s="31"/>
      <c r="P40" s="28"/>
      <c r="Q40" s="31"/>
      <c r="R40" s="28"/>
      <c r="S40" s="49"/>
    </row>
    <row r="41" spans="1:19" s="47" customFormat="1" ht="15.75">
      <c r="A41" s="41">
        <v>800</v>
      </c>
      <c r="B41" s="6" t="s">
        <v>297</v>
      </c>
      <c r="C41" s="141">
        <f>SUM(C42:C43)</f>
        <v>66113.73</v>
      </c>
      <c r="D41" s="142"/>
      <c r="E41" s="141">
        <f>SUM(E42:E43)</f>
        <v>66113.73</v>
      </c>
      <c r="F41" s="141">
        <f>SUM(F42:F43)</f>
        <v>57883.66</v>
      </c>
      <c r="G41" s="7"/>
      <c r="H41" s="8">
        <f t="shared" si="0"/>
        <v>87.551647743970889</v>
      </c>
      <c r="L41" s="53"/>
      <c r="M41" s="46"/>
      <c r="N41" s="40"/>
      <c r="O41" s="31"/>
      <c r="P41" s="31"/>
      <c r="Q41" s="31"/>
      <c r="R41" s="28"/>
      <c r="S41" s="49"/>
    </row>
    <row r="42" spans="1:19" s="47" customFormat="1" ht="15.75">
      <c r="A42" s="51">
        <v>801</v>
      </c>
      <c r="B42" s="42" t="s">
        <v>298</v>
      </c>
      <c r="C42" s="145">
        <v>53464.17</v>
      </c>
      <c r="D42" s="146"/>
      <c r="E42" s="145">
        <v>53464.17</v>
      </c>
      <c r="F42" s="145">
        <v>47429.36</v>
      </c>
      <c r="G42" s="15"/>
      <c r="H42" s="12">
        <f t="shared" si="0"/>
        <v>88.71242179575593</v>
      </c>
      <c r="L42" s="53"/>
      <c r="M42" s="46"/>
      <c r="N42" s="40"/>
      <c r="O42" s="31"/>
      <c r="P42" s="31"/>
      <c r="Q42" s="31"/>
      <c r="R42" s="28"/>
      <c r="S42" s="49"/>
    </row>
    <row r="43" spans="1:19" s="47" customFormat="1" ht="15.75">
      <c r="A43" s="51">
        <v>804</v>
      </c>
      <c r="B43" s="42" t="s">
        <v>299</v>
      </c>
      <c r="C43" s="145">
        <v>12649.56</v>
      </c>
      <c r="D43" s="146"/>
      <c r="E43" s="145">
        <v>12649.56</v>
      </c>
      <c r="F43" s="145">
        <v>10454.299999999999</v>
      </c>
      <c r="G43" s="15"/>
      <c r="H43" s="12">
        <f t="shared" si="0"/>
        <v>82.645562375292101</v>
      </c>
      <c r="L43" s="53"/>
      <c r="M43" s="46"/>
      <c r="N43" s="40"/>
      <c r="O43" s="31"/>
      <c r="P43" s="28"/>
      <c r="Q43" s="31"/>
      <c r="R43" s="28"/>
      <c r="S43" s="49"/>
    </row>
    <row r="44" spans="1:19" s="47" customFormat="1" ht="15.75">
      <c r="A44" s="54">
        <v>900</v>
      </c>
      <c r="B44" s="6" t="s">
        <v>300</v>
      </c>
      <c r="C44" s="141">
        <f>SUM(C45:C45)</f>
        <v>325.39999999999998</v>
      </c>
      <c r="D44" s="142"/>
      <c r="E44" s="141">
        <f>SUM(E45:E45)</f>
        <v>325.39999999999998</v>
      </c>
      <c r="F44" s="141">
        <f>SUM(F45:F45)</f>
        <v>0</v>
      </c>
      <c r="G44" s="7"/>
      <c r="H44" s="12">
        <f t="shared" si="0"/>
        <v>0</v>
      </c>
      <c r="L44" s="43"/>
      <c r="M44" s="20"/>
      <c r="N44" s="44"/>
      <c r="O44" s="22"/>
      <c r="P44" s="22"/>
      <c r="Q44" s="22"/>
      <c r="R44" s="28"/>
      <c r="S44" s="49"/>
    </row>
    <row r="45" spans="1:19" s="47" customFormat="1" ht="15.75">
      <c r="A45" s="51">
        <v>909</v>
      </c>
      <c r="B45" s="42" t="s">
        <v>301</v>
      </c>
      <c r="C45" s="145">
        <v>325.39999999999998</v>
      </c>
      <c r="D45" s="146"/>
      <c r="E45" s="145">
        <v>325.39999999999998</v>
      </c>
      <c r="F45" s="145">
        <v>0</v>
      </c>
      <c r="G45" s="15"/>
      <c r="H45" s="12">
        <f t="shared" si="0"/>
        <v>0</v>
      </c>
      <c r="L45" s="53"/>
      <c r="M45" s="46"/>
      <c r="N45" s="40"/>
      <c r="O45" s="31"/>
      <c r="P45" s="31"/>
      <c r="Q45" s="31"/>
      <c r="R45" s="28"/>
      <c r="S45" s="49"/>
    </row>
    <row r="46" spans="1:19" s="47" customFormat="1" ht="15.75">
      <c r="A46" s="55">
        <v>1000</v>
      </c>
      <c r="B46" s="6" t="s">
        <v>302</v>
      </c>
      <c r="C46" s="141">
        <f>SUM(C47:C50)</f>
        <v>110095.08000000002</v>
      </c>
      <c r="D46" s="142"/>
      <c r="E46" s="141">
        <f>SUM(E47:E50)</f>
        <v>112695.08300000001</v>
      </c>
      <c r="F46" s="141">
        <f>SUM(F47:F50)</f>
        <v>99250.66</v>
      </c>
      <c r="G46" s="7"/>
      <c r="H46" s="8">
        <f t="shared" si="0"/>
        <v>88.070089091642075</v>
      </c>
      <c r="L46" s="53"/>
      <c r="M46" s="46"/>
      <c r="N46" s="40"/>
      <c r="O46" s="31"/>
      <c r="P46" s="31"/>
      <c r="Q46" s="31"/>
      <c r="R46" s="28"/>
      <c r="S46" s="49"/>
    </row>
    <row r="47" spans="1:19" s="47" customFormat="1" ht="15.75">
      <c r="A47" s="56">
        <v>1001</v>
      </c>
      <c r="B47" s="42" t="s">
        <v>303</v>
      </c>
      <c r="C47" s="145">
        <v>6155.41</v>
      </c>
      <c r="D47" s="146"/>
      <c r="E47" s="145">
        <v>6155.41</v>
      </c>
      <c r="F47" s="145">
        <v>5064.28</v>
      </c>
      <c r="G47" s="15"/>
      <c r="H47" s="12">
        <f t="shared" si="0"/>
        <v>82.273642210673216</v>
      </c>
      <c r="L47" s="57"/>
      <c r="M47" s="20"/>
      <c r="N47" s="44"/>
      <c r="O47" s="22"/>
      <c r="P47" s="23"/>
      <c r="Q47" s="22"/>
      <c r="R47" s="28"/>
      <c r="S47" s="49"/>
    </row>
    <row r="48" spans="1:19" s="47" customFormat="1" ht="15.75">
      <c r="A48" s="56">
        <v>1002</v>
      </c>
      <c r="B48" s="42" t="s">
        <v>304</v>
      </c>
      <c r="C48" s="145">
        <v>2272.8000000000002</v>
      </c>
      <c r="D48" s="146"/>
      <c r="E48" s="145">
        <v>2272.8000000000002</v>
      </c>
      <c r="F48" s="145">
        <v>2050</v>
      </c>
      <c r="G48" s="15"/>
      <c r="H48" s="12">
        <f t="shared" si="0"/>
        <v>90.197113692361839</v>
      </c>
      <c r="L48" s="53"/>
      <c r="M48" s="46"/>
      <c r="N48" s="40"/>
      <c r="O48" s="31"/>
      <c r="P48" s="31"/>
      <c r="Q48" s="31"/>
      <c r="R48" s="28"/>
      <c r="S48" s="49"/>
    </row>
    <row r="49" spans="1:19" s="58" customFormat="1" ht="15.75">
      <c r="A49" s="56">
        <v>1003</v>
      </c>
      <c r="B49" s="42" t="s">
        <v>305</v>
      </c>
      <c r="C49" s="145">
        <v>94161.77</v>
      </c>
      <c r="D49" s="146"/>
      <c r="E49" s="145">
        <v>96761.77</v>
      </c>
      <c r="F49" s="145">
        <v>88983.56</v>
      </c>
      <c r="G49" s="15"/>
      <c r="H49" s="12">
        <f t="shared" si="0"/>
        <v>91.961484375492503</v>
      </c>
      <c r="L49" s="59"/>
      <c r="M49" s="20"/>
      <c r="N49" s="44"/>
      <c r="O49" s="22"/>
      <c r="P49" s="23"/>
      <c r="Q49" s="22"/>
      <c r="R49" s="28"/>
      <c r="S49" s="60"/>
    </row>
    <row r="50" spans="1:19" s="47" customFormat="1" ht="15.75">
      <c r="A50" s="56">
        <v>1006</v>
      </c>
      <c r="B50" s="42" t="s">
        <v>306</v>
      </c>
      <c r="C50" s="145">
        <v>7505.1</v>
      </c>
      <c r="D50" s="146"/>
      <c r="E50" s="145">
        <v>7505.1030000000001</v>
      </c>
      <c r="F50" s="145">
        <v>3152.82</v>
      </c>
      <c r="G50" s="15"/>
      <c r="H50" s="12">
        <f t="shared" si="0"/>
        <v>42.00901706478912</v>
      </c>
      <c r="L50" s="61"/>
      <c r="M50" s="46"/>
      <c r="N50" s="40"/>
      <c r="O50" s="31"/>
      <c r="P50" s="28"/>
      <c r="Q50" s="31"/>
      <c r="R50" s="28"/>
      <c r="S50" s="49"/>
    </row>
    <row r="51" spans="1:19" s="47" customFormat="1" ht="15.75">
      <c r="A51" s="55">
        <v>1100</v>
      </c>
      <c r="B51" s="6" t="s">
        <v>307</v>
      </c>
      <c r="C51" s="141">
        <f>SUM(C52:C52)</f>
        <v>14400.32</v>
      </c>
      <c r="D51" s="142"/>
      <c r="E51" s="141">
        <f>SUM(E52:E52)</f>
        <v>14400.32</v>
      </c>
      <c r="F51" s="141">
        <f>SUM(F52:F52)</f>
        <v>13122.76</v>
      </c>
      <c r="G51" s="7"/>
      <c r="H51" s="8">
        <f t="shared" si="0"/>
        <v>91.128252705495441</v>
      </c>
      <c r="L51" s="61"/>
      <c r="M51" s="46"/>
      <c r="N51" s="40"/>
      <c r="O51" s="31"/>
      <c r="P51" s="31"/>
      <c r="Q51" s="31"/>
      <c r="R51" s="28"/>
      <c r="S51" s="49"/>
    </row>
    <row r="52" spans="1:19" s="47" customFormat="1" ht="15.75">
      <c r="A52" s="56">
        <v>1101</v>
      </c>
      <c r="B52" s="42" t="s">
        <v>308</v>
      </c>
      <c r="C52" s="145">
        <v>14400.32</v>
      </c>
      <c r="D52" s="146"/>
      <c r="E52" s="145">
        <v>14400.32</v>
      </c>
      <c r="F52" s="145">
        <v>13122.76</v>
      </c>
      <c r="G52" s="15"/>
      <c r="H52" s="12">
        <f t="shared" si="0"/>
        <v>91.128252705495441</v>
      </c>
      <c r="L52" s="61"/>
      <c r="M52" s="46"/>
      <c r="N52" s="40"/>
      <c r="O52" s="31"/>
      <c r="P52" s="28"/>
      <c r="Q52" s="31"/>
      <c r="R52" s="28"/>
      <c r="S52" s="49"/>
    </row>
    <row r="53" spans="1:19" s="47" customFormat="1" ht="15.75">
      <c r="A53" s="55">
        <v>1200</v>
      </c>
      <c r="B53" s="6" t="s">
        <v>309</v>
      </c>
      <c r="C53" s="141">
        <f>SUM(C54+C55)</f>
        <v>3938.19</v>
      </c>
      <c r="D53" s="142"/>
      <c r="E53" s="141">
        <f>SUM(E54+E55)</f>
        <v>3938.19</v>
      </c>
      <c r="F53" s="141">
        <f>SUM(F54+F55)</f>
        <v>3760</v>
      </c>
      <c r="G53" s="7"/>
      <c r="H53" s="8">
        <f t="shared" si="0"/>
        <v>95.47533257664054</v>
      </c>
      <c r="L53" s="61"/>
      <c r="M53" s="46"/>
      <c r="N53" s="40"/>
      <c r="O53" s="31"/>
      <c r="P53" s="31"/>
      <c r="Q53" s="31"/>
      <c r="R53" s="28"/>
      <c r="S53" s="49"/>
    </row>
    <row r="54" spans="1:19" s="47" customFormat="1" ht="15.75">
      <c r="A54" s="56">
        <v>1201</v>
      </c>
      <c r="B54" s="42" t="s">
        <v>310</v>
      </c>
      <c r="C54" s="145">
        <v>1938.19</v>
      </c>
      <c r="D54" s="146"/>
      <c r="E54" s="145">
        <v>1938.19</v>
      </c>
      <c r="F54" s="145">
        <v>1760</v>
      </c>
      <c r="G54" s="15"/>
      <c r="H54" s="12">
        <f t="shared" si="0"/>
        <v>90.806370892430564</v>
      </c>
      <c r="L54" s="59"/>
      <c r="M54" s="20"/>
      <c r="N54" s="44"/>
      <c r="O54" s="22"/>
      <c r="P54" s="22"/>
      <c r="Q54" s="22"/>
      <c r="R54" s="28"/>
      <c r="S54" s="49"/>
    </row>
    <row r="55" spans="1:19" s="47" customFormat="1" ht="15.75">
      <c r="A55" s="56">
        <v>1202</v>
      </c>
      <c r="B55" s="42" t="s">
        <v>311</v>
      </c>
      <c r="C55" s="145">
        <v>2000</v>
      </c>
      <c r="D55" s="146"/>
      <c r="E55" s="145">
        <v>2000</v>
      </c>
      <c r="F55" s="145">
        <v>2000</v>
      </c>
      <c r="G55" s="15"/>
      <c r="H55" s="12">
        <f t="shared" si="0"/>
        <v>100</v>
      </c>
      <c r="L55" s="61"/>
      <c r="M55" s="46"/>
      <c r="N55" s="40"/>
      <c r="O55" s="31"/>
      <c r="P55" s="28"/>
      <c r="Q55" s="31"/>
      <c r="R55" s="28"/>
      <c r="S55" s="49"/>
    </row>
    <row r="56" spans="1:19" s="47" customFormat="1" ht="31.5">
      <c r="A56" s="55">
        <v>1300</v>
      </c>
      <c r="B56" s="6" t="s">
        <v>312</v>
      </c>
      <c r="C56" s="141">
        <f>SUM(C57)</f>
        <v>11.45</v>
      </c>
      <c r="D56" s="142"/>
      <c r="E56" s="141">
        <f>SUM(E57)</f>
        <v>11.45</v>
      </c>
      <c r="F56" s="141">
        <f>SUM(F57)</f>
        <v>10.39</v>
      </c>
      <c r="G56" s="7"/>
      <c r="H56" s="8">
        <f t="shared" si="0"/>
        <v>90.742358078602621</v>
      </c>
      <c r="L56" s="59"/>
      <c r="M56" s="20"/>
      <c r="N56" s="44"/>
      <c r="O56" s="22"/>
      <c r="P56" s="22"/>
      <c r="Q56" s="22"/>
      <c r="R56" s="28"/>
      <c r="S56" s="49"/>
    </row>
    <row r="57" spans="1:19" s="47" customFormat="1" ht="31.5">
      <c r="A57" s="56">
        <v>1301</v>
      </c>
      <c r="B57" s="42" t="s">
        <v>313</v>
      </c>
      <c r="C57" s="145">
        <v>11.45</v>
      </c>
      <c r="D57" s="146"/>
      <c r="E57" s="145">
        <v>11.45</v>
      </c>
      <c r="F57" s="145">
        <v>10.39</v>
      </c>
      <c r="G57" s="7"/>
      <c r="H57" s="12">
        <f t="shared" si="0"/>
        <v>90.742358078602621</v>
      </c>
      <c r="L57" s="61"/>
      <c r="M57" s="46"/>
      <c r="N57" s="40"/>
      <c r="O57" s="31"/>
      <c r="P57" s="28"/>
      <c r="Q57" s="31"/>
      <c r="R57" s="28"/>
      <c r="S57" s="49"/>
    </row>
    <row r="58" spans="1:19" ht="15.75">
      <c r="A58" s="62"/>
      <c r="B58" s="63" t="s">
        <v>314</v>
      </c>
      <c r="C58" s="141">
        <f>SUM(C6+C15+C20+C27+C32+C36+C41+C44+C46+C51+C53+C56)</f>
        <v>1381013.45</v>
      </c>
      <c r="D58" s="141">
        <f>SUM(D6+D15+D20+D27+D32+D36+D41+D44+D46+D51+D53+D56)</f>
        <v>0</v>
      </c>
      <c r="E58" s="141">
        <f>SUM(E6+E15+E20+E27+E32+E36+E41+E44+E46+E51+E53+E56)</f>
        <v>1387068.1529999999</v>
      </c>
      <c r="F58" s="141">
        <f>SUM(F6+F15+F20+F27+F32+F36+F41+F44+F46+F51+F53+F56)</f>
        <v>1142139.83</v>
      </c>
      <c r="G58" s="64"/>
      <c r="H58" s="8">
        <f t="shared" si="0"/>
        <v>82.342012361089814</v>
      </c>
      <c r="L58" s="61"/>
      <c r="M58" s="46"/>
      <c r="N58" s="30"/>
      <c r="O58" s="31"/>
      <c r="P58" s="28"/>
      <c r="Q58" s="31"/>
      <c r="R58" s="28"/>
      <c r="S58" s="18"/>
    </row>
    <row r="59" spans="1:19" ht="15.75">
      <c r="A59" s="3"/>
      <c r="B59" s="3"/>
      <c r="C59" s="3"/>
      <c r="D59" s="3"/>
      <c r="E59" s="3"/>
      <c r="F59" s="65"/>
      <c r="G59" s="3"/>
      <c r="H59" s="3"/>
      <c r="L59" s="59"/>
      <c r="M59" s="20"/>
      <c r="N59" s="44"/>
      <c r="O59" s="22"/>
      <c r="P59" s="22"/>
      <c r="Q59" s="22"/>
      <c r="R59" s="28"/>
      <c r="S59" s="18"/>
    </row>
    <row r="60" spans="1:19">
      <c r="L60" s="67"/>
      <c r="M60" s="67"/>
      <c r="N60" s="67"/>
      <c r="O60" s="67"/>
      <c r="P60" s="67"/>
      <c r="Q60" s="67"/>
      <c r="R60" s="67"/>
      <c r="S60" s="18"/>
    </row>
    <row r="61" spans="1:19" ht="15" customHeight="1">
      <c r="A61" s="158" t="s">
        <v>458</v>
      </c>
      <c r="B61" s="158"/>
      <c r="C61" s="158"/>
      <c r="D61" s="158"/>
      <c r="E61" s="158"/>
      <c r="F61" s="158"/>
      <c r="G61" s="158"/>
      <c r="H61" s="158"/>
      <c r="L61" s="67"/>
      <c r="M61" s="67"/>
      <c r="N61" s="67"/>
      <c r="O61" s="67"/>
      <c r="P61" s="67"/>
      <c r="Q61" s="67"/>
      <c r="R61" s="67"/>
      <c r="S61" s="18"/>
    </row>
    <row r="62" spans="1:19" ht="15.75">
      <c r="A62" s="158"/>
      <c r="B62" s="158"/>
      <c r="C62" s="158"/>
      <c r="D62" s="158"/>
      <c r="E62" s="158"/>
      <c r="F62" s="158"/>
      <c r="G62" s="158"/>
      <c r="H62" s="158"/>
      <c r="L62" s="68"/>
      <c r="M62" s="68"/>
      <c r="N62" s="68"/>
      <c r="O62" s="68"/>
      <c r="P62" s="68"/>
      <c r="Q62" s="68"/>
      <c r="R62" s="68"/>
      <c r="S62" s="18"/>
    </row>
    <row r="63" spans="1:19" ht="12.75" customHeight="1">
      <c r="A63" s="158"/>
      <c r="B63" s="158"/>
      <c r="C63" s="158"/>
      <c r="D63" s="158"/>
      <c r="E63" s="158"/>
      <c r="F63" s="158"/>
      <c r="G63" s="158"/>
      <c r="H63" s="158"/>
      <c r="L63" s="18"/>
      <c r="M63" s="18"/>
      <c r="N63" s="18"/>
      <c r="O63" s="18"/>
      <c r="P63" s="18"/>
      <c r="Q63" s="18"/>
      <c r="R63" s="18"/>
      <c r="S63" s="18"/>
    </row>
    <row r="64" spans="1:19" ht="44.25" customHeight="1">
      <c r="A64" s="158"/>
      <c r="B64" s="158"/>
      <c r="C64" s="158"/>
      <c r="D64" s="158"/>
      <c r="E64" s="158"/>
      <c r="F64" s="158"/>
      <c r="G64" s="158"/>
      <c r="H64" s="158"/>
      <c r="L64" s="69"/>
      <c r="M64" s="69"/>
      <c r="N64" s="69"/>
      <c r="O64" s="69"/>
      <c r="P64" s="69"/>
      <c r="Q64" s="69"/>
      <c r="R64" s="69"/>
      <c r="S64" s="18"/>
    </row>
    <row r="65" spans="1:19" ht="12.75" hidden="1" customHeight="1">
      <c r="A65" s="158"/>
      <c r="B65" s="158"/>
      <c r="C65" s="158"/>
      <c r="D65" s="158"/>
      <c r="E65" s="158"/>
      <c r="F65" s="158"/>
      <c r="G65" s="158"/>
      <c r="H65" s="158"/>
      <c r="L65" s="69"/>
      <c r="M65" s="69"/>
      <c r="N65" s="69"/>
      <c r="O65" s="69"/>
      <c r="P65" s="69"/>
      <c r="Q65" s="69"/>
      <c r="R65" s="69"/>
      <c r="S65" s="18"/>
    </row>
    <row r="66" spans="1:19" ht="12.75" customHeight="1">
      <c r="L66" s="69"/>
      <c r="M66" s="69"/>
      <c r="N66" s="69"/>
      <c r="O66" s="69"/>
      <c r="P66" s="69"/>
      <c r="Q66" s="69"/>
      <c r="R66" s="69"/>
      <c r="S66" s="18"/>
    </row>
    <row r="67" spans="1:19" ht="12.75" customHeight="1">
      <c r="L67" s="69"/>
      <c r="M67" s="69"/>
      <c r="N67" s="69"/>
      <c r="O67" s="69"/>
      <c r="P67" s="69"/>
      <c r="Q67" s="69"/>
      <c r="R67" s="69"/>
      <c r="S67" s="18"/>
    </row>
    <row r="68" spans="1:19" ht="12.75" customHeight="1">
      <c r="L68" s="69"/>
      <c r="M68" s="69"/>
      <c r="N68" s="69"/>
      <c r="O68" s="69"/>
      <c r="P68" s="69"/>
      <c r="Q68" s="69"/>
      <c r="R68" s="69"/>
      <c r="S68" s="18"/>
    </row>
    <row r="69" spans="1:19">
      <c r="L69" s="18"/>
      <c r="M69" s="18"/>
      <c r="N69" s="18"/>
      <c r="O69" s="18"/>
      <c r="P69" s="18"/>
      <c r="Q69" s="18"/>
      <c r="R69" s="18"/>
      <c r="S69" s="18"/>
    </row>
  </sheetData>
  <mergeCells count="4">
    <mergeCell ref="A1:H1"/>
    <mergeCell ref="A2:H2"/>
    <mergeCell ref="F3:H3"/>
    <mergeCell ref="A61:H65"/>
  </mergeCells>
  <pageMargins left="0.70866141732283472" right="0.25" top="0.26" bottom="0.36" header="0.16" footer="0.31496062992125984"/>
  <pageSetup paperSize="9" scale="71"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topLeftCell="A22" workbookViewId="0">
      <selection activeCell="H11" sqref="H11"/>
    </sheetView>
  </sheetViews>
  <sheetFormatPr defaultRowHeight="15"/>
  <cols>
    <col min="2" max="2" width="43.42578125" customWidth="1"/>
    <col min="3" max="3" width="31.28515625" customWidth="1"/>
    <col min="4" max="4" width="13.140625" customWidth="1"/>
    <col min="5" max="5" width="12.85546875" customWidth="1"/>
    <col min="6" max="6" width="14" customWidth="1"/>
  </cols>
  <sheetData>
    <row r="2" spans="1:9" ht="15.75" customHeight="1">
      <c r="A2" s="159" t="s">
        <v>322</v>
      </c>
      <c r="B2" s="159"/>
      <c r="C2" s="159"/>
      <c r="D2" s="159"/>
      <c r="E2" s="159"/>
      <c r="F2" s="159"/>
      <c r="G2" s="77"/>
      <c r="H2" s="77"/>
      <c r="I2" s="77"/>
    </row>
    <row r="3" spans="1:9" ht="15.75">
      <c r="A3" s="159"/>
      <c r="B3" s="159"/>
      <c r="C3" s="159"/>
      <c r="D3" s="159"/>
      <c r="E3" s="159"/>
      <c r="F3" s="159"/>
      <c r="G3" s="77"/>
      <c r="H3" s="77"/>
      <c r="I3" s="77"/>
    </row>
    <row r="4" spans="1:9" ht="15.75">
      <c r="A4" s="160" t="s">
        <v>453</v>
      </c>
      <c r="B4" s="160"/>
      <c r="C4" s="160"/>
      <c r="D4" s="160"/>
      <c r="E4" s="160"/>
      <c r="F4" s="160"/>
    </row>
    <row r="5" spans="1:9" ht="76.5">
      <c r="A5" s="80" t="s">
        <v>323</v>
      </c>
      <c r="B5" s="80" t="s">
        <v>324</v>
      </c>
      <c r="C5" s="80" t="s">
        <v>325</v>
      </c>
      <c r="D5" s="80" t="s">
        <v>377</v>
      </c>
      <c r="E5" s="78" t="s">
        <v>455</v>
      </c>
      <c r="F5" s="78" t="s">
        <v>378</v>
      </c>
    </row>
    <row r="6" spans="1:9">
      <c r="A6" s="81">
        <v>1</v>
      </c>
      <c r="B6" s="82">
        <v>2</v>
      </c>
      <c r="C6" s="82">
        <v>3</v>
      </c>
      <c r="D6" s="81">
        <v>4</v>
      </c>
      <c r="E6" s="79"/>
      <c r="F6" s="79"/>
    </row>
    <row r="7" spans="1:9" ht="31.5">
      <c r="A7" s="83" t="s">
        <v>326</v>
      </c>
      <c r="B7" s="84" t="s">
        <v>327</v>
      </c>
      <c r="C7" s="85" t="s">
        <v>328</v>
      </c>
      <c r="D7" s="150">
        <f>SUM(D8)</f>
        <v>91120.15</v>
      </c>
      <c r="E7" s="150">
        <f>SUM(E8)</f>
        <v>-7668.46</v>
      </c>
      <c r="F7" s="92" t="s">
        <v>379</v>
      </c>
    </row>
    <row r="8" spans="1:9" ht="47.25">
      <c r="A8" s="83" t="s">
        <v>329</v>
      </c>
      <c r="B8" s="84" t="s">
        <v>330</v>
      </c>
      <c r="C8" s="85" t="s">
        <v>331</v>
      </c>
      <c r="D8" s="150">
        <f>SUM(D9+D14+D23)</f>
        <v>91120.15</v>
      </c>
      <c r="E8" s="150">
        <f>SUM(E9+E14+E23)</f>
        <v>-7668.46</v>
      </c>
      <c r="F8" s="92" t="s">
        <v>379</v>
      </c>
    </row>
    <row r="9" spans="1:9" ht="31.5">
      <c r="A9" s="86" t="s">
        <v>332</v>
      </c>
      <c r="B9" s="87" t="s">
        <v>333</v>
      </c>
      <c r="C9" s="88" t="s">
        <v>334</v>
      </c>
      <c r="D9" s="151">
        <f>SUM(D10-D12)</f>
        <v>0</v>
      </c>
      <c r="E9" s="151">
        <f>SUM(E10-E12)</f>
        <v>0</v>
      </c>
      <c r="F9" s="92" t="s">
        <v>379</v>
      </c>
    </row>
    <row r="10" spans="1:9" ht="49.5" customHeight="1">
      <c r="A10" s="86" t="s">
        <v>335</v>
      </c>
      <c r="B10" s="87" t="s">
        <v>336</v>
      </c>
      <c r="C10" s="88" t="s">
        <v>337</v>
      </c>
      <c r="D10" s="151">
        <v>0</v>
      </c>
      <c r="E10" s="151">
        <f>SUM(E11)</f>
        <v>0</v>
      </c>
      <c r="F10" s="91" t="s">
        <v>379</v>
      </c>
    </row>
    <row r="11" spans="1:9" ht="47.25">
      <c r="A11" s="86" t="s">
        <v>338</v>
      </c>
      <c r="B11" s="87" t="s">
        <v>339</v>
      </c>
      <c r="C11" s="88" t="s">
        <v>340</v>
      </c>
      <c r="D11" s="151">
        <v>0</v>
      </c>
      <c r="E11" s="152">
        <v>0</v>
      </c>
      <c r="F11" s="91" t="s">
        <v>379</v>
      </c>
    </row>
    <row r="12" spans="1:9" ht="47.25">
      <c r="A12" s="86" t="s">
        <v>341</v>
      </c>
      <c r="B12" s="87" t="s">
        <v>342</v>
      </c>
      <c r="C12" s="88" t="s">
        <v>343</v>
      </c>
      <c r="D12" s="151">
        <v>0</v>
      </c>
      <c r="E12" s="151">
        <f>SUM(E13)</f>
        <v>0</v>
      </c>
      <c r="F12" s="91" t="s">
        <v>379</v>
      </c>
    </row>
    <row r="13" spans="1:9" ht="47.25">
      <c r="A13" s="86" t="s">
        <v>344</v>
      </c>
      <c r="B13" s="87" t="s">
        <v>345</v>
      </c>
      <c r="C13" s="89" t="s">
        <v>346</v>
      </c>
      <c r="D13" s="151">
        <v>0</v>
      </c>
      <c r="E13" s="152">
        <v>0</v>
      </c>
      <c r="F13" s="91" t="s">
        <v>379</v>
      </c>
    </row>
    <row r="14" spans="1:9" ht="47.25">
      <c r="A14" s="86" t="s">
        <v>347</v>
      </c>
      <c r="B14" s="87" t="s">
        <v>348</v>
      </c>
      <c r="C14" s="88" t="s">
        <v>349</v>
      </c>
      <c r="D14" s="151">
        <f>SUM(D15-D17)</f>
        <v>-4676.91</v>
      </c>
      <c r="E14" s="151">
        <f>SUM(E15-E17)</f>
        <v>-4676.91</v>
      </c>
      <c r="F14" s="91">
        <f>E14/D14</f>
        <v>1</v>
      </c>
    </row>
    <row r="15" spans="1:9" ht="63">
      <c r="A15" s="86" t="s">
        <v>350</v>
      </c>
      <c r="B15" s="87" t="s">
        <v>351</v>
      </c>
      <c r="C15" s="88" t="s">
        <v>352</v>
      </c>
      <c r="D15" s="151">
        <f>SUM(D16)</f>
        <v>0</v>
      </c>
      <c r="E15" s="151">
        <f>SUM(E16)</f>
        <v>0</v>
      </c>
      <c r="F15" s="91" t="s">
        <v>379</v>
      </c>
    </row>
    <row r="16" spans="1:9" ht="63">
      <c r="A16" s="86" t="s">
        <v>353</v>
      </c>
      <c r="B16" s="87" t="s">
        <v>354</v>
      </c>
      <c r="C16" s="88" t="s">
        <v>355</v>
      </c>
      <c r="D16" s="151">
        <v>0</v>
      </c>
      <c r="E16" s="152">
        <v>0</v>
      </c>
      <c r="F16" s="91" t="s">
        <v>379</v>
      </c>
    </row>
    <row r="17" spans="1:6" ht="78.75">
      <c r="A17" s="86" t="s">
        <v>356</v>
      </c>
      <c r="B17" s="87" t="s">
        <v>357</v>
      </c>
      <c r="C17" s="88" t="s">
        <v>358</v>
      </c>
      <c r="D17" s="151">
        <f>SUM(D18)</f>
        <v>4676.91</v>
      </c>
      <c r="E17" s="151">
        <f>SUM(E18)</f>
        <v>4676.91</v>
      </c>
      <c r="F17" s="91">
        <f>E18/D18</f>
        <v>1</v>
      </c>
    </row>
    <row r="18" spans="1:6" ht="78.75">
      <c r="A18" s="86" t="s">
        <v>359</v>
      </c>
      <c r="B18" s="90" t="s">
        <v>360</v>
      </c>
      <c r="C18" s="88" t="s">
        <v>361</v>
      </c>
      <c r="D18" s="151">
        <v>4676.91</v>
      </c>
      <c r="E18" s="152">
        <v>4676.91</v>
      </c>
      <c r="F18" s="91">
        <f>E18/D18</f>
        <v>1</v>
      </c>
    </row>
    <row r="19" spans="1:6" ht="47.25">
      <c r="A19" s="86" t="s">
        <v>362</v>
      </c>
      <c r="B19" s="87" t="s">
        <v>363</v>
      </c>
      <c r="C19" s="88" t="s">
        <v>364</v>
      </c>
      <c r="D19" s="151">
        <f>SUM(D20)</f>
        <v>0</v>
      </c>
      <c r="E19" s="151">
        <f>SUM(E20)</f>
        <v>0</v>
      </c>
      <c r="F19" s="91" t="s">
        <v>379</v>
      </c>
    </row>
    <row r="20" spans="1:6" ht="127.5" customHeight="1">
      <c r="A20" s="86" t="s">
        <v>365</v>
      </c>
      <c r="B20" s="90" t="s">
        <v>366</v>
      </c>
      <c r="C20" s="88" t="s">
        <v>367</v>
      </c>
      <c r="D20" s="151">
        <v>0</v>
      </c>
      <c r="E20" s="152">
        <v>0</v>
      </c>
      <c r="F20" s="91" t="s">
        <v>379</v>
      </c>
    </row>
    <row r="21" spans="1:6" ht="51" customHeight="1">
      <c r="A21" s="86" t="s">
        <v>368</v>
      </c>
      <c r="B21" s="87" t="s">
        <v>369</v>
      </c>
      <c r="C21" s="88" t="s">
        <v>370</v>
      </c>
      <c r="D21" s="151">
        <f>SUM(D22)</f>
        <v>0</v>
      </c>
      <c r="E21" s="151">
        <f>SUM(E22)</f>
        <v>0</v>
      </c>
      <c r="F21" s="91" t="s">
        <v>379</v>
      </c>
    </row>
    <row r="22" spans="1:6" ht="67.5" customHeight="1">
      <c r="A22" s="86" t="s">
        <v>371</v>
      </c>
      <c r="B22" s="87" t="s">
        <v>372</v>
      </c>
      <c r="C22" s="88" t="s">
        <v>373</v>
      </c>
      <c r="D22" s="151">
        <v>0</v>
      </c>
      <c r="E22" s="153">
        <v>0</v>
      </c>
      <c r="F22" s="91" t="s">
        <v>379</v>
      </c>
    </row>
    <row r="23" spans="1:6" ht="34.5" customHeight="1">
      <c r="A23" s="86" t="s">
        <v>374</v>
      </c>
      <c r="B23" s="87" t="s">
        <v>375</v>
      </c>
      <c r="C23" s="88" t="s">
        <v>376</v>
      </c>
      <c r="D23" s="154">
        <v>95797.06</v>
      </c>
      <c r="E23" s="155">
        <v>-2991.55</v>
      </c>
      <c r="F23" s="92" t="s">
        <v>379</v>
      </c>
    </row>
  </sheetData>
  <mergeCells count="2">
    <mergeCell ref="A2:F3"/>
    <mergeCell ref="A4:F4"/>
  </mergeCells>
  <pageMargins left="0.70866141732283472" right="0.70866141732283472" top="0.74803149606299213" bottom="0.74803149606299213" header="0.31496062992125984" footer="0.31496062992125984"/>
  <pageSetup paperSize="9" scale="68" orientation="portrait" copies="0" r:id="rId1"/>
</worksheet>
</file>

<file path=xl/worksheets/sheet4.xml><?xml version="1.0" encoding="utf-8"?>
<worksheet xmlns="http://schemas.openxmlformats.org/spreadsheetml/2006/main" xmlns:r="http://schemas.openxmlformats.org/officeDocument/2006/relationships">
  <sheetPr>
    <pageSetUpPr fitToPage="1"/>
  </sheetPr>
  <dimension ref="B2:C8"/>
  <sheetViews>
    <sheetView workbookViewId="0">
      <selection activeCell="C6" sqref="C6"/>
    </sheetView>
  </sheetViews>
  <sheetFormatPr defaultRowHeight="15"/>
  <cols>
    <col min="2" max="2" width="49.42578125" customWidth="1"/>
    <col min="3" max="3" width="34.85546875" customWidth="1"/>
  </cols>
  <sheetData>
    <row r="2" spans="2:3" ht="18" customHeight="1">
      <c r="B2" s="161" t="s">
        <v>317</v>
      </c>
      <c r="C2" s="161"/>
    </row>
    <row r="3" spans="2:3" s="1" customFormat="1" ht="19.5" customHeight="1">
      <c r="B3" s="161" t="s">
        <v>318</v>
      </c>
      <c r="C3" s="161"/>
    </row>
    <row r="4" spans="2:3" ht="15.75">
      <c r="B4" s="162" t="s">
        <v>454</v>
      </c>
      <c r="C4" s="162"/>
    </row>
    <row r="5" spans="2:3" ht="42.75">
      <c r="B5" s="70" t="s">
        <v>315</v>
      </c>
      <c r="C5" s="71" t="s">
        <v>316</v>
      </c>
    </row>
    <row r="6" spans="2:3">
      <c r="B6" s="72" t="s">
        <v>319</v>
      </c>
      <c r="C6" s="100">
        <v>9482.7999999999993</v>
      </c>
    </row>
    <row r="8" spans="2:3">
      <c r="C8" s="1" t="s">
        <v>179</v>
      </c>
    </row>
  </sheetData>
  <mergeCells count="3">
    <mergeCell ref="B2:C2"/>
    <mergeCell ref="B3:C3"/>
    <mergeCell ref="B4:C4"/>
  </mergeCells>
  <pageMargins left="0.70866141732283472" right="0.70866141732283472" top="0.74803149606299213" bottom="0.74803149606299213" header="0.31496062992125984" footer="0.31496062992125984"/>
  <pageSetup paperSize="9" scale="93" orientation="portrait" copies="0" r:id="rId1"/>
</worksheet>
</file>

<file path=xl/worksheets/sheet5.xml><?xml version="1.0" encoding="utf-8"?>
<worksheet xmlns="http://schemas.openxmlformats.org/spreadsheetml/2006/main" xmlns:r="http://schemas.openxmlformats.org/officeDocument/2006/relationships">
  <dimension ref="B2:C5"/>
  <sheetViews>
    <sheetView workbookViewId="0">
      <selection activeCell="B10" sqref="B10"/>
    </sheetView>
  </sheetViews>
  <sheetFormatPr defaultRowHeight="15"/>
  <cols>
    <col min="2" max="2" width="54" customWidth="1"/>
    <col min="3" max="3" width="17.85546875" customWidth="1"/>
  </cols>
  <sheetData>
    <row r="2" spans="2:3" ht="61.5" customHeight="1">
      <c r="B2" s="163" t="s">
        <v>321</v>
      </c>
      <c r="C2" s="163"/>
    </row>
    <row r="3" spans="2:3" ht="15.75">
      <c r="B3" s="162" t="s">
        <v>453</v>
      </c>
      <c r="C3" s="162"/>
    </row>
    <row r="4" spans="2:3" ht="38.25">
      <c r="B4" s="75" t="s">
        <v>315</v>
      </c>
      <c r="C4" s="76" t="s">
        <v>316</v>
      </c>
    </row>
    <row r="5" spans="2:3" ht="29.25" customHeight="1">
      <c r="B5" s="73" t="s">
        <v>320</v>
      </c>
      <c r="C5" s="74">
        <v>0</v>
      </c>
    </row>
  </sheetData>
  <mergeCells count="2">
    <mergeCell ref="B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vt:lpstr>
      <vt:lpstr>Расходы</vt:lpstr>
      <vt:lpstr>Источники</vt:lpstr>
      <vt:lpstr>Муниципальный долг</vt:lpstr>
      <vt:lpstr>Кредиторская задолженность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KuznetsovaTV</cp:lastModifiedBy>
  <cp:lastPrinted>2016-12-05T05:53:35Z</cp:lastPrinted>
  <dcterms:created xsi:type="dcterms:W3CDTF">2015-01-16T05:02:30Z</dcterms:created>
  <dcterms:modified xsi:type="dcterms:W3CDTF">2016-12-12T05:56:15Z</dcterms:modified>
</cp:coreProperties>
</file>