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9095" windowHeight="11010" activeTab="2"/>
  </bookViews>
  <sheets>
    <sheet name="Доходы" sheetId="4" r:id="rId1"/>
    <sheet name="Расходы" sheetId="14" r:id="rId2"/>
    <sheet name="Источники" sheetId="15" r:id="rId3"/>
    <sheet name="Муниципальный долг" sheetId="16" r:id="rId4"/>
    <sheet name="Кредиторская задолженность" sheetId="17" r:id="rId5"/>
  </sheets>
  <calcPr calcId="124519"/>
</workbook>
</file>

<file path=xl/calcChain.xml><?xml version="1.0" encoding="utf-8"?>
<calcChain xmlns="http://schemas.openxmlformats.org/spreadsheetml/2006/main">
  <c r="D78" i="4"/>
  <c r="D77" s="1"/>
  <c r="D74" s="1"/>
  <c r="D73" s="1"/>
  <c r="D4" s="1"/>
  <c r="F221"/>
  <c r="F220"/>
  <c r="F219"/>
  <c r="D218"/>
  <c r="C218"/>
  <c r="F217"/>
  <c r="F216"/>
  <c r="D215"/>
  <c r="C215"/>
  <c r="F214"/>
  <c r="F213"/>
  <c r="D212"/>
  <c r="C212"/>
  <c r="C211" s="1"/>
  <c r="F210"/>
  <c r="D209"/>
  <c r="C209"/>
  <c r="F208"/>
  <c r="E208"/>
  <c r="F207"/>
  <c r="E207"/>
  <c r="F206"/>
  <c r="F205"/>
  <c r="F204"/>
  <c r="E204"/>
  <c r="F203"/>
  <c r="E203"/>
  <c r="F202"/>
  <c r="E202"/>
  <c r="F201"/>
  <c r="E201"/>
  <c r="F200"/>
  <c r="E200"/>
  <c r="D199"/>
  <c r="D196" s="1"/>
  <c r="C199"/>
  <c r="C196" s="1"/>
  <c r="F198"/>
  <c r="E198"/>
  <c r="F197"/>
  <c r="E197"/>
  <c r="F195"/>
  <c r="E195"/>
  <c r="F194"/>
  <c r="E194"/>
  <c r="D193"/>
  <c r="C193"/>
  <c r="F192"/>
  <c r="E192"/>
  <c r="F191"/>
  <c r="E191"/>
  <c r="F190"/>
  <c r="E190"/>
  <c r="F189"/>
  <c r="E189"/>
  <c r="F188"/>
  <c r="E188"/>
  <c r="F187"/>
  <c r="E187"/>
  <c r="F186"/>
  <c r="E186"/>
  <c r="F185"/>
  <c r="E185"/>
  <c r="F184"/>
  <c r="E184"/>
  <c r="F183"/>
  <c r="E183"/>
  <c r="F182"/>
  <c r="E182"/>
  <c r="D181"/>
  <c r="C181"/>
  <c r="C179" s="1"/>
  <c r="F180"/>
  <c r="E180"/>
  <c r="F178"/>
  <c r="E178"/>
  <c r="F177"/>
  <c r="E177"/>
  <c r="F176"/>
  <c r="E176"/>
  <c r="F175"/>
  <c r="E175"/>
  <c r="F174"/>
  <c r="E174"/>
  <c r="F173"/>
  <c r="E173"/>
  <c r="F172"/>
  <c r="E172"/>
  <c r="F171"/>
  <c r="E171"/>
  <c r="D170"/>
  <c r="C170"/>
  <c r="F170" s="1"/>
  <c r="F169"/>
  <c r="E169"/>
  <c r="F168"/>
  <c r="E168"/>
  <c r="F167"/>
  <c r="E167"/>
  <c r="F166"/>
  <c r="E166"/>
  <c r="F165"/>
  <c r="E165"/>
  <c r="F164"/>
  <c r="E164"/>
  <c r="F163"/>
  <c r="E163"/>
  <c r="F162"/>
  <c r="E162"/>
  <c r="F161"/>
  <c r="E161"/>
  <c r="D160"/>
  <c r="F160" s="1"/>
  <c r="C160"/>
  <c r="F158"/>
  <c r="E158"/>
  <c r="F157"/>
  <c r="E157"/>
  <c r="D156"/>
  <c r="C156"/>
  <c r="F153"/>
  <c r="D152"/>
  <c r="F152" s="1"/>
  <c r="F151"/>
  <c r="F150"/>
  <c r="F149"/>
  <c r="D148"/>
  <c r="C148"/>
  <c r="C147" s="1"/>
  <c r="F146"/>
  <c r="F145"/>
  <c r="E145"/>
  <c r="F144"/>
  <c r="E144"/>
  <c r="D143"/>
  <c r="F143" s="1"/>
  <c r="C143"/>
  <c r="F142"/>
  <c r="E142"/>
  <c r="F141"/>
  <c r="E141"/>
  <c r="F140"/>
  <c r="E140"/>
  <c r="F139"/>
  <c r="F138"/>
  <c r="E138"/>
  <c r="F137"/>
  <c r="D136"/>
  <c r="C136"/>
  <c r="F135"/>
  <c r="F134"/>
  <c r="D133"/>
  <c r="C133"/>
  <c r="F132"/>
  <c r="E132"/>
  <c r="F130"/>
  <c r="F129"/>
  <c r="E129"/>
  <c r="D128"/>
  <c r="C128"/>
  <c r="C126" s="1"/>
  <c r="F127"/>
  <c r="F125"/>
  <c r="E125"/>
  <c r="D124"/>
  <c r="C124"/>
  <c r="F123"/>
  <c r="E123"/>
  <c r="F122"/>
  <c r="E122"/>
  <c r="F121"/>
  <c r="D120"/>
  <c r="C120"/>
  <c r="F119"/>
  <c r="E119"/>
  <c r="F118"/>
  <c r="E118"/>
  <c r="F117"/>
  <c r="D116"/>
  <c r="E116" s="1"/>
  <c r="C116"/>
  <c r="F115"/>
  <c r="F114"/>
  <c r="E114"/>
  <c r="F113"/>
  <c r="F112"/>
  <c r="E112"/>
  <c r="F111"/>
  <c r="E111"/>
  <c r="F110"/>
  <c r="F109"/>
  <c r="E109"/>
  <c r="F108"/>
  <c r="E108"/>
  <c r="F107"/>
  <c r="E107"/>
  <c r="F106"/>
  <c r="E106"/>
  <c r="F105"/>
  <c r="E105"/>
  <c r="D104"/>
  <c r="C104"/>
  <c r="F103"/>
  <c r="E103"/>
  <c r="F102"/>
  <c r="E102"/>
  <c r="D101"/>
  <c r="C101"/>
  <c r="F100"/>
  <c r="E100"/>
  <c r="F99"/>
  <c r="E99"/>
  <c r="D98"/>
  <c r="C98"/>
  <c r="F95"/>
  <c r="F94"/>
  <c r="E94"/>
  <c r="D93"/>
  <c r="C93"/>
  <c r="F92"/>
  <c r="F91"/>
  <c r="E91"/>
  <c r="F90"/>
  <c r="D89"/>
  <c r="C89"/>
  <c r="F88"/>
  <c r="D87"/>
  <c r="F87" s="1"/>
  <c r="C87"/>
  <c r="F85"/>
  <c r="E85"/>
  <c r="F84"/>
  <c r="F83"/>
  <c r="D82"/>
  <c r="C82"/>
  <c r="F81"/>
  <c r="F80"/>
  <c r="F79"/>
  <c r="C78"/>
  <c r="F76"/>
  <c r="E76"/>
  <c r="D75"/>
  <c r="C75"/>
  <c r="F72"/>
  <c r="F71"/>
  <c r="E71"/>
  <c r="F70"/>
  <c r="E70"/>
  <c r="F69"/>
  <c r="F68"/>
  <c r="E68"/>
  <c r="D67"/>
  <c r="F67" s="1"/>
  <c r="C67"/>
  <c r="C66" s="1"/>
  <c r="C65"/>
  <c r="E65" s="1"/>
  <c r="F64"/>
  <c r="E64"/>
  <c r="F63"/>
  <c r="E63"/>
  <c r="D62"/>
  <c r="D60" s="1"/>
  <c r="C62"/>
  <c r="C60" s="1"/>
  <c r="F61"/>
  <c r="E61"/>
  <c r="F59"/>
  <c r="F58"/>
  <c r="E58"/>
  <c r="F57"/>
  <c r="E57"/>
  <c r="D56"/>
  <c r="C56"/>
  <c r="F55"/>
  <c r="E55"/>
  <c r="F54"/>
  <c r="E54"/>
  <c r="D53"/>
  <c r="C53"/>
  <c r="F52"/>
  <c r="E52"/>
  <c r="F51"/>
  <c r="F50"/>
  <c r="E50"/>
  <c r="D49"/>
  <c r="C49"/>
  <c r="F48"/>
  <c r="D47"/>
  <c r="C47"/>
  <c r="F46"/>
  <c r="E46"/>
  <c r="D45"/>
  <c r="C45"/>
  <c r="E45" s="1"/>
  <c r="F44"/>
  <c r="E44"/>
  <c r="D43"/>
  <c r="C43"/>
  <c r="F41"/>
  <c r="F40"/>
  <c r="E40"/>
  <c r="D39"/>
  <c r="C39"/>
  <c r="E39" s="1"/>
  <c r="F38"/>
  <c r="E38"/>
  <c r="F37"/>
  <c r="E37"/>
  <c r="D36"/>
  <c r="C36"/>
  <c r="F35"/>
  <c r="E35"/>
  <c r="D34"/>
  <c r="C34"/>
  <c r="F32"/>
  <c r="E32"/>
  <c r="D31"/>
  <c r="C31"/>
  <c r="F30"/>
  <c r="E30"/>
  <c r="D29"/>
  <c r="C29"/>
  <c r="F28"/>
  <c r="F27"/>
  <c r="E27"/>
  <c r="D26"/>
  <c r="C26"/>
  <c r="C19" s="1"/>
  <c r="F25"/>
  <c r="F24"/>
  <c r="F23"/>
  <c r="E23"/>
  <c r="F22"/>
  <c r="F21"/>
  <c r="E21"/>
  <c r="D20"/>
  <c r="F20" s="1"/>
  <c r="C20"/>
  <c r="F18"/>
  <c r="E18"/>
  <c r="F17"/>
  <c r="E17"/>
  <c r="F16"/>
  <c r="E16"/>
  <c r="F15"/>
  <c r="E15"/>
  <c r="F14"/>
  <c r="E14"/>
  <c r="D13"/>
  <c r="D12" s="1"/>
  <c r="C13"/>
  <c r="C12" s="1"/>
  <c r="F11"/>
  <c r="F10"/>
  <c r="E10"/>
  <c r="F9"/>
  <c r="E9"/>
  <c r="F8"/>
  <c r="E8"/>
  <c r="F7"/>
  <c r="E7"/>
  <c r="D6"/>
  <c r="C6"/>
  <c r="C5" s="1"/>
  <c r="H14" i="14"/>
  <c r="F136" i="4" l="1"/>
  <c r="F53"/>
  <c r="E34"/>
  <c r="F82"/>
  <c r="E56"/>
  <c r="E29"/>
  <c r="F209"/>
  <c r="E31"/>
  <c r="E89"/>
  <c r="F98"/>
  <c r="F148"/>
  <c r="F89"/>
  <c r="E136"/>
  <c r="C86"/>
  <c r="C33"/>
  <c r="E36"/>
  <c r="F56"/>
  <c r="F78"/>
  <c r="F93"/>
  <c r="F101"/>
  <c r="F120"/>
  <c r="F128"/>
  <c r="F212"/>
  <c r="E101"/>
  <c r="E128"/>
  <c r="F26"/>
  <c r="F31"/>
  <c r="F45"/>
  <c r="F181"/>
  <c r="E193"/>
  <c r="E199"/>
  <c r="C155"/>
  <c r="C154" s="1"/>
  <c r="E53"/>
  <c r="D66"/>
  <c r="F66" s="1"/>
  <c r="D97"/>
  <c r="F97" s="1"/>
  <c r="F116"/>
  <c r="F156"/>
  <c r="F215"/>
  <c r="C97"/>
  <c r="E67"/>
  <c r="F104"/>
  <c r="F124"/>
  <c r="C131"/>
  <c r="E6"/>
  <c r="E20"/>
  <c r="F133"/>
  <c r="F218"/>
  <c r="F34"/>
  <c r="F47"/>
  <c r="F6"/>
  <c r="C77"/>
  <c r="C74" s="1"/>
  <c r="C73" s="1"/>
  <c r="C159"/>
  <c r="C42"/>
  <c r="F49"/>
  <c r="F77"/>
  <c r="F39"/>
  <c r="F60"/>
  <c r="E60"/>
  <c r="D42"/>
  <c r="E12"/>
  <c r="F12"/>
  <c r="F196"/>
  <c r="E196"/>
  <c r="D33"/>
  <c r="E13"/>
  <c r="F13"/>
  <c r="D19"/>
  <c r="F29"/>
  <c r="F65"/>
  <c r="E98"/>
  <c r="E120"/>
  <c r="D147"/>
  <c r="F147" s="1"/>
  <c r="F193"/>
  <c r="F36"/>
  <c r="D5"/>
  <c r="D126"/>
  <c r="D131"/>
  <c r="D179"/>
  <c r="D211"/>
  <c r="F211" s="1"/>
  <c r="E66"/>
  <c r="E75"/>
  <c r="E26"/>
  <c r="E43"/>
  <c r="E62"/>
  <c r="F75"/>
  <c r="D86"/>
  <c r="E104"/>
  <c r="E143"/>
  <c r="D159"/>
  <c r="F199"/>
  <c r="F62"/>
  <c r="F43"/>
  <c r="E170"/>
  <c r="E49"/>
  <c r="E93"/>
  <c r="E124"/>
  <c r="E156"/>
  <c r="E160"/>
  <c r="E181"/>
  <c r="F15" i="14"/>
  <c r="E17" i="15"/>
  <c r="E97" i="4" l="1"/>
  <c r="D96"/>
  <c r="E77"/>
  <c r="C96"/>
  <c r="C4" s="1"/>
  <c r="C222" s="1"/>
  <c r="F179"/>
  <c r="E179"/>
  <c r="F131"/>
  <c r="E131"/>
  <c r="F33"/>
  <c r="E33"/>
  <c r="F159"/>
  <c r="E159"/>
  <c r="F19"/>
  <c r="E19"/>
  <c r="D155"/>
  <c r="F42"/>
  <c r="E42"/>
  <c r="F126"/>
  <c r="E126"/>
  <c r="F86"/>
  <c r="E86"/>
  <c r="E5"/>
  <c r="F5"/>
  <c r="C56" i="14"/>
  <c r="E47"/>
  <c r="F56"/>
  <c r="E56"/>
  <c r="H58"/>
  <c r="H51"/>
  <c r="F53"/>
  <c r="E53"/>
  <c r="C53"/>
  <c r="H55"/>
  <c r="E96" i="4" l="1"/>
  <c r="F96"/>
  <c r="E74"/>
  <c r="F74"/>
  <c r="F155"/>
  <c r="E155"/>
  <c r="D154"/>
  <c r="D12" i="15"/>
  <c r="F73" i="4" l="1"/>
  <c r="E73"/>
  <c r="F154"/>
  <c r="E154"/>
  <c r="E6" i="14"/>
  <c r="E4" i="4" l="1"/>
  <c r="F4"/>
  <c r="D222"/>
  <c r="F222" s="1"/>
  <c r="E15" i="15"/>
  <c r="H10" i="14"/>
  <c r="E222" i="4" l="1"/>
  <c r="E20" i="14"/>
  <c r="C20"/>
  <c r="D10" i="15" l="1"/>
  <c r="D9" l="1"/>
  <c r="H39" i="14"/>
  <c r="F32"/>
  <c r="F60"/>
  <c r="D15" i="15" l="1"/>
  <c r="H61" i="14" l="1"/>
  <c r="H59"/>
  <c r="H57"/>
  <c r="H54"/>
  <c r="H52"/>
  <c r="H50"/>
  <c r="H49"/>
  <c r="H48"/>
  <c r="H46"/>
  <c r="H44"/>
  <c r="H43"/>
  <c r="H41"/>
  <c r="H40"/>
  <c r="H38"/>
  <c r="H37"/>
  <c r="H35"/>
  <c r="H34"/>
  <c r="H33"/>
  <c r="H31"/>
  <c r="H30"/>
  <c r="H29"/>
  <c r="H28"/>
  <c r="H26"/>
  <c r="H25"/>
  <c r="H24"/>
  <c r="H23"/>
  <c r="H22"/>
  <c r="H21"/>
  <c r="H19"/>
  <c r="H18"/>
  <c r="H17"/>
  <c r="H8"/>
  <c r="H11"/>
  <c r="H9"/>
  <c r="H7"/>
  <c r="E60"/>
  <c r="H60" s="1"/>
  <c r="E45"/>
  <c r="E42"/>
  <c r="E36"/>
  <c r="E32"/>
  <c r="E27"/>
  <c r="E15"/>
  <c r="F17" i="15"/>
  <c r="F18"/>
  <c r="E19"/>
  <c r="E21"/>
  <c r="E14"/>
  <c r="E12"/>
  <c r="E10"/>
  <c r="D21"/>
  <c r="D19"/>
  <c r="D17"/>
  <c r="D14" s="1"/>
  <c r="D8" s="1"/>
  <c r="C60" i="14"/>
  <c r="F47"/>
  <c r="C47"/>
  <c r="F45"/>
  <c r="C45"/>
  <c r="F42"/>
  <c r="C42"/>
  <c r="F36"/>
  <c r="C36"/>
  <c r="D32"/>
  <c r="D62" s="1"/>
  <c r="C32"/>
  <c r="F27"/>
  <c r="C27"/>
  <c r="F20"/>
  <c r="C15"/>
  <c r="F6"/>
  <c r="C6"/>
  <c r="E62" l="1"/>
  <c r="C62"/>
  <c r="E9" i="15"/>
  <c r="E8" s="1"/>
  <c r="E7" s="1"/>
  <c r="H56" i="14"/>
  <c r="H45"/>
  <c r="H32"/>
  <c r="H53"/>
  <c r="H42"/>
  <c r="H47"/>
  <c r="H36"/>
  <c r="H27"/>
  <c r="H20"/>
  <c r="H15"/>
  <c r="H6"/>
  <c r="D7" i="15"/>
  <c r="F62" i="14"/>
  <c r="H62" l="1"/>
  <c r="F14" i="15"/>
</calcChain>
</file>

<file path=xl/sharedStrings.xml><?xml version="1.0" encoding="utf-8"?>
<sst xmlns="http://schemas.openxmlformats.org/spreadsheetml/2006/main" count="599" uniqueCount="528">
  <si>
    <t>Код бюджетной классификации доходов</t>
  </si>
  <si>
    <t xml:space="preserve">Наименование доходов бюджета </t>
  </si>
  <si>
    <t>Процент исполнения к годовым назначениям</t>
  </si>
  <si>
    <t>000  1  00  00000  00  0000  000</t>
  </si>
  <si>
    <t>НАЛОГОВЫЕ И НЕНАЛОГОВЫЕ ДОХОДЫ</t>
  </si>
  <si>
    <t>000  1  01  00000  00  0000  000</t>
  </si>
  <si>
    <t>НАЛОГИ НА ПРИБЫЛЬ, ДОХОДЫ</t>
  </si>
  <si>
    <t>Налог на доходы физических лиц</t>
  </si>
  <si>
    <t>182  1  01  02010  01  0000  110</t>
  </si>
  <si>
    <t>182  1  01  02020  01  0000  110</t>
  </si>
  <si>
    <t>182  1  01  02030  01  0000  110</t>
  </si>
  <si>
    <t>182  1  01  02040  01  0000  110</t>
  </si>
  <si>
    <t>000  1  03  00000  00  0000 000</t>
  </si>
  <si>
    <t>НАЛОГИ НА ТОВАРЫ (РАБОТЫ, УСЛУГИ), РЕАЛИЗУЕМЫЕ НА ТЕРРИТОРИИ РОССИЙСКОЙ ФЕДЕРАЦИИ</t>
  </si>
  <si>
    <t>182  1  05  02010  02  0000  110</t>
  </si>
  <si>
    <t>Единый налог на вмененный доход для отдельных видов деятельности</t>
  </si>
  <si>
    <t>Единый сельскохозяйственный налог</t>
  </si>
  <si>
    <t>182  1  05  03010  01  0000  110</t>
  </si>
  <si>
    <t>000  1  05  04000  02  0000  110</t>
  </si>
  <si>
    <t>Налог, взимаемый в связи с применением патентной системы налогообложения</t>
  </si>
  <si>
    <t>182  1  05  04010  02  0000  110</t>
  </si>
  <si>
    <t>000  1  06  00000  00  0000  000</t>
  </si>
  <si>
    <t>НАЛОГИ НА ИМУЩЕСТВО</t>
  </si>
  <si>
    <t>Налог на имущество физических лиц</t>
  </si>
  <si>
    <t>182  1  06  01020  04  0000  110</t>
  </si>
  <si>
    <t>Земельный налог</t>
  </si>
  <si>
    <t>000  1  08  00000  00  0000  000</t>
  </si>
  <si>
    <t>ГОСУДАРСТВЕННАЯ ПОШЛИНА, СБОРЫ</t>
  </si>
  <si>
    <t>182  1  08  03010  01  0000  110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</si>
  <si>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</si>
  <si>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000  1  11  00000  00  0000  000</t>
  </si>
  <si>
    <t>ДОХОДЫ ОТ ИСПОЛЬЗОВАНИЯ ИМУЩЕСТВА, НАХОДЯЩЕГОСЯ В ГОСУДАРСТВЕННОЙ И МУНИЦИПАЛЬНОЙ СОБСТВЕННОСТИ</t>
  </si>
  <si>
    <t>902  1  11  05074  04  0003  120</t>
  </si>
  <si>
    <t>902  1  11  05074  04  0010  120</t>
  </si>
  <si>
    <t>000  1  12  00000  00  0000  000</t>
  </si>
  <si>
    <t>ПЛАТЕЖИ ПРИ ПОЛЬЗОВАНИИ ПРИРОДНЫМИ РЕСУРСАМИ</t>
  </si>
  <si>
    <t>Плата за негативное воздействие на окружающую среду</t>
  </si>
  <si>
    <t>048  1  12  01010  01  6000  120</t>
  </si>
  <si>
    <t>048  1  12  01030  01  6000  120</t>
  </si>
  <si>
    <t>000  1  13  00000  00  0000  000</t>
  </si>
  <si>
    <t>ДОХОДЫ ОТ ОКАЗАНИЯ ПЛАТНЫХ УСЛУГ И КОМПЕНСАЦИИ ЗАТРАТ ГОСУДАРСТВА</t>
  </si>
  <si>
    <t>901  1  13  02064  04  0000  130</t>
  </si>
  <si>
    <t>000  1  14  00000  00  0000  000</t>
  </si>
  <si>
    <t>ДОХОДЫ ОТ ПРОДАЖИ МАТЕРИАЛЬНЫХ И НЕМАТЕРИАЛЬНЫХ АКТИВОВ</t>
  </si>
  <si>
    <t>902  1  14  02043  04  0001  410</t>
  </si>
  <si>
    <t>902  1  14  06012  04  0000  430</t>
  </si>
  <si>
    <t>000  1  16  00000  00  0000  000</t>
  </si>
  <si>
    <t>ШТРАФЫ, САНКЦИИ, ВОЗМЕЩЕНИЕ УЩЕРБА</t>
  </si>
  <si>
    <t>000  1  17  00000  00  0000  140</t>
  </si>
  <si>
    <t>ПРОЧИЕ НЕНАЛОГОВЫЕ ДОХОДЫ</t>
  </si>
  <si>
    <t>000  1  17  01040  04  0000  180</t>
  </si>
  <si>
    <t>901  1  17  01040  04  0000  180</t>
  </si>
  <si>
    <t>000  2  00  00000  00  0000  000</t>
  </si>
  <si>
    <t>БЕЗВОЗМЕЗДНЫЕ ПОСТУПЛЕНИЯ</t>
  </si>
  <si>
    <t>000  2  02  00000  00  0000  000</t>
  </si>
  <si>
    <t>Безвозмездные поступления от других бюджетов бюджетной системы Российской Федерации</t>
  </si>
  <si>
    <t>Прочие субвенции бюджетам городских округов</t>
  </si>
  <si>
    <t>ИТОГО ДОХОДОВ</t>
  </si>
  <si>
    <t>902  1  11  05012  04  0001  120</t>
  </si>
  <si>
    <t xml:space="preserve"> </t>
  </si>
  <si>
    <t>182  1  06  06032  04  0000  110</t>
  </si>
  <si>
    <t>182  1  06  06042  04  0000  110</t>
  </si>
  <si>
    <t>000  1  05  00000  00  0000  000</t>
  </si>
  <si>
    <t>НАЛОГИ НА СОВОКУПНЫЙ ДОХОД</t>
  </si>
  <si>
    <t>Доходы, поступающие в порядке возмещения расходов, понесенных в связи с эксплуатацией имущества городских округов</t>
  </si>
  <si>
    <t>Исполнение бюджета  по расходам  Невьянского городского  округа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</si>
  <si>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</si>
  <si>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</si>
  <si>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</si>
  <si>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>% исп. текущ. назначений</t>
  </si>
  <si>
    <t>Общегосударственные  вопросы</t>
  </si>
  <si>
    <t>Функционирование  высшего должностного лица  субъекта РФ и муниципального образования</t>
  </si>
  <si>
    <t>Функционирование законодательных (представительных) органов государственной власти и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</si>
  <si>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</si>
  <si>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Судебная система</t>
  </si>
  <si>
    <t xml:space="preserve"> Обеспечение деятельности финансовых, налоговых и таможенных органов  и органов финансового (финансово-бюджетного) надзора</t>
  </si>
  <si>
    <t xml:space="preserve">Обеспечение проведения выборов и референдумов </t>
  </si>
  <si>
    <r>
      <t>Резервные фонды</t>
    </r>
    <r>
      <rPr>
        <sz val="12"/>
        <rFont val="Calibri"/>
        <family val="2"/>
        <charset val="204"/>
      </rPr>
      <t xml:space="preserve"> ¹*</t>
    </r>
  </si>
  <si>
    <t>Другие общегосударственные вопросы</t>
  </si>
  <si>
    <t>Национальная  безопасность и правоохранительная  деятельность</t>
  </si>
  <si>
    <t>Органы внутренних дел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</si>
  <si>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</si>
  <si>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</si>
  <si>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</si>
  <si>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</si>
  <si>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</si>
  <si>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Водные ресурсы</t>
  </si>
  <si>
    <t>Транспорт</t>
  </si>
  <si>
    <t>Дорожное хозяйство (дорожные фонды)</t>
  </si>
  <si>
    <t xml:space="preserve">Связь и информатика 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</si>
  <si>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</si>
  <si>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</si>
  <si>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</si>
  <si>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</si>
  <si>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</si>
  <si>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</si>
  <si>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 среды</t>
  </si>
  <si>
    <t>Сбор, удаление отходов и очистка сточных вод</t>
  </si>
  <si>
    <t xml:space="preserve"> 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</si>
  <si>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</si>
  <si>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</si>
  <si>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</si>
  <si>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</si>
  <si>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</si>
  <si>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</si>
  <si>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</si>
  <si>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 xml:space="preserve">Культура </t>
  </si>
  <si>
    <t>Другие вопросы в области культуры, кинематографии</t>
  </si>
  <si>
    <t>Здравоохранение</t>
  </si>
  <si>
    <t xml:space="preserve"> Другие вопросы в области здравоохранения</t>
  </si>
  <si>
    <t>Социальная  политика</t>
  </si>
  <si>
    <t>Пенсионное обеспечение</t>
  </si>
  <si>
    <t xml:space="preserve">Социальное обслуживание населения </t>
  </si>
  <si>
    <t>Социальное обеспечение населения</t>
  </si>
  <si>
    <t>Другие  вопросы в области социальной политики</t>
  </si>
  <si>
    <t xml:space="preserve"> Физическая культура и спорт</t>
  </si>
  <si>
    <t>Физическая культура</t>
  </si>
  <si>
    <t xml:space="preserve">Средства массовой информации </t>
  </si>
  <si>
    <t xml:space="preserve">Телевидение и радиовещание </t>
  </si>
  <si>
    <t xml:space="preserve"> Периодическая печать и издательства </t>
  </si>
  <si>
    <t xml:space="preserve"> Обслуживание государственного  и муниципального долга</t>
  </si>
  <si>
    <t xml:space="preserve"> Обслуживание государственного внутреннего и муниципального долга</t>
  </si>
  <si>
    <t>Расходы бюджета - ИТОГО</t>
  </si>
  <si>
    <t>Наименование показателя</t>
  </si>
  <si>
    <t>Сумма, 
в тысячах 
рублей</t>
  </si>
  <si>
    <t xml:space="preserve">Информация об объеме муниципального долга </t>
  </si>
  <si>
    <t>Невьянского городского округа</t>
  </si>
  <si>
    <t>Объем муниципального долга</t>
  </si>
  <si>
    <t xml:space="preserve">Объем просроченной кредиторской задолженности </t>
  </si>
  <si>
    <t>Информация об объеме  просроченной кредиторской задолженности по бюджету Невьянского городского округа (бюджетная деятельность)</t>
  </si>
  <si>
    <t xml:space="preserve">Информация об исполнении бюджета Невьянского городского округа по источникам финансирования дефицита местного бюджета </t>
  </si>
  <si>
    <t>№  строки</t>
  </si>
  <si>
    <t>Наименование источника финансирования дефицита бюджета</t>
  </si>
  <si>
    <t>Код источника финансирования дефицита бюджета</t>
  </si>
  <si>
    <r>
      <t xml:space="preserve">           </t>
    </r>
    <r>
      <rPr>
        <b/>
        <sz val="11"/>
        <color theme="1"/>
        <rFont val="Times New Roman"/>
        <family val="1"/>
        <charset val="204"/>
      </rPr>
      <t>1.</t>
    </r>
    <r>
      <rPr>
        <b/>
        <sz val="7"/>
        <color theme="1"/>
        <rFont val="Times New Roman"/>
        <family val="1"/>
        <charset val="204"/>
      </rPr>
      <t xml:space="preserve">       </t>
    </r>
    <r>
      <rPr>
        <b/>
        <sz val="11"/>
        <color theme="1"/>
        <rFont val="Times New Roman"/>
        <family val="1"/>
        <charset val="204"/>
      </rPr>
      <t> </t>
    </r>
  </si>
  <si>
    <t>Источники финансирования дефицита бюджетов – всего</t>
  </si>
  <si>
    <t>000 01  00  00  00  00  0000  000</t>
  </si>
  <si>
    <r>
      <t xml:space="preserve">           </t>
    </r>
    <r>
      <rPr>
        <b/>
        <sz val="11"/>
        <color theme="1"/>
        <rFont val="Times New Roman"/>
        <family val="1"/>
        <charset val="204"/>
      </rPr>
      <t>2.</t>
    </r>
    <r>
      <rPr>
        <b/>
        <sz val="7"/>
        <color theme="1"/>
        <rFont val="Times New Roman"/>
        <family val="1"/>
        <charset val="204"/>
      </rPr>
      <t xml:space="preserve">       </t>
    </r>
    <r>
      <rPr>
        <b/>
        <sz val="11"/>
        <color theme="1"/>
        <rFont val="Times New Roman"/>
        <family val="1"/>
        <charset val="204"/>
      </rPr>
      <t> </t>
    </r>
  </si>
  <si>
    <t>ИСТОЧНИКИ ВНУТРЕННЕГО ФИНАНСИРОВАНИЯ ДЕФИЦИТОВ  БЮДЖЕТОВ</t>
  </si>
  <si>
    <t>919 01  00  00  00  00  0000  000</t>
  </si>
  <si>
    <r>
      <t xml:space="preserve">           </t>
    </r>
    <r>
      <rPr>
        <sz val="11"/>
        <color theme="1"/>
        <rFont val="Times New Roman"/>
        <family val="1"/>
        <charset val="204"/>
      </rP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</si>
  <si>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Кредиты кредитных организаций в валюте  Российской Федерации</t>
  </si>
  <si>
    <t>919 01  02  00  00  00  0000  000</t>
  </si>
  <si>
    <r>
      <t xml:space="preserve">           </t>
    </r>
    <r>
      <rPr>
        <sz val="11"/>
        <color theme="1"/>
        <rFont val="Times New Roman"/>
        <family val="1"/>
        <charset val="204"/>
      </rP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</si>
  <si>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 xml:space="preserve">Получение кредитов от кредитных организаций в валюте Российской Федерации  </t>
  </si>
  <si>
    <t>919  01 02  00  00  00 0000  700</t>
  </si>
  <si>
    <r>
      <t xml:space="preserve">           </t>
    </r>
    <r>
      <rPr>
        <sz val="11"/>
        <color theme="1"/>
        <rFont val="Times New Roman"/>
        <family val="1"/>
        <charset val="204"/>
      </rP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</si>
  <si>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Получение  кредитов от кредитных организаций бюджетами городских округов  в валюте Российской Федерации</t>
  </si>
  <si>
    <t>919  01  02  00  00 04 0000  710</t>
  </si>
  <si>
    <r>
      <t xml:space="preserve">           </t>
    </r>
    <r>
      <rPr>
        <sz val="11"/>
        <color theme="1"/>
        <rFont val="Times New Roman"/>
        <family val="1"/>
        <charset val="204"/>
      </rP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</si>
  <si>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Погашение кредитов, предоставленных кредитными  организациями в валюте Российской Федерации</t>
  </si>
  <si>
    <t>919 01  02  00  00  00  0000  800</t>
  </si>
  <si>
    <r>
      <t xml:space="preserve">           </t>
    </r>
    <r>
      <rPr>
        <sz val="11"/>
        <color theme="1"/>
        <rFont val="Times New Roman"/>
        <family val="1"/>
        <charset val="204"/>
      </rP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</si>
  <si>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Погашение бюджетами городских округов кредитов  от кредитных организаций в валюте Российской  Федерации</t>
  </si>
  <si>
    <t>919  01 02  00  00  04  0000  810</t>
  </si>
  <si>
    <r>
      <t xml:space="preserve">           </t>
    </r>
    <r>
      <rPr>
        <sz val="11"/>
        <color theme="1"/>
        <rFont val="Times New Roman"/>
        <family val="1"/>
        <charset val="204"/>
      </rP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</si>
  <si>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Бюджетные кредиты от других бюджетов бюджетной  системы Российской Федерации</t>
  </si>
  <si>
    <t>919 01  03  00  00  00  0000  000</t>
  </si>
  <si>
    <r>
      <t xml:space="preserve">           </t>
    </r>
    <r>
      <rPr>
        <sz val="11"/>
        <color theme="1"/>
        <rFont val="Times New Roman"/>
        <family val="1"/>
        <charset val="204"/>
      </rP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</si>
  <si>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Получение бюджетных кредитов от других  бюджетов бюджетной системы Российской  Федерации в валюте Российской Федерации</t>
  </si>
  <si>
    <t>919 01  03  00  00  00  0000  700</t>
  </si>
  <si>
    <r>
      <t xml:space="preserve">       </t>
    </r>
    <r>
      <rPr>
        <sz val="11"/>
        <color theme="1"/>
        <rFont val="Times New Roman"/>
        <family val="1"/>
        <charset val="204"/>
      </rPr>
      <t>10.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</si>
  <si>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Получение кредитов от других бюджетов  бюджетной системы Российской Федерации  бюджетами городских округов в валюте  Российской Федерации</t>
  </si>
  <si>
    <t>919 01  03  01  00  04  0000  710</t>
  </si>
  <si>
    <r>
      <t xml:space="preserve">       </t>
    </r>
    <r>
      <rPr>
        <sz val="11"/>
        <color theme="1"/>
        <rFont val="Times New Roman"/>
        <family val="1"/>
        <charset val="204"/>
      </rPr>
      <t>11.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</si>
  <si>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</si>
  <si>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919 01  03  00  00  00  0000  800</t>
  </si>
  <si>
    <r>
      <t xml:space="preserve">       </t>
    </r>
    <r>
      <rPr>
        <sz val="11"/>
        <color theme="1"/>
        <rFont val="Times New Roman"/>
        <family val="1"/>
        <charset val="204"/>
      </rPr>
      <t>12.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</si>
  <si>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</si>
  <si>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t>919 01  03  01  00  04  0000  810</t>
  </si>
  <si>
    <r>
      <t xml:space="preserve">       </t>
    </r>
    <r>
      <rPr>
        <sz val="12"/>
        <color theme="1"/>
        <rFont val="Times New Roman"/>
        <family val="1"/>
        <charset val="204"/>
      </rPr>
      <t>13.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</si>
  <si>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 xml:space="preserve">Исполнение государственных  и муниципальных гарантий в валюте Российской Федерации       </t>
  </si>
  <si>
    <t>919 01  06  04  00  00  0000  000</t>
  </si>
  <si>
    <r>
      <t xml:space="preserve">       </t>
    </r>
    <r>
      <rPr>
        <sz val="12"/>
        <color theme="1"/>
        <rFont val="Times New Roman"/>
        <family val="1"/>
        <charset val="204"/>
      </rPr>
      <t>14.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</si>
  <si>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 xml:space="preserve">Исполнение муниципальных  гарантий городских округов в валюте  Российской Федерации  в случае, если исполнение гарантом муниципальных гарантий ведет к возникновению права  регрессного требования  гаранта к принципалу  либо обусловлено уступкой гаранту прав требования  бенефициара к принципалу   </t>
  </si>
  <si>
    <t>919 01  06  04  01  04  0000  810</t>
  </si>
  <si>
    <r>
      <t xml:space="preserve">       </t>
    </r>
    <r>
      <rPr>
        <sz val="12"/>
        <color theme="1"/>
        <rFont val="Times New Roman"/>
        <family val="1"/>
        <charset val="204"/>
      </rPr>
      <t>15.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</si>
  <si>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Возврат бюджетных кредитов, предоставленных внутри страны в валюте Российской Федерации</t>
  </si>
  <si>
    <t>919 01  06  05  00  00  0000  600</t>
  </si>
  <si>
    <r>
      <t xml:space="preserve">       </t>
    </r>
    <r>
      <rPr>
        <sz val="12"/>
        <color theme="1"/>
        <rFont val="Times New Roman"/>
        <family val="1"/>
        <charset val="204"/>
      </rPr>
      <t>16.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</si>
  <si>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Возврат бюджетных кредитов, предоставленных юридическим лицам из бюджетов городских округов в валюте Российской Федерации</t>
  </si>
  <si>
    <t>919 01  06  05  01  04  0000  640</t>
  </si>
  <si>
    <r>
      <t xml:space="preserve">       </t>
    </r>
    <r>
      <rPr>
        <sz val="11"/>
        <color theme="1"/>
        <rFont val="Times New Roman"/>
        <family val="1"/>
        <charset val="204"/>
      </rPr>
      <t>17.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</si>
  <si>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Изменение остатков средств на счетах по учету  средств бюджета</t>
  </si>
  <si>
    <t>919 01  05  00  00  00  0000  000</t>
  </si>
  <si>
    <t>Процент исполнения</t>
  </si>
  <si>
    <t>-</t>
  </si>
  <si>
    <t>Бюджетные ассигнования  с учетом внесенных изменений, тыс. руб.</t>
  </si>
  <si>
    <t>% исполнения к  уточненным годовым  назначениям гр.5/гр.4 *100</t>
  </si>
  <si>
    <t xml:space="preserve"> Дополнительное образование детей</t>
  </si>
  <si>
    <t xml:space="preserve">902  1  11  05024 04 0001  120 </t>
  </si>
  <si>
    <t>902  1  17  01040  04  0000  180</t>
  </si>
  <si>
    <t>182  1  03  02100  01  0000  110</t>
  </si>
  <si>
    <t>182  1  05  01  011  01  0000  110</t>
  </si>
  <si>
    <t>182  1  05  01  021  01  0000  110</t>
  </si>
  <si>
    <t>Налог, взимаемый в связи с применением патентной системы налогообложения, зачисляемый в бюджеты городских округов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</si>
  <si>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</si>
  <si>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</si>
  <si>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048  1  12  01041  01  6000  120</t>
  </si>
  <si>
    <t xml:space="preserve">Доходы от компенсации затрат государства </t>
  </si>
  <si>
    <t>000  2  02  10000  00  0000  150</t>
  </si>
  <si>
    <t>919  2  02  15001  04  0000  150</t>
  </si>
  <si>
    <t xml:space="preserve"> 000  2  02  20000  00  0000  150</t>
  </si>
  <si>
    <t>000  2  02  30000  00  0000  150</t>
  </si>
  <si>
    <t>901 2  02  30022  04  0000  150</t>
  </si>
  <si>
    <t>901  2  02  30024  04  0000  150</t>
  </si>
  <si>
    <t>906  2  02  30024  04  0000  150</t>
  </si>
  <si>
    <t>901  2  02  35120  04  0000  150</t>
  </si>
  <si>
    <t>901  2  02  35250  04  0000  150</t>
  </si>
  <si>
    <t>000  2  02  39999  04  0000  150</t>
  </si>
  <si>
    <t>906  2  02  39999  04  0000  150</t>
  </si>
  <si>
    <t>000  1  01  02000  01  0000  110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</si>
  <si>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</si>
  <si>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</si>
  <si>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>000  1  05  01 000  00  0000  110</t>
  </si>
  <si>
    <t xml:space="preserve">Налог, взимаемый в связи с применением упрощенной системы налогообложения
</t>
  </si>
  <si>
    <t xml:space="preserve">Налог, взимаемый с налогоплательщиков, выбравших в качестве объекта налогообложения доходы
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</si>
  <si>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</si>
  <si>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000  1  05  02000  02  0000  110</t>
  </si>
  <si>
    <t>000  1  05  03000  01  0000  110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</si>
  <si>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</si>
  <si>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</si>
  <si>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000  1  06  06000  00  0000  110</t>
  </si>
  <si>
    <t>000  1  11  05020  00  0000  120</t>
  </si>
  <si>
    <t xml:space="preserve">902  1 11 05312 04 0000 120
</t>
  </si>
  <si>
    <t>000  1  11  05070  00  0000  120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</si>
  <si>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</si>
  <si>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000  1  11  09000  00  0000  120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</si>
  <si>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</si>
  <si>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902  1  11  09044  04  0004  120</t>
  </si>
  <si>
    <t>000  1  12  01000  01  0000  120</t>
  </si>
  <si>
    <t>048  1  12  01042  01  6000  120</t>
  </si>
  <si>
    <t>000  1  13  02000  00  0000  130</t>
  </si>
  <si>
    <t>000  1  13  02060  00  0000  130</t>
  </si>
  <si>
    <t>Доходы, поступающие в порядке возмещения расходов, понесенных в связи с эксплуатацией имущества</t>
  </si>
  <si>
    <t>000  1  13  02994  04  0000  130</t>
  </si>
  <si>
    <t>Прочие доходы от компенсации затрат бюджетов городских округов</t>
  </si>
  <si>
    <t>000  1  14  02000  00  0000  000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</si>
  <si>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</si>
  <si>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000  1  14  06000  00  0000  430</t>
  </si>
  <si>
    <t xml:space="preserve">Доходы от продажи земельных участков, находящихся в государственной и муниципальной собственности
</t>
  </si>
  <si>
    <t>037  1 16   01053  01  0000 140</t>
  </si>
  <si>
    <t>901  1  16  02020  02  0000  140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</si>
  <si>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</si>
  <si>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000 1  16  07090  04  0000  140</t>
  </si>
  <si>
    <t>901 1  16  07090  04  0000  140</t>
  </si>
  <si>
    <t xml:space="preserve"> 045  1 16 11050 01 0000 140</t>
  </si>
  <si>
    <t>000  1 16  10123  01 0000 140</t>
  </si>
  <si>
    <t>182  1 16  10129  01 0000 140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</si>
  <si>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</si>
  <si>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</si>
  <si>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</si>
  <si>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000  2  19  00000  04  0000  150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</si>
  <si>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городских округов
</t>
  </si>
  <si>
    <t>901  2  19  60010  04  0000  150</t>
  </si>
  <si>
    <t>906  2  19  60010  04  0000  150</t>
  </si>
  <si>
    <t>100  1  03  02231  01  0000  110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</si>
  <si>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</si>
  <si>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100  1  03  02241 01  0000  110</t>
  </si>
  <si>
    <t>100  1  03  02251  01  0000  110</t>
  </si>
  <si>
    <t>100  1  03  02261  01  0000  110</t>
  </si>
  <si>
    <t xml:space="preserve">902  1 11 05324 04 0000 120
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</si>
  <si>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находящихся в государственной или муниципальной собственности</t>
  </si>
  <si>
    <t>902 1 11 05410 04 0000 120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</si>
  <si>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государственная собственность на которые не разграничена и которые расположены в границах городских округов и не предоставленных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</si>
  <si>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902 1 11 05420 04 0000 120</t>
  </si>
  <si>
    <t>902  1  11  09080  04  0001  120</t>
  </si>
  <si>
    <t>902  1  11  09080  04  0002  120</t>
  </si>
  <si>
    <t>902  1  11  09080  04  0004  120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</si>
  <si>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</si>
  <si>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</si>
  <si>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901  1  13  02994  04  0001  130</t>
  </si>
  <si>
    <t>901  1  13  02994  04  0007  130</t>
  </si>
  <si>
    <t>000  1 16   01053  01  0000 140</t>
  </si>
  <si>
    <t>019  1 16   01053  01  0000 140</t>
  </si>
  <si>
    <t>000  1 16   01063  01  0000 140</t>
  </si>
  <si>
    <t>019  1 16   01063  01  0000 140</t>
  </si>
  <si>
    <t>037  1 16   01063  01  0000 140</t>
  </si>
  <si>
    <t>000  1 16   01073  01  0000 140</t>
  </si>
  <si>
    <t>019  1 16   01073  01  0000 140</t>
  </si>
  <si>
    <t>037  1 16   01073  01  0000 140</t>
  </si>
  <si>
    <t>901  1 16   01084  01  0000 140</t>
  </si>
  <si>
    <t>019  1 16   01153  01  0000 140</t>
  </si>
  <si>
    <t>000  1 16  01193 01 0000 140</t>
  </si>
  <si>
    <t>019  1 16  01193 01 0000 140</t>
  </si>
  <si>
    <t>037  1 16   01193  01  0000 140</t>
  </si>
  <si>
    <t>000  1 16   01203  01  0000 140</t>
  </si>
  <si>
    <t>019  1 16   01203  01  0000 140</t>
  </si>
  <si>
    <t>037 1 16   01203  01  0000 140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</si>
  <si>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</si>
  <si>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188  116 10123 01 0041 140</t>
  </si>
  <si>
    <t xml:space="preserve"> 000  1 16 11050 01 0000 140</t>
  </si>
  <si>
    <t xml:space="preserve"> 017  1 16 11050 01 0000 140</t>
  </si>
  <si>
    <t xml:space="preserve">919  2 02 15002 04 0000 150
</t>
  </si>
  <si>
    <t>901  2 02  20299  04  0000  150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</si>
  <si>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</si>
  <si>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901  2 02  20302   04  0000  150</t>
  </si>
  <si>
    <t xml:space="preserve"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
</t>
  </si>
  <si>
    <t>000  2  02  29999  04  0000  150</t>
  </si>
  <si>
    <t>906  2  02  29999  04  0000  150</t>
  </si>
  <si>
    <t xml:space="preserve">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</t>
  </si>
  <si>
    <t>000  2  02  40000  00  0000  150</t>
  </si>
  <si>
    <t>ИНЫЕ МЕЖБЮДЖЕТНЫЕ ТРАНСФЕРТЫ</t>
  </si>
  <si>
    <t>906  2  02  45303  04  0000  150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</si>
  <si>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</si>
  <si>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000  2  02  49999  04  0000  150</t>
  </si>
  <si>
    <t>906  2  02  49999  04  0000  150</t>
  </si>
  <si>
    <t>Межбюджетные трансферты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</si>
  <si>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901  2  18  04010  04  0000  150</t>
  </si>
  <si>
    <t>Доходы бюджетов городских округов от возврата бюджетными учреждениями остатков субсидий прошлых лет</t>
  </si>
  <si>
    <t>Охрана семьи и детства</t>
  </si>
  <si>
    <t>182  1  01  02080  01  0000  110</t>
  </si>
  <si>
    <t xml:space="preserve"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
</t>
  </si>
  <si>
    <t>000 1  03  02000  01  0000  110</t>
  </si>
  <si>
    <t>Акцизы по подакцизным товарам (продукции), производимым на территории Российской Федерации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</si>
  <si>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</si>
  <si>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</si>
  <si>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</si>
  <si>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182  1  05  01  012  01  0000  110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</si>
  <si>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</si>
  <si>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</si>
  <si>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902  1  08  07150  01  1000  110</t>
  </si>
  <si>
    <t>Государственная пошлина за выдачу разрешения на установку рекламной конструкции (сумма платежа (перерасчеты, недоимка и задолженность по платежу, в том числе по отмененному)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</si>
  <si>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</si>
  <si>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
(доходы, получаемые в виде арендной платы за  земельные участки)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</si>
  <si>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</si>
  <si>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(доходы, получаемые в виде арендной платы за земельные участки)
</t>
  </si>
  <si>
    <t>Доходы от сдачи в аренду имущества, составляющего казну городских округов (за исключением земельных участков)   (доходы от сдачи в аренду объектов нежилого фонда и не являющихся памятниками истории, культуры и градостроительства)</t>
  </si>
  <si>
    <t>Доходы от сдачи в аренду имущества, составляющего казну городских округов (за исключением земельных участков) (доходы от сдачи в аренду движимого имущества)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</si>
  <si>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</si>
  <si>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</si>
  <si>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(плата за пользование жилыми помещениями (плата за наём) муниципального жилищного фонда)</t>
  </si>
  <si>
    <t xml:space="preserve"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
 (плата по договорам на установку и эксплуатацию рекламной конструкции на землях или земельных участках, находящихся в собственности городских округов 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</si>
  <si>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 (плата по договорам на установку и эксплуатацию рекламной конструкции на землях или земельных участках, государственная собственность на которые не разграничена)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</si>
  <si>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 (плата по договорам на размещение и эксплуатацию нестационарного торгового объекта на землях или земельных участках, государственная собственность на которые не разграничена)</t>
  </si>
  <si>
    <t xml:space="preserve"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
</t>
  </si>
  <si>
    <t xml:space="preserve"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
</t>
  </si>
  <si>
    <t>Прочие доходы от компенсации затрат бюджетов городских округов (возврат дебиторской задолженности прошлых лет)</t>
  </si>
  <si>
    <t>906  1  13  02994  04  0006  130</t>
  </si>
  <si>
    <t>Прочие доходы от компенсации затрат бюджетов городских округов (возврат бюджетных средств в связи с невыполнением муниципального задания бюджетными и автономными учреждениями)</t>
  </si>
  <si>
    <t xml:space="preserve">Прочие доходы от компенсации затрат бюджетов городских округов (прочие доходы)
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</si>
  <si>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</si>
  <si>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</si>
  <si>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</si>
  <si>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</si>
  <si>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
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</si>
  <si>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
</t>
  </si>
  <si>
    <t>901  1 16   01074  01  0000 140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</si>
  <si>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
</t>
  </si>
  <si>
    <t>019  1 16   01083  01  0000 140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</si>
  <si>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
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</si>
  <si>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
</t>
  </si>
  <si>
    <t>019  1 16   01143  01  0000 140</t>
  </si>
  <si>
    <t>019  1 16   01173  01  0000 140</t>
  </si>
  <si>
    <t xml:space="preserve"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
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</si>
  <si>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</si>
  <si>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
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</si>
  <si>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</si>
  <si>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
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</si>
  <si>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</si>
  <si>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</si>
  <si>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901 1 16  10032  04  0000 140</t>
  </si>
  <si>
    <t xml:space="preserve"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</si>
  <si>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
</t>
  </si>
  <si>
    <t>037  116 10123 01 0000 140</t>
  </si>
  <si>
    <t>901  116 10123 01 0000 140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</si>
  <si>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</si>
  <si>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
</t>
  </si>
  <si>
    <t>901  1 16  11064  01 0000 140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</si>
  <si>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</si>
  <si>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Невыясненные поступления, зачисляемые в бюджеты городских округов</t>
  </si>
  <si>
    <t xml:space="preserve">Дотации бюджетам городских округов на выравнивание бюджетной обеспеченности из бюджета субъекта Российской Федерации
</t>
  </si>
  <si>
    <t>901  2 02  20077  04  0000  150</t>
  </si>
  <si>
    <t>908  2 02  25519  04  0000  150</t>
  </si>
  <si>
    <t xml:space="preserve">Субсидии бюджетам городских округов на поддержку отрасли культуры
</t>
  </si>
  <si>
    <t>901  2 02  25555  04  0000  150</t>
  </si>
  <si>
    <t xml:space="preserve">Субсидии бюджетам городских округов на реализацию программ формирования современной городской среды
</t>
  </si>
  <si>
    <t>Прочие субсидии бюджетам городских округов</t>
  </si>
  <si>
    <t>901  2  02  29999  04  0000  150</t>
  </si>
  <si>
    <t>Субсидии на организацию военно-патриотического воспитания и допризывной подготовки молодых граждан</t>
  </si>
  <si>
    <t>Субсидии на создание и обеспечение деятельности молодежных "коворкинг-центров"</t>
  </si>
  <si>
    <t>Субсидии на реализацию  мероприятий по поэтапному внедрению Всероссийского физкультурно-спортивного комплекса "Готов к труду и обороне" (ГТО)</t>
  </si>
  <si>
    <t xml:space="preserve">Субсидии на осуществление мероприятий по обеспечению питанием обучающихся в муниципальных общеобразовательных организациях  </t>
  </si>
  <si>
    <t>Субсидии на осуществление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</si>
  <si>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Субсидии на создание в муниципальных общеобразовательных организациях условий для организации горячего питания обучающихся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</si>
  <si>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</si>
  <si>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Субвенции бюджетам городских округов на выполнение передаваемых полномочий субъектов Российской Федерации</t>
  </si>
  <si>
    <t xml:space="preserve">Субвенции местным бюджетам на осуществление государственных полномочий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  </t>
  </si>
  <si>
    <t xml:space="preserve">Субвенции местным бюджетам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  </t>
  </si>
  <si>
    <t>Субвенции местным бюджетам на осуществление государственного полномочия Свердловской области по созданию административных комиссий</t>
  </si>
  <si>
    <t xml:space="preserve">Субвенции местным бюджетам на осуществление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 </t>
  </si>
  <si>
    <t xml:space="preserve">Субвенции местным бюджетам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  </t>
  </si>
  <si>
    <t>Субвенции местным бюджетам на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</t>
  </si>
  <si>
    <t xml:space="preserve">Субвенции местным бюджетам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 </t>
  </si>
  <si>
    <t xml:space="preserve"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</si>
  <si>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Субвенции бюджетам городских округов на оплату жилищно-коммунальных услуг отдельным категориям граждан
</t>
  </si>
  <si>
    <t>901  2  02  35462  04  0000  150</t>
  </si>
  <si>
    <t xml:space="preserve"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
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</si>
  <si>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</si>
  <si>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 xml:space="preserve"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</t>
  </si>
  <si>
    <t>901  2  02  45424  04  0000  150</t>
  </si>
  <si>
    <t xml:space="preserve">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
</t>
  </si>
  <si>
    <t>Прочие межбюджетные трансферты, передаваемые бюджетам городских округов</t>
  </si>
  <si>
    <t>908  2  02  49999  04  0000  150</t>
  </si>
  <si>
    <t xml:space="preserve">Межбюджетные трансферты на обеспечение меры социальной поддержки по бесплатному получению художественного образования в муниципальных организациях дополнительного образования, в том числе в домах детского творчества, детских школах искусств, детям-сиротам, детям, оставшимся без попечения родителей, и иным категориям несовершеннолетних граждан, нуждающихся в социальной поддержке </t>
  </si>
  <si>
    <t>000  2  18  04000  04  0000  150</t>
  </si>
  <si>
    <t xml:space="preserve">Доходы бюджетов городских округов от возврата организациями остатков субсидий прошлых лет
</t>
  </si>
  <si>
    <t>901  2  18  04020  04  0000  150</t>
  </si>
  <si>
    <t>Доходы бюджетов городских округов от возврата автономными учреждениями остатков субсидий прошлых лет</t>
  </si>
  <si>
    <t xml:space="preserve">Возврат остатков субсидий, субвенций и иных межбюджетных трансфертов, имеющих целевое назначение, прошлых лет из бюджетов городских округов
</t>
  </si>
  <si>
    <t>Объем средств по решению о бюджете на 2022 год  в тысячах рублей</t>
  </si>
  <si>
    <t>Объем средств по решению о бюджете на 2022 год, тыс. руб.</t>
  </si>
  <si>
    <t xml:space="preserve">Дотации бюджетам городских округов на поддержку мер по обеспечению сбалансированности бюджетов
</t>
  </si>
  <si>
    <t>Другие вопросы в обасти средств массовой информации</t>
  </si>
  <si>
    <t xml:space="preserve"> 000  1 16  01000  01 0000 140
</t>
  </si>
  <si>
    <t xml:space="preserve">Административные штрафы, установленные Кодексом Российской Федерации об административных правонарушениях
</t>
  </si>
  <si>
    <t xml:space="preserve">000  1 16  02000  02  0000 140
</t>
  </si>
  <si>
    <t xml:space="preserve">Административные штрафы, установленные законами субъектов Российской Федерации об административных правонарушениях
</t>
  </si>
  <si>
    <t xml:space="preserve">000  1 16  07000  00  0000 140
</t>
  </si>
  <si>
    <t>901 1  16  07010  04  0000  140</t>
  </si>
  <si>
    <t xml:space="preserve">000  1 16  10000  00  0000  140
</t>
  </si>
  <si>
    <t>Платежи в целях возмещения причиненного ущерба (убытков)</t>
  </si>
  <si>
    <t>Субсидии бюджетам городских округов на софинансирование капитальных вложений в объекты муниципальной собственности</t>
  </si>
  <si>
    <t>Субсидии на  реализацию проектов капитального строительства муниципального значения по развитию газификации</t>
  </si>
  <si>
    <t>901  2 02  25497   04  0000  150</t>
  </si>
  <si>
    <t xml:space="preserve">Субсидии бюджетам городских округов на реализацию мероприятий по обеспечению жильем молодых семей
</t>
  </si>
  <si>
    <t>901  2 02  25576  04  0000  150</t>
  </si>
  <si>
    <t xml:space="preserve">Субсидии бюджетам городских округов на обеспечение комплексного развития сельских территорий
</t>
  </si>
  <si>
    <t>906  2 02  25750  04  0000  150</t>
  </si>
  <si>
    <t xml:space="preserve">Субсидии бюджетам городских округов на реализацию мероприятий по модернизации школьных систем образования
</t>
  </si>
  <si>
    <t>Субсидии  на предоставление региональных социальных выплат молодым семьям на улучшение жилищных условий</t>
  </si>
  <si>
    <t>901  2  02  49999  04  0000  150</t>
  </si>
  <si>
    <t xml:space="preserve">Межбюджетные трансферты на на оказание финансовой и материальной помощи гражданам, пострадавшим в результате чрезвычайной ситуации муниципального характера </t>
  </si>
  <si>
    <t xml:space="preserve">Межбюджетные трансферты на предоставление государственной поддержки на конкурсной основе муниципальным учреждениям культуры Свердловской области на поддержку любительских творческих коллективов
</t>
  </si>
  <si>
    <t>906  2  18  04010   04 0000 150</t>
  </si>
  <si>
    <t>906  2 18  04020  04  0000 150</t>
  </si>
  <si>
    <t>Доходы от сдачи в аренду имущества, составляющего казну городских округов (за исключением земельных участков) (доходы от сдачи в аренду объектов нежилого фонда и являющихся памятниками истории, культуры и градостроительства)</t>
  </si>
  <si>
    <t>017 1 11 05430 04 0000 120</t>
  </si>
  <si>
    <t xml:space="preserve">Плата за публичный сервитут, предусмотренная решением уполномоченного органа об установлении публичного сервитута в отношении земельных участков, которые расположены в границах городских округов,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 и не предоставлены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
</t>
  </si>
  <si>
    <t>902  1  14  06024  04  0000  430</t>
  </si>
  <si>
    <t xml:space="preserve"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
</t>
  </si>
  <si>
    <t xml:space="preserve">Межбюджетные трансферты для детального инструментального обследования, выполнения инженерных изысканий с последующей разработкой архитектурно-строительных решений и прохождения государственной экспертизы проектной документации по объекту: жилой дом, расположенный по адресу: Невьянский район, пос. Цементный, ул. Ленина, д. 70 </t>
  </si>
  <si>
    <t xml:space="preserve">Межбюджетные трансферты  на организацию электро-, тепло-, газо- и водоснабжения, водоотведения, снабжения населения топливом </t>
  </si>
  <si>
    <t>000  1  11  05030  00  0000  120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</si>
  <si>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</si>
  <si>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 xml:space="preserve">902  1  11  05034 04 0001  120 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</si>
  <si>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(доходы от сдачи в аренду объектов нежилого фонда и не являющихся памятниками истории, культуры и градостроительства)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</si>
  <si>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</si>
  <si>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</si>
  <si>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Акцизы на пиво, напитки, изготавливаемые на основе пива, производимые на территории Российской Федерации
</t>
  </si>
  <si>
    <t>182  1  05  01  022  01 0000  110</t>
  </si>
  <si>
    <t>000  1  11  05010  00  0000  120</t>
  </si>
  <si>
    <t>902  1  11  05074  04  0007  120</t>
  </si>
  <si>
    <t xml:space="preserve">000  1 11 05300 00 0000 120
</t>
  </si>
  <si>
    <t xml:space="preserve"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
</t>
  </si>
  <si>
    <t>000 1 11 05400 00 0000 120</t>
  </si>
  <si>
    <t xml:space="preserve">Плата за публичный сервитут, предусмотренная решением уполномоченного органа об установлении публичного сервитута в отношении земельных участков, находящихся в собственности городских округов и не предоставленных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
</t>
  </si>
  <si>
    <t>908  1  13  02994  04  0006  130</t>
  </si>
  <si>
    <t>019  1 16   01093  01  0000 140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</si>
  <si>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</si>
  <si>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</si>
  <si>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</si>
  <si>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019  1 16  01183 01 0000 140</t>
  </si>
  <si>
    <t xml:space="preserve"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
</t>
  </si>
  <si>
    <t>017  1 16   01203  01  0000 140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</si>
  <si>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</si>
  <si>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919 1 16 10100 04 0000 140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</si>
  <si>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</si>
  <si>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000  2 02  20077  04  0000  150</t>
  </si>
  <si>
    <t xml:space="preserve">Субсидии  на строительство и реконструкцию объектов спортивной инфраструктуры муниципальной собственности для занятий физической культурой и спортом </t>
  </si>
  <si>
    <t xml:space="preserve">Субсидии  на  улучшение жилищных условий граждан, проживающих на сельских территориях  </t>
  </si>
  <si>
    <t>000  2  02  30024  04  0000  150</t>
  </si>
  <si>
    <t>000  2  18  04010  04  0000  150</t>
  </si>
  <si>
    <t>000  2  18  04020  04  0000  150</t>
  </si>
  <si>
    <t>182  1  05  01  050  01  0000  110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</si>
  <si>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</si>
  <si>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048 1 12 01010 01 2100 120</t>
  </si>
  <si>
    <t>Плата за выбросы загрязняющих веществ в атмосферный воздух стационарными объектами (пени по соответствующему платежу)</t>
  </si>
  <si>
    <t>919 1 13 02994 04 0005 130</t>
  </si>
  <si>
    <t>Прочие доходы от компенсации затрат бюджетов городских округов (возврат бюджетных средств при их неправомерном использовании по результатам финансового контроля при вынесении предписаний и представлений о возврате средств)</t>
  </si>
  <si>
    <t>913  1 16   01154  01  0000 140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</si>
  <si>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
</t>
  </si>
  <si>
    <t>017 1 16 01193 01 0000 140</t>
  </si>
  <si>
    <t>913 1  16  07090  04  0000  140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</si>
  <si>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</si>
  <si>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913 1 16 10100 04 0000 140</t>
  </si>
  <si>
    <t>000  2  07  04000  04  0000  150</t>
  </si>
  <si>
    <t>Прочие безвозмездные поступления в бюджеты городских округов</t>
  </si>
  <si>
    <t>901  2  07  04050  04  0000  150</t>
  </si>
  <si>
    <t>908  2  19  60010  04  0000  150</t>
  </si>
  <si>
    <t xml:space="preserve"> Спорт высших достижений</t>
  </si>
  <si>
    <t>000  1  11  09080  04  0000  120</t>
  </si>
  <si>
    <t xml:space="preserve"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
 </t>
  </si>
  <si>
    <t>000  1  13  02994  04  0001  130</t>
  </si>
  <si>
    <t>913  1  13  02994  04  0001  130</t>
  </si>
  <si>
    <t>000  1  13  02994  04  0006  130</t>
  </si>
  <si>
    <t>000 1 16 10100 04 0000 140</t>
  </si>
  <si>
    <t xml:space="preserve">Межбюджетные трансферты, из резервного фонда Правительства Свердловской области на ремонт прачечной, путей эвакуации, санитарно-технических помещений Муниципального автономного дошкольного образовательного учреждения Невьянского городского округа детский сад комбинированного вида № 39 "Родничок" </t>
  </si>
  <si>
    <t>Рост, снижение         (+, -) в тыс. руб.</t>
  </si>
  <si>
    <t>Исполнение бюджета Невьянского городского округа по состоянию на 01.09.2022 г.</t>
  </si>
  <si>
    <t>Сумма бюджетных назначений на 2021 год                  (в тыс.руб.)</t>
  </si>
  <si>
    <t>Сумма фактического поступления на 01.09.2021 г.                            (в тыс.руб.)</t>
  </si>
  <si>
    <t>182  1  05  02020 02  0000  110</t>
  </si>
  <si>
    <t>Единый налог на вмененный доход для отдельных видов деятельности (за налоговые периоды, истекшие до 1 января 2011 года)</t>
  </si>
  <si>
    <t>000  1  14  01000  00  0000  410</t>
  </si>
  <si>
    <t>Доходы от продажи квартир</t>
  </si>
  <si>
    <t>902  1  14  01040  04  0000  410</t>
  </si>
  <si>
    <t>Доходы от продажи квартир, находящихся в собственности городских округов</t>
  </si>
  <si>
    <t>902  1  14  02042  04  0000  410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</si>
  <si>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</si>
  <si>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902  1  14  02043  04  0002  410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</si>
  <si>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 (прочие доходы от реализации иного имущества,)</t>
  </si>
  <si>
    <t>027  116 10123 01 0000 140</t>
  </si>
  <si>
    <t>182  116 10123 01 0041 140</t>
  </si>
  <si>
    <t>908  1  17  01040  04  0000  180</t>
  </si>
  <si>
    <t>000  1  17  05000  00  0000  180</t>
  </si>
  <si>
    <t>Прочие неналоговые доходы</t>
  </si>
  <si>
    <t>902  1  17  05040  04  0000  180</t>
  </si>
  <si>
    <t>Прочие неналоговые доходы бюджетов городских округов</t>
  </si>
  <si>
    <t>Межбюджетные трансферты на обеспечение фондов оплаты труда работников органов местного самоуправления и работников муниципальных учреждений, за исключением работников, заработная плата которых определяется в соответствии с указами Президента Российской Федерации, в том числе с учетом повышения минимального размера оплаты труда в 2022 году</t>
  </si>
  <si>
    <t xml:space="preserve">Межбюджетные трансферты, из резервного фонда Правительства Свердловской области на приобретение интерактивного стола и ноутбука для  Муниципального автономного дошкольного образовательного учреждения Невьянского городского округа детский сад комбинированного вида № 39 "Родничок" </t>
  </si>
  <si>
    <t xml:space="preserve"> по состоянию на 01.09.2022 года</t>
  </si>
  <si>
    <t>Исполнено    на 01.09.2022г., в тыс. руб.</t>
  </si>
  <si>
    <t>на 01.09.2022 г.</t>
  </si>
  <si>
    <t>Исполнение на 01.09.2022 г., в тысячах рублей</t>
  </si>
  <si>
    <t>на  01.09.2022 г.</t>
  </si>
  <si>
    <t>на 01.09.2021 г.</t>
  </si>
  <si>
    <r>
      <t xml:space="preserve">    </t>
    </r>
    <r>
      <rPr>
        <vertAlign val="superscript"/>
        <sz val="12"/>
        <rFont val="Times New Roman"/>
        <family val="1"/>
        <charset val="204"/>
      </rPr>
      <t>1*</t>
    </r>
    <r>
      <rPr>
        <sz val="12"/>
        <rFont val="Times New Roman"/>
        <family val="1"/>
        <charset val="204"/>
      </rPr>
      <t xml:space="preserve"> Примечание:  Общая сумма расходов, осуществленных за счет резервного фонда администрации Невьянского городского округа, составила  </t>
    </r>
    <r>
      <rPr>
        <b/>
        <sz val="12"/>
        <rFont val="Times New Roman"/>
        <family val="1"/>
        <charset val="204"/>
      </rPr>
      <t xml:space="preserve"> 12 556,06  </t>
    </r>
    <r>
      <rPr>
        <sz val="12"/>
        <rFont val="Times New Roman"/>
        <family val="1"/>
        <charset val="204"/>
      </rPr>
      <t>тыс. рублей. Расходы, осуществленные за счет резервного фонда администрации Невьянского городского округа, отражены по соответствующим разделам бюджетной классификации. Процент исполнения расходов, осуществленных за счет резервного администрации Невьянского городского округа, рассчитан с учетом средств резервного фонда, отраженных по другим разделам бюджетной классификации.</t>
    </r>
  </si>
</sst>
</file>

<file path=xl/styles.xml><?xml version="1.0" encoding="utf-8"?>
<styleSheet xmlns="http://schemas.openxmlformats.org/spreadsheetml/2006/main">
  <numFmts count="5">
    <numFmt numFmtId="164" formatCode="0.0"/>
    <numFmt numFmtId="165" formatCode="0000"/>
    <numFmt numFmtId="166" formatCode="#,##0.0"/>
    <numFmt numFmtId="167" formatCode="0.0%"/>
    <numFmt numFmtId="168" formatCode="#,##0.00000"/>
  </numFmts>
  <fonts count="50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b/>
      <i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</font>
    <font>
      <sz val="9"/>
      <name val="Arial"/>
      <family val="2"/>
      <charset val="204"/>
    </font>
    <font>
      <sz val="9"/>
      <name val="Arial Cyr"/>
      <charset val="204"/>
    </font>
    <font>
      <b/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0"/>
      <color rgb="FF000000"/>
      <name val="Arial Cyr"/>
      <family val="2"/>
    </font>
    <font>
      <sz val="8"/>
      <color rgb="FF000000"/>
      <name val="Arial Cyr"/>
      <family val="2"/>
    </font>
    <font>
      <sz val="10"/>
      <name val="Liberation Serif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0"/>
      <name val="Liberation Serif"/>
      <family val="1"/>
      <charset val="204"/>
    </font>
    <font>
      <sz val="11"/>
      <color theme="1"/>
      <name val="Liberation Serif"/>
      <family val="1"/>
      <charset val="204"/>
    </font>
    <font>
      <sz val="10"/>
      <color theme="1"/>
      <name val="Liberation Serif"/>
      <family val="1"/>
      <charset val="204"/>
    </font>
    <font>
      <b/>
      <i/>
      <sz val="10"/>
      <name val="Liberation Serif"/>
      <family val="1"/>
      <charset val="204"/>
    </font>
    <font>
      <b/>
      <sz val="14"/>
      <name val="Liberation Serif"/>
      <family val="1"/>
      <charset val="204"/>
    </font>
    <font>
      <b/>
      <sz val="11"/>
      <name val="Liberation Serif"/>
      <family val="1"/>
      <charset val="204"/>
    </font>
    <font>
      <b/>
      <i/>
      <sz val="11"/>
      <name val="Liberation Serif"/>
      <family val="1"/>
      <charset val="204"/>
    </font>
    <font>
      <b/>
      <sz val="9"/>
      <name val="Liberation Serif"/>
      <family val="1"/>
      <charset val="204"/>
    </font>
    <font>
      <sz val="11"/>
      <name val="Liberation Serif"/>
      <family val="1"/>
      <charset val="204"/>
    </font>
    <font>
      <sz val="10"/>
      <color rgb="FF000000"/>
      <name val="Liberation Serif"/>
      <family val="1"/>
      <charset val="204"/>
    </font>
    <font>
      <sz val="9"/>
      <name val="Liberation Serif"/>
      <family val="1"/>
      <charset val="204"/>
    </font>
    <font>
      <sz val="12"/>
      <color rgb="FF000000"/>
      <name val="Liberation Serif"/>
      <family val="1"/>
      <charset val="204"/>
    </font>
    <font>
      <b/>
      <sz val="8"/>
      <name val="Liberation Serif"/>
      <family val="1"/>
      <charset val="204"/>
    </font>
    <font>
      <b/>
      <sz val="11"/>
      <color theme="1"/>
      <name val="Liberation Serif"/>
      <family val="1"/>
      <charset val="204"/>
    </font>
    <font>
      <b/>
      <i/>
      <sz val="10"/>
      <color rgb="FF000000"/>
      <name val="Liberation Serif"/>
      <family val="1"/>
      <charset val="204"/>
    </font>
    <font>
      <sz val="7"/>
      <name val="Liberation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2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30" fillId="2" borderId="14"/>
    <xf numFmtId="4" fontId="31" fillId="0" borderId="15">
      <alignment horizontal="right" vertical="top" shrinkToFit="1"/>
    </xf>
    <xf numFmtId="0" fontId="33" fillId="0" borderId="0" applyNumberFormat="0" applyFill="0" applyBorder="0" applyAlignment="0" applyProtection="0"/>
    <xf numFmtId="49" fontId="31" fillId="0" borderId="17">
      <alignment horizontal="center"/>
    </xf>
  </cellStyleXfs>
  <cellXfs count="318">
    <xf numFmtId="0" fontId="0" fillId="0" borderId="0" xfId="0"/>
    <xf numFmtId="0" fontId="0" fillId="0" borderId="0" xfId="0"/>
    <xf numFmtId="0" fontId="2" fillId="0" borderId="0" xfId="0" applyFont="1"/>
    <xf numFmtId="0" fontId="9" fillId="0" borderId="0" xfId="0" applyFont="1"/>
    <xf numFmtId="165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justify"/>
    </xf>
    <xf numFmtId="164" fontId="7" fillId="0" borderId="1" xfId="0" applyNumberFormat="1" applyFont="1" applyBorder="1"/>
    <xf numFmtId="165" fontId="10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vertical="justify" wrapText="1"/>
    </xf>
    <xf numFmtId="0" fontId="0" fillId="0" borderId="0" xfId="0" applyAlignment="1">
      <alignment wrapText="1"/>
    </xf>
    <xf numFmtId="165" fontId="10" fillId="0" borderId="1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165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justify"/>
    </xf>
    <xf numFmtId="164" fontId="7" fillId="0" borderId="0" xfId="0" applyNumberFormat="1" applyFont="1" applyFill="1" applyBorder="1"/>
    <xf numFmtId="0" fontId="7" fillId="0" borderId="0" xfId="0" applyFont="1" applyBorder="1"/>
    <xf numFmtId="164" fontId="7" fillId="0" borderId="0" xfId="0" applyNumberFormat="1" applyFont="1" applyBorder="1"/>
    <xf numFmtId="165" fontId="10" fillId="0" borderId="0" xfId="0" applyNumberFormat="1" applyFont="1" applyBorder="1" applyAlignment="1">
      <alignment horizontal="center" wrapText="1"/>
    </xf>
    <xf numFmtId="0" fontId="10" fillId="0" borderId="0" xfId="0" applyFont="1" applyBorder="1" applyAlignment="1">
      <alignment vertical="justify" wrapText="1"/>
    </xf>
    <xf numFmtId="0" fontId="10" fillId="0" borderId="0" xfId="0" applyFont="1" applyFill="1" applyBorder="1" applyAlignment="1">
      <alignment wrapText="1"/>
    </xf>
    <xf numFmtId="0" fontId="10" fillId="0" borderId="0" xfId="0" applyFont="1" applyBorder="1" applyAlignment="1">
      <alignment wrapText="1"/>
    </xf>
    <xf numFmtId="164" fontId="10" fillId="0" borderId="0" xfId="0" applyNumberFormat="1" applyFont="1" applyBorder="1"/>
    <xf numFmtId="165" fontId="10" fillId="0" borderId="0" xfId="0" applyNumberFormat="1" applyFont="1" applyBorder="1" applyAlignment="1">
      <alignment horizontal="center"/>
    </xf>
    <xf numFmtId="164" fontId="10" fillId="0" borderId="0" xfId="0" applyNumberFormat="1" applyFont="1" applyFill="1" applyBorder="1"/>
    <xf numFmtId="0" fontId="10" fillId="0" borderId="0" xfId="0" applyFont="1" applyBorder="1"/>
    <xf numFmtId="165" fontId="7" fillId="0" borderId="1" xfId="0" applyNumberFormat="1" applyFont="1" applyBorder="1" applyAlignment="1">
      <alignment horizontal="center" vertical="top"/>
    </xf>
    <xf numFmtId="0" fontId="7" fillId="0" borderId="1" xfId="0" applyFont="1" applyBorder="1" applyAlignment="1">
      <alignment vertical="justify" wrapText="1"/>
    </xf>
    <xf numFmtId="165" fontId="7" fillId="0" borderId="0" xfId="0" applyNumberFormat="1" applyFont="1" applyBorder="1" applyAlignment="1">
      <alignment horizontal="center" vertical="top"/>
    </xf>
    <xf numFmtId="0" fontId="7" fillId="0" borderId="0" xfId="0" applyFont="1" applyBorder="1" applyAlignment="1">
      <alignment vertical="justify" wrapText="1"/>
    </xf>
    <xf numFmtId="0" fontId="7" fillId="0" borderId="0" xfId="0" applyFont="1" applyFill="1" applyBorder="1" applyAlignment="1">
      <alignment vertical="top"/>
    </xf>
    <xf numFmtId="0" fontId="7" fillId="0" borderId="0" xfId="0" applyFont="1" applyBorder="1" applyAlignment="1">
      <alignment vertical="top"/>
    </xf>
    <xf numFmtId="0" fontId="10" fillId="0" borderId="0" xfId="0" applyFont="1" applyFill="1" applyBorder="1"/>
    <xf numFmtId="165" fontId="7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vertical="justify"/>
    </xf>
    <xf numFmtId="165" fontId="7" fillId="0" borderId="0" xfId="0" applyNumberFormat="1" applyFont="1" applyBorder="1" applyAlignment="1">
      <alignment horizontal="center"/>
    </xf>
    <xf numFmtId="0" fontId="7" fillId="0" borderId="0" xfId="0" applyFont="1" applyFill="1" applyBorder="1"/>
    <xf numFmtId="0" fontId="10" fillId="0" borderId="1" xfId="0" applyFont="1" applyFill="1" applyBorder="1" applyAlignment="1">
      <alignment vertical="justify" wrapText="1"/>
    </xf>
    <xf numFmtId="0" fontId="10" fillId="0" borderId="0" xfId="0" applyFont="1" applyBorder="1" applyAlignment="1">
      <alignment vertical="justify"/>
    </xf>
    <xf numFmtId="0" fontId="12" fillId="0" borderId="0" xfId="0" applyFont="1"/>
    <xf numFmtId="0" fontId="10" fillId="0" borderId="0" xfId="0" applyFont="1" applyFill="1" applyBorder="1" applyAlignment="1">
      <alignment vertical="justify" wrapText="1"/>
    </xf>
    <xf numFmtId="0" fontId="12" fillId="0" borderId="0" xfId="0" applyFont="1" applyBorder="1"/>
    <xf numFmtId="165" fontId="10" fillId="0" borderId="1" xfId="0" applyNumberFormat="1" applyFont="1" applyBorder="1" applyAlignment="1">
      <alignment horizontal="center" vertical="center"/>
    </xf>
    <xf numFmtId="165" fontId="10" fillId="0" borderId="1" xfId="0" applyNumberFormat="1" applyFont="1" applyFill="1" applyBorder="1" applyAlignment="1">
      <alignment horizontal="center"/>
    </xf>
    <xf numFmtId="165" fontId="10" fillId="0" borderId="0" xfId="0" applyNumberFormat="1" applyFont="1" applyBorder="1" applyAlignment="1">
      <alignment horizontal="center" vertical="center"/>
    </xf>
    <xf numFmtId="165" fontId="10" fillId="0" borderId="0" xfId="0" applyNumberFormat="1" applyFont="1" applyFill="1" applyBorder="1" applyAlignment="1">
      <alignment horizontal="center"/>
    </xf>
    <xf numFmtId="165" fontId="7" fillId="0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165" fontId="7" fillId="0" borderId="0" xfId="0" applyNumberFormat="1" applyFont="1" applyFill="1" applyBorder="1" applyAlignment="1">
      <alignment horizontal="center"/>
    </xf>
    <xf numFmtId="0" fontId="13" fillId="0" borderId="0" xfId="0" applyFont="1"/>
    <xf numFmtId="0" fontId="7" fillId="0" borderId="0" xfId="0" applyFont="1" applyBorder="1" applyAlignment="1">
      <alignment horizontal="center"/>
    </xf>
    <xf numFmtId="0" fontId="13" fillId="0" borderId="0" xfId="0" applyFont="1" applyBorder="1"/>
    <xf numFmtId="0" fontId="10" fillId="0" borderId="0" xfId="0" applyFont="1" applyBorder="1" applyAlignment="1">
      <alignment horizontal="center"/>
    </xf>
    <xf numFmtId="0" fontId="10" fillId="0" borderId="1" xfId="0" applyFont="1" applyFill="1" applyBorder="1"/>
    <xf numFmtId="0" fontId="14" fillId="0" borderId="1" xfId="0" applyFont="1" applyFill="1" applyBorder="1" applyAlignment="1">
      <alignment vertical="justify"/>
    </xf>
    <xf numFmtId="0" fontId="7" fillId="0" borderId="1" xfId="0" applyFont="1" applyFill="1" applyBorder="1"/>
    <xf numFmtId="0" fontId="2" fillId="0" borderId="0" xfId="0" applyFont="1" applyFill="1"/>
    <xf numFmtId="0" fontId="0" fillId="0" borderId="0" xfId="0" applyFill="1"/>
    <xf numFmtId="0" fontId="2" fillId="0" borderId="0" xfId="0" applyFont="1" applyBorder="1"/>
    <xf numFmtId="0" fontId="7" fillId="0" borderId="0" xfId="0" applyFont="1" applyFill="1" applyBorder="1" applyAlignment="1"/>
    <xf numFmtId="0" fontId="15" fillId="0" borderId="0" xfId="1" applyNumberFormat="1" applyFont="1" applyFill="1" applyBorder="1" applyAlignment="1">
      <alignment vertical="top" wrapText="1"/>
    </xf>
    <xf numFmtId="0" fontId="24" fillId="0" borderId="0" xfId="0" applyFont="1" applyAlignment="1">
      <alignment wrapText="1"/>
    </xf>
    <xf numFmtId="0" fontId="0" fillId="0" borderId="1" xfId="0" applyBorder="1"/>
    <xf numFmtId="0" fontId="25" fillId="0" borderId="1" xfId="0" applyFont="1" applyBorder="1" applyAlignment="1">
      <alignment horizontal="center" vertical="top" wrapText="1"/>
    </xf>
    <xf numFmtId="0" fontId="25" fillId="0" borderId="1" xfId="0" applyFont="1" applyBorder="1" applyAlignment="1">
      <alignment horizontal="center" wrapText="1"/>
    </xf>
    <xf numFmtId="0" fontId="26" fillId="0" borderId="1" xfId="0" applyFont="1" applyBorder="1" applyAlignment="1">
      <alignment horizontal="left" vertical="top" wrapText="1" indent="2"/>
    </xf>
    <xf numFmtId="0" fontId="24" fillId="0" borderId="1" xfId="0" applyFont="1" applyBorder="1" applyAlignment="1">
      <alignment wrapText="1"/>
    </xf>
    <xf numFmtId="0" fontId="24" fillId="0" borderId="1" xfId="0" applyFont="1" applyBorder="1" applyAlignment="1">
      <alignment horizontal="center" vertical="top"/>
    </xf>
    <xf numFmtId="0" fontId="28" fillId="0" borderId="1" xfId="0" applyFont="1" applyBorder="1" applyAlignment="1">
      <alignment horizontal="left" vertical="top" wrapText="1" indent="2"/>
    </xf>
    <xf numFmtId="0" fontId="23" fillId="0" borderId="1" xfId="0" applyFont="1" applyBorder="1" applyAlignment="1">
      <alignment wrapText="1"/>
    </xf>
    <xf numFmtId="0" fontId="23" fillId="0" borderId="1" xfId="0" applyFont="1" applyBorder="1" applyAlignment="1">
      <alignment horizontal="center" vertical="top"/>
    </xf>
    <xf numFmtId="0" fontId="23" fillId="0" borderId="1" xfId="0" applyFont="1" applyBorder="1" applyAlignment="1">
      <alignment vertical="top"/>
    </xf>
    <xf numFmtId="0" fontId="23" fillId="0" borderId="1" xfId="0" applyFont="1" applyBorder="1" applyAlignment="1">
      <alignment vertical="top" wrapText="1"/>
    </xf>
    <xf numFmtId="167" fontId="23" fillId="0" borderId="2" xfId="0" applyNumberFormat="1" applyFont="1" applyBorder="1" applyAlignment="1">
      <alignment horizontal="center" vertical="top"/>
    </xf>
    <xf numFmtId="167" fontId="23" fillId="0" borderId="1" xfId="0" applyNumberFormat="1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4" fontId="7" fillId="0" borderId="1" xfId="0" applyNumberFormat="1" applyFont="1" applyFill="1" applyBorder="1"/>
    <xf numFmtId="4" fontId="10" fillId="0" borderId="1" xfId="0" applyNumberFormat="1" applyFont="1" applyFill="1" applyBorder="1" applyAlignment="1">
      <alignment wrapText="1"/>
    </xf>
    <xf numFmtId="4" fontId="10" fillId="0" borderId="1" xfId="0" applyNumberFormat="1" applyFont="1" applyFill="1" applyBorder="1"/>
    <xf numFmtId="4" fontId="7" fillId="0" borderId="1" xfId="0" applyNumberFormat="1" applyFont="1" applyFill="1" applyBorder="1" applyAlignment="1">
      <alignment vertical="top"/>
    </xf>
    <xf numFmtId="4" fontId="27" fillId="0" borderId="1" xfId="0" applyNumberFormat="1" applyFont="1" applyBorder="1" applyAlignment="1">
      <alignment horizontal="right" vertical="top" wrapText="1"/>
    </xf>
    <xf numFmtId="4" fontId="23" fillId="0" borderId="1" xfId="0" applyNumberFormat="1" applyFont="1" applyBorder="1" applyAlignment="1">
      <alignment horizontal="right" vertical="top" wrapText="1"/>
    </xf>
    <xf numFmtId="4" fontId="23" fillId="0" borderId="1" xfId="0" applyNumberFormat="1" applyFont="1" applyBorder="1" applyAlignment="1">
      <alignment vertical="top"/>
    </xf>
    <xf numFmtId="4" fontId="23" fillId="0" borderId="2" xfId="0" applyNumberFormat="1" applyFont="1" applyBorder="1" applyAlignment="1">
      <alignment horizontal="right" vertical="top"/>
    </xf>
    <xf numFmtId="4" fontId="23" fillId="0" borderId="1" xfId="0" applyNumberFormat="1" applyFont="1" applyFill="1" applyBorder="1" applyAlignment="1">
      <alignment vertical="top"/>
    </xf>
    <xf numFmtId="164" fontId="10" fillId="0" borderId="1" xfId="0" applyNumberFormat="1" applyFont="1" applyFill="1" applyBorder="1"/>
    <xf numFmtId="0" fontId="25" fillId="0" borderId="1" xfId="0" applyFont="1" applyFill="1" applyBorder="1" applyAlignment="1">
      <alignment horizontal="center" vertical="top" wrapText="1"/>
    </xf>
    <xf numFmtId="4" fontId="0" fillId="0" borderId="0" xfId="0" applyNumberFormat="1"/>
    <xf numFmtId="4" fontId="12" fillId="0" borderId="0" xfId="0" applyNumberFormat="1" applyFont="1"/>
    <xf numFmtId="4" fontId="27" fillId="0" borderId="1" xfId="0" applyNumberFormat="1" applyFont="1" applyFill="1" applyBorder="1" applyAlignment="1">
      <alignment horizontal="right" vertical="top" wrapText="1"/>
    </xf>
    <xf numFmtId="4" fontId="23" fillId="0" borderId="1" xfId="0" applyNumberFormat="1" applyFont="1" applyFill="1" applyBorder="1" applyAlignment="1">
      <alignment horizontal="right" vertical="top" wrapText="1"/>
    </xf>
    <xf numFmtId="4" fontId="13" fillId="0" borderId="0" xfId="0" applyNumberFormat="1" applyFont="1"/>
    <xf numFmtId="164" fontId="7" fillId="0" borderId="1" xfId="0" applyNumberFormat="1" applyFont="1" applyFill="1" applyBorder="1"/>
    <xf numFmtId="0" fontId="10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vertical="top"/>
    </xf>
    <xf numFmtId="164" fontId="7" fillId="0" borderId="1" xfId="0" applyNumberFormat="1" applyFont="1" applyFill="1" applyBorder="1" applyAlignment="1">
      <alignment vertical="top"/>
    </xf>
    <xf numFmtId="0" fontId="35" fillId="0" borderId="0" xfId="0" applyFont="1" applyFill="1" applyAlignment="1">
      <alignment horizontal="center" vertical="center"/>
    </xf>
    <xf numFmtId="0" fontId="36" fillId="0" borderId="0" xfId="0" applyFont="1" applyFill="1" applyAlignment="1">
      <alignment vertical="top"/>
    </xf>
    <xf numFmtId="4" fontId="10" fillId="0" borderId="20" xfId="0" applyNumberFormat="1" applyFont="1" applyFill="1" applyBorder="1"/>
    <xf numFmtId="4" fontId="0" fillId="0" borderId="0" xfId="0" applyNumberFormat="1" applyBorder="1"/>
    <xf numFmtId="0" fontId="34" fillId="0" borderId="4" xfId="3" applyFont="1" applyFill="1" applyBorder="1" applyAlignment="1">
      <alignment horizontal="left" vertical="center"/>
    </xf>
    <xf numFmtId="0" fontId="34" fillId="0" borderId="5" xfId="3" applyFont="1" applyFill="1" applyBorder="1" applyAlignment="1">
      <alignment vertical="top" wrapText="1"/>
    </xf>
    <xf numFmtId="4" fontId="39" fillId="0" borderId="5" xfId="3" applyNumberFormat="1" applyFont="1" applyFill="1" applyBorder="1" applyAlignment="1">
      <alignment horizontal="center" vertical="center"/>
    </xf>
    <xf numFmtId="4" fontId="39" fillId="0" borderId="10" xfId="3" applyNumberFormat="1" applyFont="1" applyFill="1" applyBorder="1" applyAlignment="1">
      <alignment horizontal="center" vertical="center"/>
    </xf>
    <xf numFmtId="0" fontId="32" fillId="0" borderId="6" xfId="3" applyFont="1" applyFill="1" applyBorder="1" applyAlignment="1">
      <alignment horizontal="left" vertical="center"/>
    </xf>
    <xf numFmtId="0" fontId="32" fillId="0" borderId="7" xfId="3" applyFont="1" applyFill="1" applyBorder="1" applyAlignment="1">
      <alignment horizontal="justify" vertical="top" wrapText="1"/>
    </xf>
    <xf numFmtId="4" fontId="42" fillId="0" borderId="7" xfId="0" applyNumberFormat="1" applyFont="1" applyFill="1" applyBorder="1" applyAlignment="1">
      <alignment horizontal="center" vertical="center" shrinkToFit="1"/>
    </xf>
    <xf numFmtId="4" fontId="42" fillId="0" borderId="7" xfId="0" applyNumberFormat="1" applyFont="1" applyFill="1" applyBorder="1" applyAlignment="1">
      <alignment horizontal="center" vertical="center"/>
    </xf>
    <xf numFmtId="4" fontId="42" fillId="0" borderId="7" xfId="3" applyNumberFormat="1" applyFont="1" applyFill="1" applyBorder="1" applyAlignment="1">
      <alignment horizontal="center" vertical="center"/>
    </xf>
    <xf numFmtId="4" fontId="42" fillId="0" borderId="11" xfId="3" applyNumberFormat="1" applyFont="1" applyFill="1" applyBorder="1" applyAlignment="1">
      <alignment horizontal="center" vertical="center"/>
    </xf>
    <xf numFmtId="0" fontId="32" fillId="0" borderId="8" xfId="3" applyFont="1" applyFill="1" applyBorder="1" applyAlignment="1">
      <alignment horizontal="left" vertical="center"/>
    </xf>
    <xf numFmtId="0" fontId="32" fillId="0" borderId="1" xfId="3" applyFont="1" applyFill="1" applyBorder="1" applyAlignment="1">
      <alignment horizontal="justify" vertical="top" wrapText="1"/>
    </xf>
    <xf numFmtId="4" fontId="42" fillId="0" borderId="1" xfId="0" applyNumberFormat="1" applyFont="1" applyFill="1" applyBorder="1" applyAlignment="1">
      <alignment horizontal="center" vertical="center" shrinkToFit="1"/>
    </xf>
    <xf numFmtId="4" fontId="42" fillId="0" borderId="1" xfId="0" applyNumberFormat="1" applyFont="1" applyFill="1" applyBorder="1" applyAlignment="1">
      <alignment horizontal="center" vertical="center"/>
    </xf>
    <xf numFmtId="4" fontId="42" fillId="0" borderId="1" xfId="3" applyNumberFormat="1" applyFont="1" applyFill="1" applyBorder="1" applyAlignment="1">
      <alignment horizontal="center" vertical="center"/>
    </xf>
    <xf numFmtId="4" fontId="42" fillId="0" borderId="12" xfId="3" applyNumberFormat="1" applyFont="1" applyFill="1" applyBorder="1" applyAlignment="1">
      <alignment horizontal="center" vertical="center"/>
    </xf>
    <xf numFmtId="0" fontId="32" fillId="0" borderId="9" xfId="3" applyFont="1" applyFill="1" applyBorder="1" applyAlignment="1">
      <alignment horizontal="left" vertical="center"/>
    </xf>
    <xf numFmtId="0" fontId="32" fillId="0" borderId="2" xfId="3" applyFont="1" applyFill="1" applyBorder="1" applyAlignment="1">
      <alignment horizontal="justify" vertical="top" wrapText="1"/>
    </xf>
    <xf numFmtId="4" fontId="42" fillId="0" borderId="2" xfId="0" applyNumberFormat="1" applyFont="1" applyFill="1" applyBorder="1" applyAlignment="1">
      <alignment horizontal="center" vertical="center" shrinkToFit="1"/>
    </xf>
    <xf numFmtId="4" fontId="42" fillId="0" borderId="2" xfId="0" applyNumberFormat="1" applyFont="1" applyFill="1" applyBorder="1" applyAlignment="1">
      <alignment horizontal="center" vertical="center"/>
    </xf>
    <xf numFmtId="4" fontId="42" fillId="0" borderId="2" xfId="3" applyNumberFormat="1" applyFont="1" applyFill="1" applyBorder="1" applyAlignment="1">
      <alignment horizontal="center" vertical="center"/>
    </xf>
    <xf numFmtId="4" fontId="42" fillId="0" borderId="13" xfId="3" applyNumberFormat="1" applyFont="1" applyFill="1" applyBorder="1" applyAlignment="1">
      <alignment horizontal="center" vertical="center"/>
    </xf>
    <xf numFmtId="0" fontId="34" fillId="0" borderId="5" xfId="3" applyFont="1" applyFill="1" applyBorder="1" applyAlignment="1">
      <alignment horizontal="justify" vertical="top" wrapText="1"/>
    </xf>
    <xf numFmtId="4" fontId="39" fillId="0" borderId="5" xfId="3" applyNumberFormat="1" applyFont="1" applyFill="1" applyBorder="1" applyAlignment="1">
      <alignment horizontal="center" vertical="center" wrapText="1"/>
    </xf>
    <xf numFmtId="0" fontId="32" fillId="0" borderId="6" xfId="1" applyFont="1" applyFill="1" applyBorder="1" applyAlignment="1">
      <alignment horizontal="left" vertical="center"/>
    </xf>
    <xf numFmtId="0" fontId="32" fillId="0" borderId="8" xfId="1" applyFont="1" applyFill="1" applyBorder="1" applyAlignment="1">
      <alignment horizontal="left" vertical="center"/>
    </xf>
    <xf numFmtId="0" fontId="32" fillId="0" borderId="1" xfId="1" applyNumberFormat="1" applyFont="1" applyFill="1" applyBorder="1" applyAlignment="1">
      <alignment horizontal="justify" vertical="top" wrapText="1"/>
    </xf>
    <xf numFmtId="0" fontId="32" fillId="0" borderId="8" xfId="0" applyFont="1" applyFill="1" applyBorder="1" applyAlignment="1">
      <alignment horizontal="left" vertical="center" wrapText="1"/>
    </xf>
    <xf numFmtId="0" fontId="32" fillId="0" borderId="1" xfId="1" applyFont="1" applyFill="1" applyBorder="1" applyAlignment="1">
      <alignment horizontal="justify" vertical="top" wrapText="1"/>
    </xf>
    <xf numFmtId="0" fontId="32" fillId="0" borderId="9" xfId="1" applyFont="1" applyFill="1" applyBorder="1" applyAlignment="1">
      <alignment horizontal="left" vertical="center"/>
    </xf>
    <xf numFmtId="0" fontId="32" fillId="0" borderId="2" xfId="1" applyFont="1" applyFill="1" applyBorder="1" applyAlignment="1">
      <alignment horizontal="justify" vertical="top" wrapText="1"/>
    </xf>
    <xf numFmtId="0" fontId="34" fillId="0" borderId="4" xfId="3" applyFont="1" applyFill="1" applyBorder="1" applyAlignment="1">
      <alignment horizontal="center" vertical="center"/>
    </xf>
    <xf numFmtId="0" fontId="32" fillId="0" borderId="8" xfId="8" applyNumberFormat="1" applyFont="1" applyFill="1" applyBorder="1" applyAlignment="1" applyProtection="1">
      <alignment horizontal="left" vertical="center" shrinkToFit="1"/>
    </xf>
    <xf numFmtId="0" fontId="32" fillId="0" borderId="18" xfId="3" applyFont="1" applyFill="1" applyBorder="1" applyAlignment="1">
      <alignment horizontal="left" vertical="center"/>
    </xf>
    <xf numFmtId="0" fontId="32" fillId="0" borderId="16" xfId="3" applyFont="1" applyFill="1" applyBorder="1" applyAlignment="1">
      <alignment horizontal="justify" vertical="top" wrapText="1"/>
    </xf>
    <xf numFmtId="4" fontId="42" fillId="0" borderId="16" xfId="0" applyNumberFormat="1" applyFont="1" applyFill="1" applyBorder="1" applyAlignment="1">
      <alignment horizontal="center" vertical="center" shrinkToFit="1"/>
    </xf>
    <xf numFmtId="4" fontId="42" fillId="0" borderId="16" xfId="0" applyNumberFormat="1" applyFont="1" applyFill="1" applyBorder="1" applyAlignment="1">
      <alignment horizontal="center" vertical="center"/>
    </xf>
    <xf numFmtId="4" fontId="42" fillId="0" borderId="16" xfId="3" applyNumberFormat="1" applyFont="1" applyFill="1" applyBorder="1" applyAlignment="1">
      <alignment horizontal="center" vertical="center"/>
    </xf>
    <xf numFmtId="4" fontId="42" fillId="0" borderId="19" xfId="3" applyNumberFormat="1" applyFont="1" applyFill="1" applyBorder="1" applyAlignment="1">
      <alignment horizontal="center" vertical="center"/>
    </xf>
    <xf numFmtId="4" fontId="39" fillId="0" borderId="5" xfId="0" applyNumberFormat="1" applyFont="1" applyFill="1" applyBorder="1" applyAlignment="1">
      <alignment horizontal="center" vertical="center"/>
    </xf>
    <xf numFmtId="0" fontId="32" fillId="0" borderId="1" xfId="0" applyNumberFormat="1" applyFont="1" applyFill="1" applyBorder="1" applyAlignment="1">
      <alignment vertical="top" wrapText="1"/>
    </xf>
    <xf numFmtId="0" fontId="34" fillId="0" borderId="4" xfId="3" applyFont="1" applyFill="1" applyBorder="1" applyAlignment="1">
      <alignment horizontal="left" vertical="center" wrapText="1"/>
    </xf>
    <xf numFmtId="0" fontId="32" fillId="0" borderId="6" xfId="3" applyFont="1" applyFill="1" applyBorder="1" applyAlignment="1">
      <alignment horizontal="left" vertical="center" wrapText="1"/>
    </xf>
    <xf numFmtId="0" fontId="32" fillId="0" borderId="9" xfId="3" applyFont="1" applyFill="1" applyBorder="1" applyAlignment="1">
      <alignment horizontal="left" vertical="center" wrapText="1"/>
    </xf>
    <xf numFmtId="0" fontId="32" fillId="0" borderId="8" xfId="3" applyFont="1" applyFill="1" applyBorder="1" applyAlignment="1">
      <alignment horizontal="left" vertical="center" wrapText="1"/>
    </xf>
    <xf numFmtId="0" fontId="32" fillId="0" borderId="1" xfId="0" applyNumberFormat="1" applyFont="1" applyFill="1" applyBorder="1" applyAlignment="1">
      <alignment horizontal="left" vertical="top" wrapText="1"/>
    </xf>
    <xf numFmtId="0" fontId="32" fillId="0" borderId="2" xfId="0" applyNumberFormat="1" applyFont="1" applyFill="1" applyBorder="1" applyAlignment="1">
      <alignment horizontal="left" vertical="top" wrapText="1"/>
    </xf>
    <xf numFmtId="49" fontId="32" fillId="0" borderId="8" xfId="8" applyNumberFormat="1" applyFont="1" applyFill="1" applyBorder="1" applyAlignment="1" applyProtection="1">
      <alignment horizontal="left" vertical="center" shrinkToFit="1"/>
    </xf>
    <xf numFmtId="0" fontId="32" fillId="0" borderId="1" xfId="8" applyFont="1" applyFill="1" applyBorder="1" applyAlignment="1">
      <alignment horizontal="left" vertical="top" wrapText="1" shrinkToFit="1"/>
    </xf>
    <xf numFmtId="49" fontId="32" fillId="0" borderId="9" xfId="8" applyNumberFormat="1" applyFont="1" applyFill="1" applyBorder="1" applyAlignment="1" applyProtection="1">
      <alignment horizontal="left" vertical="center" shrinkToFit="1"/>
    </xf>
    <xf numFmtId="4" fontId="42" fillId="0" borderId="1" xfId="0" applyNumberFormat="1" applyFont="1" applyFill="1" applyBorder="1" applyAlignment="1">
      <alignment horizontal="center" vertical="center" wrapText="1"/>
    </xf>
    <xf numFmtId="0" fontId="32" fillId="0" borderId="1" xfId="11" applyNumberFormat="1" applyFont="1" applyFill="1" applyBorder="1" applyAlignment="1" applyProtection="1">
      <alignment horizontal="left" vertical="top" wrapText="1"/>
    </xf>
    <xf numFmtId="0" fontId="32" fillId="0" borderId="6" xfId="0" applyFont="1" applyFill="1" applyBorder="1" applyAlignment="1">
      <alignment horizontal="left" vertical="center" wrapText="1"/>
    </xf>
    <xf numFmtId="0" fontId="32" fillId="0" borderId="9" xfId="0" applyFont="1" applyFill="1" applyBorder="1" applyAlignment="1">
      <alignment horizontal="left" vertical="center" wrapText="1"/>
    </xf>
    <xf numFmtId="0" fontId="34" fillId="0" borderId="5" xfId="3" applyFont="1" applyFill="1" applyBorder="1" applyAlignment="1">
      <alignment horizontal="justify" vertical="top"/>
    </xf>
    <xf numFmtId="0" fontId="32" fillId="0" borderId="1" xfId="3" applyFont="1" applyFill="1" applyBorder="1" applyAlignment="1">
      <alignment horizontal="justify" vertical="top"/>
    </xf>
    <xf numFmtId="0" fontId="42" fillId="0" borderId="1" xfId="3" applyFont="1" applyFill="1" applyBorder="1" applyAlignment="1">
      <alignment horizontal="justify" vertical="top" wrapText="1"/>
    </xf>
    <xf numFmtId="0" fontId="32" fillId="0" borderId="1" xfId="0" applyFont="1" applyFill="1" applyBorder="1" applyAlignment="1">
      <alignment horizontal="justify" vertical="center"/>
    </xf>
    <xf numFmtId="0" fontId="36" fillId="0" borderId="8" xfId="0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wrapText="1"/>
    </xf>
    <xf numFmtId="0" fontId="32" fillId="0" borderId="2" xfId="0" applyFont="1" applyFill="1" applyBorder="1" applyAlignment="1">
      <alignment wrapText="1"/>
    </xf>
    <xf numFmtId="0" fontId="32" fillId="0" borderId="7" xfId="3" applyFont="1" applyFill="1" applyBorder="1" applyAlignment="1">
      <alignment horizontal="justify" vertical="top"/>
    </xf>
    <xf numFmtId="1" fontId="32" fillId="0" borderId="9" xfId="3" applyNumberFormat="1" applyFont="1" applyFill="1" applyBorder="1" applyAlignment="1">
      <alignment horizontal="left" vertical="center"/>
    </xf>
    <xf numFmtId="0" fontId="34" fillId="0" borderId="5" xfId="3" applyFont="1" applyFill="1" applyBorder="1" applyAlignment="1">
      <alignment horizontal="left" vertical="center"/>
    </xf>
    <xf numFmtId="4" fontId="42" fillId="0" borderId="16" xfId="3" applyNumberFormat="1" applyFont="1" applyFill="1" applyBorder="1" applyAlignment="1">
      <alignment horizontal="center" vertical="center" wrapText="1"/>
    </xf>
    <xf numFmtId="2" fontId="32" fillId="0" borderId="8" xfId="3" applyNumberFormat="1" applyFont="1" applyFill="1" applyBorder="1" applyAlignment="1">
      <alignment horizontal="left" vertical="center"/>
    </xf>
    <xf numFmtId="0" fontId="43" fillId="0" borderId="1" xfId="11" applyNumberFormat="1" applyFont="1" applyFill="1" applyBorder="1" applyAlignment="1" applyProtection="1">
      <alignment vertical="top" wrapText="1"/>
    </xf>
    <xf numFmtId="4" fontId="42" fillId="0" borderId="1" xfId="3" applyNumberFormat="1" applyFont="1" applyFill="1" applyBorder="1" applyAlignment="1">
      <alignment horizontal="center" vertical="center" wrapText="1"/>
    </xf>
    <xf numFmtId="0" fontId="32" fillId="0" borderId="1" xfId="8" applyNumberFormat="1" applyFont="1" applyFill="1" applyBorder="1" applyAlignment="1">
      <alignment horizontal="left" vertical="center" wrapText="1" shrinkToFit="1"/>
    </xf>
    <xf numFmtId="0" fontId="8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horizontal="center" vertical="top" wrapText="1"/>
    </xf>
    <xf numFmtId="3" fontId="18" fillId="0" borderId="1" xfId="0" applyNumberFormat="1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left" vertical="top" wrapText="1"/>
    </xf>
    <xf numFmtId="166" fontId="15" fillId="0" borderId="1" xfId="0" applyNumberFormat="1" applyFont="1" applyFill="1" applyBorder="1" applyAlignment="1">
      <alignment horizontal="right"/>
    </xf>
    <xf numFmtId="0" fontId="21" fillId="0" borderId="1" xfId="0" applyFont="1" applyFill="1" applyBorder="1" applyAlignment="1">
      <alignment horizontal="center" vertical="top" wrapText="1"/>
    </xf>
    <xf numFmtId="3" fontId="21" fillId="0" borderId="1" xfId="0" applyNumberFormat="1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horizontal="left" vertical="top" wrapText="1"/>
    </xf>
    <xf numFmtId="166" fontId="10" fillId="0" borderId="1" xfId="0" applyNumberFormat="1" applyFont="1" applyFill="1" applyBorder="1" applyAlignment="1">
      <alignment horizontal="right" vertical="top"/>
    </xf>
    <xf numFmtId="0" fontId="45" fillId="0" borderId="0" xfId="0" applyFont="1"/>
    <xf numFmtId="0" fontId="44" fillId="0" borderId="4" xfId="1" applyFont="1" applyFill="1" applyBorder="1" applyAlignment="1">
      <alignment horizontal="center" vertical="center" wrapText="1"/>
    </xf>
    <xf numFmtId="0" fontId="44" fillId="0" borderId="5" xfId="1" applyFont="1" applyFill="1" applyBorder="1" applyAlignment="1">
      <alignment horizontal="center" vertical="center"/>
    </xf>
    <xf numFmtId="0" fontId="44" fillId="0" borderId="5" xfId="1" applyFont="1" applyFill="1" applyBorder="1" applyAlignment="1">
      <alignment horizontal="center" vertical="center" wrapText="1"/>
    </xf>
    <xf numFmtId="168" fontId="44" fillId="0" borderId="5" xfId="1" applyNumberFormat="1" applyFont="1" applyFill="1" applyBorder="1" applyAlignment="1">
      <alignment horizontal="center" vertical="center" wrapText="1"/>
    </xf>
    <xf numFmtId="0" fontId="34" fillId="0" borderId="18" xfId="3" applyFont="1" applyFill="1" applyBorder="1" applyAlignment="1">
      <alignment horizontal="left" vertical="center"/>
    </xf>
    <xf numFmtId="0" fontId="34" fillId="0" borderId="16" xfId="3" applyFont="1" applyFill="1" applyBorder="1" applyAlignment="1">
      <alignment vertical="top" wrapText="1"/>
    </xf>
    <xf numFmtId="4" fontId="39" fillId="0" borderId="16" xfId="3" applyNumberFormat="1" applyFont="1" applyFill="1" applyBorder="1" applyAlignment="1">
      <alignment horizontal="center" vertical="center"/>
    </xf>
    <xf numFmtId="4" fontId="39" fillId="0" borderId="19" xfId="3" applyNumberFormat="1" applyFont="1" applyFill="1" applyBorder="1" applyAlignment="1">
      <alignment horizontal="center" vertical="center"/>
    </xf>
    <xf numFmtId="0" fontId="34" fillId="0" borderId="21" xfId="3" applyFont="1" applyFill="1" applyBorder="1" applyAlignment="1">
      <alignment horizontal="left" vertical="center"/>
    </xf>
    <xf numFmtId="0" fontId="34" fillId="0" borderId="22" xfId="3" applyFont="1" applyFill="1" applyBorder="1" applyAlignment="1">
      <alignment horizontal="justify" vertical="top" wrapText="1"/>
    </xf>
    <xf numFmtId="4" fontId="39" fillId="0" borderId="22" xfId="3" applyNumberFormat="1" applyFont="1" applyFill="1" applyBorder="1" applyAlignment="1">
      <alignment horizontal="center" vertical="center"/>
    </xf>
    <xf numFmtId="4" fontId="39" fillId="0" borderId="23" xfId="3" applyNumberFormat="1" applyFont="1" applyFill="1" applyBorder="1" applyAlignment="1">
      <alignment horizontal="center" vertical="center"/>
    </xf>
    <xf numFmtId="4" fontId="39" fillId="0" borderId="25" xfId="3" applyNumberFormat="1" applyFont="1" applyFill="1" applyBorder="1" applyAlignment="1">
      <alignment horizontal="center" vertical="center"/>
    </xf>
    <xf numFmtId="4" fontId="39" fillId="0" borderId="26" xfId="3" applyNumberFormat="1" applyFont="1" applyFill="1" applyBorder="1" applyAlignment="1">
      <alignment horizontal="center" vertical="center"/>
    </xf>
    <xf numFmtId="0" fontId="32" fillId="0" borderId="16" xfId="0" applyNumberFormat="1" applyFont="1" applyFill="1" applyBorder="1" applyAlignment="1">
      <alignment vertical="top" wrapText="1"/>
    </xf>
    <xf numFmtId="0" fontId="34" fillId="0" borderId="5" xfId="0" applyNumberFormat="1" applyFont="1" applyFill="1" applyBorder="1" applyAlignment="1">
      <alignment vertical="top" wrapText="1"/>
    </xf>
    <xf numFmtId="0" fontId="34" fillId="0" borderId="5" xfId="0" applyFont="1" applyFill="1" applyBorder="1" applyAlignment="1">
      <alignment vertical="top" wrapText="1"/>
    </xf>
    <xf numFmtId="0" fontId="32" fillId="0" borderId="7" xfId="0" applyNumberFormat="1" applyFont="1" applyFill="1" applyBorder="1" applyAlignment="1">
      <alignment vertical="top" wrapText="1"/>
    </xf>
    <xf numFmtId="0" fontId="32" fillId="0" borderId="2" xfId="0" applyNumberFormat="1" applyFont="1" applyFill="1" applyBorder="1" applyAlignment="1">
      <alignment vertical="top" wrapText="1"/>
    </xf>
    <xf numFmtId="0" fontId="34" fillId="0" borderId="5" xfId="0" applyFont="1" applyFill="1" applyBorder="1" applyAlignment="1">
      <alignment horizontal="left" vertical="top" wrapText="1"/>
    </xf>
    <xf numFmtId="0" fontId="32" fillId="0" borderId="7" xfId="0" applyNumberFormat="1" applyFont="1" applyFill="1" applyBorder="1" applyAlignment="1">
      <alignment horizontal="left" vertical="top" wrapText="1"/>
    </xf>
    <xf numFmtId="0" fontId="32" fillId="0" borderId="16" xfId="0" applyNumberFormat="1" applyFont="1" applyFill="1" applyBorder="1" applyAlignment="1">
      <alignment horizontal="left" vertical="top" wrapText="1"/>
    </xf>
    <xf numFmtId="0" fontId="37" fillId="0" borderId="4" xfId="3" applyFont="1" applyFill="1" applyBorder="1" applyAlignment="1">
      <alignment horizontal="left" vertical="center"/>
    </xf>
    <xf numFmtId="0" fontId="37" fillId="0" borderId="5" xfId="0" applyNumberFormat="1" applyFont="1" applyFill="1" applyBorder="1" applyAlignment="1">
      <alignment horizontal="left" vertical="top" wrapText="1"/>
    </xf>
    <xf numFmtId="4" fontId="40" fillId="0" borderId="5" xfId="3" applyNumberFormat="1" applyFont="1" applyFill="1" applyBorder="1" applyAlignment="1">
      <alignment horizontal="center" vertical="center"/>
    </xf>
    <xf numFmtId="4" fontId="40" fillId="0" borderId="10" xfId="3" applyNumberFormat="1" applyFont="1" applyFill="1" applyBorder="1" applyAlignment="1">
      <alignment horizontal="center" vertical="center"/>
    </xf>
    <xf numFmtId="4" fontId="46" fillId="0" borderId="5" xfId="3" applyNumberFormat="1" applyFont="1" applyFill="1" applyBorder="1" applyAlignment="1">
      <alignment horizontal="center" vertical="center"/>
    </xf>
    <xf numFmtId="4" fontId="46" fillId="0" borderId="22" xfId="3" applyNumberFormat="1" applyFont="1" applyFill="1" applyBorder="1" applyAlignment="1">
      <alignment horizontal="center" vertical="center"/>
    </xf>
    <xf numFmtId="0" fontId="34" fillId="0" borderId="24" xfId="3" applyFont="1" applyFill="1" applyBorder="1" applyAlignment="1">
      <alignment horizontal="left" vertical="center"/>
    </xf>
    <xf numFmtId="0" fontId="34" fillId="0" borderId="25" xfId="3" applyFont="1" applyFill="1" applyBorder="1" applyAlignment="1">
      <alignment horizontal="justify" vertical="top" wrapText="1"/>
    </xf>
    <xf numFmtId="4" fontId="46" fillId="0" borderId="25" xfId="3" applyNumberFormat="1" applyFont="1" applyFill="1" applyBorder="1" applyAlignment="1">
      <alignment horizontal="center" vertical="center"/>
    </xf>
    <xf numFmtId="49" fontId="37" fillId="0" borderId="5" xfId="0" applyNumberFormat="1" applyFont="1" applyFill="1" applyBorder="1" applyAlignment="1">
      <alignment vertical="top" wrapText="1"/>
    </xf>
    <xf numFmtId="4" fontId="40" fillId="0" borderId="5" xfId="0" applyNumberFormat="1" applyFont="1" applyFill="1" applyBorder="1" applyAlignment="1">
      <alignment horizontal="center" vertical="center"/>
    </xf>
    <xf numFmtId="49" fontId="32" fillId="0" borderId="7" xfId="0" applyNumberFormat="1" applyFont="1" applyFill="1" applyBorder="1" applyAlignment="1">
      <alignment vertical="top" wrapText="1"/>
    </xf>
    <xf numFmtId="49" fontId="32" fillId="0" borderId="2" xfId="0" applyNumberFormat="1" applyFont="1" applyFill="1" applyBorder="1" applyAlignment="1">
      <alignment vertical="top" wrapText="1"/>
    </xf>
    <xf numFmtId="0" fontId="37" fillId="0" borderId="4" xfId="3" applyFont="1" applyFill="1" applyBorder="1" applyAlignment="1">
      <alignment horizontal="left" vertical="center" wrapText="1"/>
    </xf>
    <xf numFmtId="0" fontId="37" fillId="0" borderId="5" xfId="3" applyFont="1" applyFill="1" applyBorder="1" applyAlignment="1">
      <alignment horizontal="justify" vertical="top" wrapText="1"/>
    </xf>
    <xf numFmtId="49" fontId="34" fillId="0" borderId="4" xfId="8" applyNumberFormat="1" applyFont="1" applyFill="1" applyBorder="1" applyAlignment="1" applyProtection="1">
      <alignment horizontal="left" vertical="center" shrinkToFit="1"/>
    </xf>
    <xf numFmtId="0" fontId="34" fillId="0" borderId="5" xfId="8" applyFont="1" applyFill="1" applyBorder="1" applyAlignment="1">
      <alignment horizontal="left" vertical="top" wrapText="1" shrinkToFit="1"/>
    </xf>
    <xf numFmtId="49" fontId="32" fillId="0" borderId="6" xfId="8" applyNumberFormat="1" applyFont="1" applyFill="1" applyBorder="1" applyAlignment="1" applyProtection="1">
      <alignment horizontal="left" vertical="center" shrinkToFit="1"/>
    </xf>
    <xf numFmtId="0" fontId="32" fillId="0" borderId="7" xfId="8" applyFont="1" applyFill="1" applyBorder="1" applyAlignment="1">
      <alignment horizontal="left" vertical="top" wrapText="1" shrinkToFit="1"/>
    </xf>
    <xf numFmtId="0" fontId="32" fillId="0" borderId="2" xfId="8" applyFont="1" applyFill="1" applyBorder="1" applyAlignment="1">
      <alignment horizontal="left" vertical="top" wrapText="1" shrinkToFit="1"/>
    </xf>
    <xf numFmtId="0" fontId="34" fillId="0" borderId="5" xfId="10" applyFont="1" applyFill="1" applyBorder="1" applyAlignment="1">
      <alignment horizontal="left" wrapText="1"/>
    </xf>
    <xf numFmtId="0" fontId="32" fillId="0" borderId="7" xfId="10" applyFont="1" applyFill="1" applyBorder="1" applyAlignment="1">
      <alignment horizontal="left" wrapText="1"/>
    </xf>
    <xf numFmtId="0" fontId="32" fillId="0" borderId="2" xfId="10" applyFont="1" applyFill="1" applyBorder="1" applyAlignment="1">
      <alignment horizontal="left" wrapText="1"/>
    </xf>
    <xf numFmtId="0" fontId="34" fillId="0" borderId="5" xfId="8" applyFont="1" applyFill="1" applyBorder="1" applyAlignment="1">
      <alignment horizontal="left" vertical="center" wrapText="1" shrinkToFit="1"/>
    </xf>
    <xf numFmtId="0" fontId="34" fillId="0" borderId="5" xfId="8" applyNumberFormat="1" applyFont="1" applyFill="1" applyBorder="1" applyAlignment="1">
      <alignment horizontal="left" vertical="center" wrapText="1" shrinkToFit="1"/>
    </xf>
    <xf numFmtId="0" fontId="43" fillId="0" borderId="7" xfId="11" applyNumberFormat="1" applyFont="1" applyFill="1" applyBorder="1" applyAlignment="1" applyProtection="1">
      <alignment vertical="top" wrapText="1"/>
    </xf>
    <xf numFmtId="0" fontId="32" fillId="0" borderId="2" xfId="8" applyNumberFormat="1" applyFont="1" applyFill="1" applyBorder="1" applyAlignment="1">
      <alignment horizontal="left" vertical="center" wrapText="1" shrinkToFit="1"/>
    </xf>
    <xf numFmtId="4" fontId="42" fillId="0" borderId="2" xfId="0" applyNumberFormat="1" applyFont="1" applyFill="1" applyBorder="1" applyAlignment="1">
      <alignment horizontal="center" vertical="center" wrapText="1"/>
    </xf>
    <xf numFmtId="4" fontId="39" fillId="0" borderId="5" xfId="0" applyNumberFormat="1" applyFont="1" applyFill="1" applyBorder="1" applyAlignment="1">
      <alignment horizontal="center" vertical="center" wrapText="1"/>
    </xf>
    <xf numFmtId="4" fontId="42" fillId="0" borderId="7" xfId="0" applyNumberFormat="1" applyFont="1" applyFill="1" applyBorder="1" applyAlignment="1">
      <alignment horizontal="center" vertical="center" wrapText="1"/>
    </xf>
    <xf numFmtId="49" fontId="37" fillId="0" borderId="4" xfId="8" applyNumberFormat="1" applyFont="1" applyFill="1" applyBorder="1" applyAlignment="1" applyProtection="1">
      <alignment horizontal="left" vertical="center" wrapText="1" shrinkToFit="1"/>
    </xf>
    <xf numFmtId="0" fontId="37" fillId="0" borderId="5" xfId="8" applyFont="1" applyFill="1" applyBorder="1" applyAlignment="1">
      <alignment horizontal="left" vertical="top" wrapText="1" shrinkToFit="1"/>
    </xf>
    <xf numFmtId="4" fontId="40" fillId="0" borderId="5" xfId="0" applyNumberFormat="1" applyFont="1" applyFill="1" applyBorder="1" applyAlignment="1">
      <alignment horizontal="center" vertical="center" wrapText="1"/>
    </xf>
    <xf numFmtId="0" fontId="34" fillId="0" borderId="4" xfId="0" applyFont="1" applyFill="1" applyBorder="1" applyAlignment="1">
      <alignment horizontal="left" vertical="center" wrapText="1"/>
    </xf>
    <xf numFmtId="0" fontId="34" fillId="0" borderId="5" xfId="0" applyFont="1" applyFill="1" applyBorder="1" applyAlignment="1">
      <alignment horizontal="left" vertical="center" wrapText="1"/>
    </xf>
    <xf numFmtId="0" fontId="37" fillId="0" borderId="4" xfId="0" applyFont="1" applyFill="1" applyBorder="1" applyAlignment="1">
      <alignment horizontal="left" vertical="center" wrapText="1"/>
    </xf>
    <xf numFmtId="0" fontId="37" fillId="0" borderId="5" xfId="0" applyFont="1" applyFill="1" applyBorder="1" applyAlignment="1">
      <alignment horizontal="left" vertical="center" wrapText="1"/>
    </xf>
    <xf numFmtId="0" fontId="32" fillId="0" borderId="7" xfId="0" applyFont="1" applyFill="1" applyBorder="1" applyAlignment="1">
      <alignment horizontal="left" vertical="center" wrapText="1"/>
    </xf>
    <xf numFmtId="0" fontId="32" fillId="0" borderId="2" xfId="0" applyFont="1" applyFill="1" applyBorder="1" applyAlignment="1">
      <alignment horizontal="left" vertical="center" wrapText="1"/>
    </xf>
    <xf numFmtId="49" fontId="34" fillId="0" borderId="4" xfId="8" applyNumberFormat="1" applyFont="1" applyFill="1" applyBorder="1" applyAlignment="1" applyProtection="1">
      <alignment horizontal="left" vertical="center" wrapText="1" shrinkToFit="1"/>
    </xf>
    <xf numFmtId="0" fontId="34" fillId="0" borderId="5" xfId="3" applyFont="1" applyFill="1" applyBorder="1" applyAlignment="1">
      <alignment horizontal="left" vertical="top" wrapText="1"/>
    </xf>
    <xf numFmtId="49" fontId="32" fillId="0" borderId="6" xfId="8" applyNumberFormat="1" applyFont="1" applyFill="1" applyBorder="1" applyAlignment="1" applyProtection="1">
      <alignment horizontal="left" vertical="center" wrapText="1" shrinkToFit="1"/>
    </xf>
    <xf numFmtId="0" fontId="32" fillId="0" borderId="7" xfId="3" applyFont="1" applyFill="1" applyBorder="1" applyAlignment="1">
      <alignment horizontal="left" vertical="top" wrapText="1"/>
    </xf>
    <xf numFmtId="1" fontId="32" fillId="0" borderId="9" xfId="0" applyNumberFormat="1" applyFont="1" applyFill="1" applyBorder="1" applyAlignment="1">
      <alignment horizontal="left" vertical="center" wrapText="1"/>
    </xf>
    <xf numFmtId="0" fontId="32" fillId="0" borderId="2" xfId="11" applyNumberFormat="1" applyFont="1" applyFill="1" applyBorder="1" applyAlignment="1" applyProtection="1">
      <alignment vertical="top" wrapText="1"/>
    </xf>
    <xf numFmtId="0" fontId="34" fillId="0" borderId="5" xfId="9" applyNumberFormat="1" applyFont="1" applyFill="1" applyBorder="1" applyAlignment="1" applyProtection="1">
      <alignment horizontal="left" vertical="top" wrapText="1"/>
    </xf>
    <xf numFmtId="0" fontId="32" fillId="0" borderId="2" xfId="11" applyNumberFormat="1" applyFont="1" applyFill="1" applyBorder="1" applyAlignment="1" applyProtection="1">
      <alignment horizontal="left" vertical="top" wrapText="1"/>
    </xf>
    <xf numFmtId="0" fontId="37" fillId="0" borderId="5" xfId="3" applyFont="1" applyFill="1" applyBorder="1" applyAlignment="1">
      <alignment horizontal="justify" vertical="top"/>
    </xf>
    <xf numFmtId="0" fontId="42" fillId="0" borderId="2" xfId="3" applyFont="1" applyFill="1" applyBorder="1" applyAlignment="1">
      <alignment horizontal="justify" vertical="top" wrapText="1"/>
    </xf>
    <xf numFmtId="0" fontId="34" fillId="0" borderId="5" xfId="0" applyFont="1" applyFill="1" applyBorder="1" applyAlignment="1">
      <alignment horizontal="justify" vertical="center"/>
    </xf>
    <xf numFmtId="0" fontId="32" fillId="0" borderId="7" xfId="0" applyFont="1" applyFill="1" applyBorder="1" applyAlignment="1">
      <alignment horizontal="justify" vertical="center"/>
    </xf>
    <xf numFmtId="0" fontId="32" fillId="0" borderId="16" xfId="3" applyFont="1" applyFill="1" applyBorder="1" applyAlignment="1">
      <alignment horizontal="justify" vertical="top"/>
    </xf>
    <xf numFmtId="0" fontId="32" fillId="0" borderId="7" xfId="0" applyFont="1" applyFill="1" applyBorder="1" applyAlignment="1">
      <alignment wrapText="1"/>
    </xf>
    <xf numFmtId="0" fontId="43" fillId="0" borderId="9" xfId="0" applyFont="1" applyFill="1" applyBorder="1" applyAlignment="1">
      <alignment horizontal="left" vertical="center" wrapText="1"/>
    </xf>
    <xf numFmtId="0" fontId="36" fillId="0" borderId="2" xfId="0" applyFont="1" applyFill="1" applyBorder="1" applyAlignment="1">
      <alignment horizontal="left" vertical="center" wrapText="1"/>
    </xf>
    <xf numFmtId="0" fontId="41" fillId="0" borderId="4" xfId="3" applyFont="1" applyFill="1" applyBorder="1" applyAlignment="1">
      <alignment horizontal="left" vertical="center"/>
    </xf>
    <xf numFmtId="0" fontId="44" fillId="0" borderId="18" xfId="3" applyFont="1" applyFill="1" applyBorder="1" applyAlignment="1">
      <alignment horizontal="left" vertical="center"/>
    </xf>
    <xf numFmtId="0" fontId="32" fillId="0" borderId="9" xfId="3" applyNumberFormat="1" applyFont="1" applyFill="1" applyBorder="1" applyAlignment="1">
      <alignment horizontal="left" vertical="center"/>
    </xf>
    <xf numFmtId="4" fontId="42" fillId="0" borderId="2" xfId="3" applyNumberFormat="1" applyFont="1" applyFill="1" applyBorder="1" applyAlignment="1">
      <alignment horizontal="center" vertical="center" wrapText="1"/>
    </xf>
    <xf numFmtId="4" fontId="40" fillId="0" borderId="5" xfId="3" applyNumberFormat="1" applyFont="1" applyFill="1" applyBorder="1" applyAlignment="1">
      <alignment horizontal="center" vertical="center" wrapText="1"/>
    </xf>
    <xf numFmtId="4" fontId="42" fillId="0" borderId="7" xfId="3" applyNumberFormat="1" applyFont="1" applyFill="1" applyBorder="1" applyAlignment="1">
      <alignment horizontal="center" vertical="center" wrapText="1"/>
    </xf>
    <xf numFmtId="1" fontId="37" fillId="0" borderId="4" xfId="3" applyNumberFormat="1" applyFont="1" applyFill="1" applyBorder="1" applyAlignment="1">
      <alignment horizontal="left" vertical="center"/>
    </xf>
    <xf numFmtId="0" fontId="48" fillId="0" borderId="5" xfId="11" applyNumberFormat="1" applyFont="1" applyFill="1" applyBorder="1" applyAlignment="1" applyProtection="1">
      <alignment vertical="top" wrapText="1"/>
    </xf>
    <xf numFmtId="49" fontId="34" fillId="0" borderId="18" xfId="8" applyNumberFormat="1" applyFont="1" applyFill="1" applyBorder="1" applyAlignment="1" applyProtection="1">
      <alignment horizontal="left" vertical="center" shrinkToFit="1"/>
    </xf>
    <xf numFmtId="0" fontId="34" fillId="0" borderId="16" xfId="8" applyFont="1" applyFill="1" applyBorder="1" applyAlignment="1">
      <alignment horizontal="left" vertical="top" wrapText="1" shrinkToFit="1"/>
    </xf>
    <xf numFmtId="0" fontId="34" fillId="0" borderId="16" xfId="8" applyFont="1" applyFill="1" applyBorder="1" applyAlignment="1">
      <alignment horizontal="left" vertical="center" wrapText="1" shrinkToFit="1"/>
    </xf>
    <xf numFmtId="4" fontId="39" fillId="0" borderId="16" xfId="0" applyNumberFormat="1" applyFont="1" applyFill="1" applyBorder="1" applyAlignment="1">
      <alignment horizontal="center" vertical="center"/>
    </xf>
    <xf numFmtId="0" fontId="34" fillId="0" borderId="5" xfId="3" applyFont="1" applyFill="1" applyBorder="1" applyAlignment="1">
      <alignment horizontal="left" vertical="center" wrapText="1"/>
    </xf>
    <xf numFmtId="0" fontId="49" fillId="0" borderId="5" xfId="1" applyFont="1" applyFill="1" applyBorder="1" applyAlignment="1">
      <alignment horizontal="center" vertical="center" wrapText="1"/>
    </xf>
    <xf numFmtId="0" fontId="44" fillId="0" borderId="10" xfId="1" applyFont="1" applyFill="1" applyBorder="1" applyAlignment="1">
      <alignment horizontal="center" vertical="center" wrapText="1"/>
    </xf>
    <xf numFmtId="0" fontId="32" fillId="0" borderId="18" xfId="1" applyFont="1" applyFill="1" applyBorder="1" applyAlignment="1">
      <alignment horizontal="center" vertical="center"/>
    </xf>
    <xf numFmtId="0" fontId="32" fillId="0" borderId="16" xfId="1" applyFont="1" applyFill="1" applyBorder="1" applyAlignment="1">
      <alignment horizontal="center" vertical="center"/>
    </xf>
    <xf numFmtId="0" fontId="32" fillId="0" borderId="16" xfId="1" applyFont="1" applyFill="1" applyBorder="1" applyAlignment="1">
      <alignment horizontal="center" vertical="center" wrapText="1"/>
    </xf>
    <xf numFmtId="0" fontId="32" fillId="0" borderId="16" xfId="1" applyNumberFormat="1" applyFont="1" applyFill="1" applyBorder="1" applyAlignment="1">
      <alignment horizontal="center" vertical="center"/>
    </xf>
    <xf numFmtId="0" fontId="32" fillId="0" borderId="19" xfId="1" applyFont="1" applyFill="1" applyBorder="1" applyAlignment="1">
      <alignment horizontal="center" vertical="center"/>
    </xf>
    <xf numFmtId="0" fontId="34" fillId="0" borderId="21" xfId="1" applyFont="1" applyFill="1" applyBorder="1" applyAlignment="1">
      <alignment horizontal="left" vertical="center"/>
    </xf>
    <xf numFmtId="0" fontId="32" fillId="0" borderId="7" xfId="1" applyFont="1" applyFill="1" applyBorder="1" applyAlignment="1">
      <alignment horizontal="justify" vertical="top"/>
    </xf>
    <xf numFmtId="0" fontId="34" fillId="0" borderId="25" xfId="3" applyFont="1" applyFill="1" applyBorder="1" applyAlignment="1">
      <alignment vertical="top" wrapText="1"/>
    </xf>
    <xf numFmtId="49" fontId="32" fillId="0" borderId="1" xfId="0" applyNumberFormat="1" applyFont="1" applyFill="1" applyBorder="1" applyAlignment="1">
      <alignment vertical="top" wrapText="1"/>
    </xf>
    <xf numFmtId="0" fontId="34" fillId="0" borderId="6" xfId="3" applyFont="1" applyFill="1" applyBorder="1" applyAlignment="1">
      <alignment horizontal="left" vertical="center"/>
    </xf>
    <xf numFmtId="0" fontId="34" fillId="0" borderId="7" xfId="3" applyFont="1" applyFill="1" applyBorder="1" applyAlignment="1">
      <alignment horizontal="justify" vertical="top" wrapText="1"/>
    </xf>
    <xf numFmtId="4" fontId="39" fillId="0" borderId="7" xfId="3" applyNumberFormat="1" applyFont="1" applyFill="1" applyBorder="1" applyAlignment="1">
      <alignment horizontal="center" vertical="center"/>
    </xf>
    <xf numFmtId="0" fontId="32" fillId="0" borderId="7" xfId="3" applyNumberFormat="1" applyFont="1" applyFill="1" applyBorder="1" applyAlignment="1">
      <alignment horizontal="justify" vertical="top" wrapText="1"/>
    </xf>
    <xf numFmtId="4" fontId="42" fillId="0" borderId="10" xfId="3" applyNumberFormat="1" applyFont="1" applyFill="1" applyBorder="1" applyAlignment="1">
      <alignment horizontal="center" vertical="center"/>
    </xf>
    <xf numFmtId="0" fontId="32" fillId="0" borderId="7" xfId="11" applyNumberFormat="1" applyFont="1" applyFill="1" applyBorder="1" applyAlignment="1" applyProtection="1">
      <alignment horizontal="left" vertical="top" wrapText="1"/>
    </xf>
    <xf numFmtId="49" fontId="34" fillId="0" borderId="24" xfId="8" applyNumberFormat="1" applyFont="1" applyFill="1" applyBorder="1" applyAlignment="1" applyProtection="1">
      <alignment horizontal="left" vertical="center" shrinkToFit="1"/>
    </xf>
    <xf numFmtId="0" fontId="34" fillId="0" borderId="25" xfId="9" applyNumberFormat="1" applyFont="1" applyFill="1" applyBorder="1" applyAlignment="1" applyProtection="1">
      <alignment horizontal="left" vertical="top" wrapText="1"/>
    </xf>
    <xf numFmtId="4" fontId="39" fillId="0" borderId="25" xfId="0" applyNumberFormat="1" applyFont="1" applyFill="1" applyBorder="1" applyAlignment="1">
      <alignment horizontal="center" vertical="center"/>
    </xf>
    <xf numFmtId="0" fontId="34" fillId="0" borderId="18" xfId="3" applyFont="1" applyFill="1" applyBorder="1" applyAlignment="1">
      <alignment horizontal="left" vertical="center" wrapText="1"/>
    </xf>
    <xf numFmtId="0" fontId="34" fillId="0" borderId="16" xfId="3" applyFont="1" applyFill="1" applyBorder="1" applyAlignment="1">
      <alignment horizontal="justify" vertical="top" wrapText="1"/>
    </xf>
    <xf numFmtId="0" fontId="32" fillId="0" borderId="18" xfId="3" applyFont="1" applyFill="1" applyBorder="1" applyAlignment="1">
      <alignment horizontal="left" vertical="center" wrapText="1"/>
    </xf>
    <xf numFmtId="0" fontId="34" fillId="0" borderId="25" xfId="3" applyFont="1" applyFill="1" applyBorder="1" applyAlignment="1">
      <alignment horizontal="left" vertical="center" wrapText="1"/>
    </xf>
    <xf numFmtId="0" fontId="34" fillId="0" borderId="22" xfId="3" applyFont="1" applyFill="1" applyBorder="1" applyAlignment="1">
      <alignment horizontal="justify" vertical="top"/>
    </xf>
    <xf numFmtId="4" fontId="39" fillId="0" borderId="22" xfId="0" applyNumberFormat="1" applyFont="1" applyFill="1" applyBorder="1" applyAlignment="1">
      <alignment horizontal="center" vertical="center"/>
    </xf>
    <xf numFmtId="0" fontId="34" fillId="0" borderId="25" xfId="3" applyFont="1" applyFill="1" applyBorder="1" applyAlignment="1">
      <alignment horizontal="justify" vertical="top"/>
    </xf>
    <xf numFmtId="0" fontId="35" fillId="0" borderId="1" xfId="0" applyFont="1" applyFill="1" applyBorder="1" applyAlignment="1">
      <alignment horizontal="justify" vertical="center"/>
    </xf>
    <xf numFmtId="0" fontId="32" fillId="0" borderId="1" xfId="0" applyFont="1" applyFill="1" applyBorder="1" applyAlignment="1">
      <alignment horizontal="justify" vertical="center" wrapText="1"/>
    </xf>
    <xf numFmtId="0" fontId="37" fillId="0" borderId="8" xfId="3" applyFont="1" applyFill="1" applyBorder="1" applyAlignment="1">
      <alignment horizontal="left" vertical="center"/>
    </xf>
    <xf numFmtId="0" fontId="37" fillId="0" borderId="1" xfId="3" applyFont="1" applyFill="1" applyBorder="1" applyAlignment="1">
      <alignment horizontal="left" vertical="top" wrapText="1"/>
    </xf>
    <xf numFmtId="4" fontId="40" fillId="0" borderId="1" xfId="0" applyNumberFormat="1" applyFont="1" applyFill="1" applyBorder="1" applyAlignment="1">
      <alignment horizontal="center" vertical="center"/>
    </xf>
    <xf numFmtId="4" fontId="40" fillId="0" borderId="1" xfId="3" applyNumberFormat="1" applyFont="1" applyFill="1" applyBorder="1" applyAlignment="1">
      <alignment horizontal="center" vertical="center"/>
    </xf>
    <xf numFmtId="4" fontId="40" fillId="0" borderId="12" xfId="3" applyNumberFormat="1" applyFont="1" applyFill="1" applyBorder="1" applyAlignment="1">
      <alignment horizontal="center" vertical="center"/>
    </xf>
    <xf numFmtId="0" fontId="38" fillId="0" borderId="0" xfId="1" applyFont="1" applyFill="1" applyBorder="1" applyAlignment="1">
      <alignment horizontal="center" wrapText="1"/>
    </xf>
    <xf numFmtId="0" fontId="47" fillId="0" borderId="0" xfId="0" applyFont="1" applyFill="1" applyBorder="1" applyAlignment="1">
      <alignment wrapText="1"/>
    </xf>
    <xf numFmtId="0" fontId="5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0" fillId="0" borderId="0" xfId="1" applyNumberFormat="1" applyFont="1" applyFill="1" applyBorder="1" applyAlignment="1">
      <alignment horizontal="left" vertical="top" wrapText="1"/>
    </xf>
    <xf numFmtId="0" fontId="24" fillId="0" borderId="0" xfId="0" applyFont="1" applyFill="1" applyAlignment="1">
      <alignment horizontal="center" wrapText="1"/>
    </xf>
    <xf numFmtId="0" fontId="24" fillId="0" borderId="0" xfId="0" applyFont="1" applyFill="1" applyAlignment="1">
      <alignment horizontal="center"/>
    </xf>
    <xf numFmtId="0" fontId="17" fillId="0" borderId="0" xfId="0" applyFont="1" applyFill="1" applyBorder="1" applyAlignment="1">
      <alignment horizontal="center" vertical="top" wrapText="1"/>
    </xf>
    <xf numFmtId="0" fontId="17" fillId="0" borderId="3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center" vertical="top" wrapText="1"/>
    </xf>
  </cellXfs>
  <cellStyles count="12">
    <cellStyle name="xl27" xfId="11"/>
    <cellStyle name="xl43" xfId="9"/>
    <cellStyle name="xl44" xfId="8"/>
    <cellStyle name="Гиперссылка" xfId="10" builtinId="8"/>
    <cellStyle name="Обычный" xfId="0" builtinId="0"/>
    <cellStyle name="Обычный 2" xfId="1"/>
    <cellStyle name="Обычный 2 2" xfId="3"/>
    <cellStyle name="Обычный 2 2 2" xfId="4"/>
    <cellStyle name="Обычный 2 2 3" xfId="6"/>
    <cellStyle name="Обычный 2 2 5" xfId="7"/>
    <cellStyle name="Обычный 2 3" xfId="2"/>
    <cellStyle name="Обычный 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2"/>
  <sheetViews>
    <sheetView topLeftCell="A220" workbookViewId="0">
      <selection activeCell="D79" sqref="D79"/>
    </sheetView>
  </sheetViews>
  <sheetFormatPr defaultColWidth="8.85546875" defaultRowHeight="15"/>
  <cols>
    <col min="1" max="1" width="29.28515625" style="100" customWidth="1"/>
    <col min="2" max="2" width="34.28515625" style="101" customWidth="1"/>
    <col min="3" max="3" width="14.140625" style="100" customWidth="1"/>
    <col min="4" max="4" width="13.42578125" style="100" customWidth="1"/>
    <col min="5" max="5" width="12.28515625" style="100" customWidth="1"/>
    <col min="6" max="6" width="16.140625" style="100" customWidth="1"/>
    <col min="7" max="16384" width="8.85546875" style="59"/>
  </cols>
  <sheetData>
    <row r="1" spans="1:6" ht="18.75" thickBot="1">
      <c r="A1" s="308" t="s">
        <v>499</v>
      </c>
      <c r="B1" s="308"/>
      <c r="C1" s="308"/>
      <c r="D1" s="309"/>
      <c r="E1" s="309"/>
      <c r="F1" s="309"/>
    </row>
    <row r="2" spans="1:6" ht="60.75" thickBot="1">
      <c r="A2" s="184" t="s">
        <v>0</v>
      </c>
      <c r="B2" s="185" t="s">
        <v>1</v>
      </c>
      <c r="C2" s="186" t="s">
        <v>500</v>
      </c>
      <c r="D2" s="187" t="s">
        <v>501</v>
      </c>
      <c r="E2" s="274" t="s">
        <v>2</v>
      </c>
      <c r="F2" s="275" t="s">
        <v>498</v>
      </c>
    </row>
    <row r="3" spans="1:6" ht="15.75" thickBot="1">
      <c r="A3" s="276">
        <v>1</v>
      </c>
      <c r="B3" s="277">
        <v>2</v>
      </c>
      <c r="C3" s="278">
        <v>3</v>
      </c>
      <c r="D3" s="279">
        <v>4</v>
      </c>
      <c r="E3" s="277">
        <v>5</v>
      </c>
      <c r="F3" s="280">
        <v>6</v>
      </c>
    </row>
    <row r="4" spans="1:6" ht="26.25" thickBot="1">
      <c r="A4" s="104" t="s">
        <v>3</v>
      </c>
      <c r="B4" s="105" t="s">
        <v>4</v>
      </c>
      <c r="C4" s="106">
        <f>SUM(C5+C12+C19+C33+C39+C42+C66+C73+C86+C96+C147)</f>
        <v>627021</v>
      </c>
      <c r="D4" s="106">
        <f>SUM(D5+D12+D19+D33+D39+D42+D66+D73+D86+D96+D147)</f>
        <v>422197.59999999992</v>
      </c>
      <c r="E4" s="106">
        <f t="shared" ref="E4:E73" si="0">D4/C4*100</f>
        <v>67.333885148982247</v>
      </c>
      <c r="F4" s="107">
        <f>D4-C4</f>
        <v>-204823.40000000008</v>
      </c>
    </row>
    <row r="5" spans="1:6" ht="15.75" thickBot="1">
      <c r="A5" s="188" t="s">
        <v>5</v>
      </c>
      <c r="B5" s="189" t="s">
        <v>6</v>
      </c>
      <c r="C5" s="190">
        <f>SUM(C6)</f>
        <v>423610</v>
      </c>
      <c r="D5" s="190">
        <f>SUM(D6)</f>
        <v>256498.79</v>
      </c>
      <c r="E5" s="190">
        <f t="shared" si="0"/>
        <v>60.550692854276342</v>
      </c>
      <c r="F5" s="191">
        <f t="shared" ref="F5:F68" si="1">D5-C5</f>
        <v>-167111.21</v>
      </c>
    </row>
    <row r="6" spans="1:6" ht="15.75" thickBot="1">
      <c r="A6" s="104" t="s">
        <v>211</v>
      </c>
      <c r="B6" s="105" t="s">
        <v>7</v>
      </c>
      <c r="C6" s="106">
        <f>SUM(C7:C10)</f>
        <v>423610</v>
      </c>
      <c r="D6" s="106">
        <f>SUM(D7:D11)</f>
        <v>256498.79</v>
      </c>
      <c r="E6" s="106">
        <f t="shared" si="0"/>
        <v>60.550692854276342</v>
      </c>
      <c r="F6" s="107">
        <f t="shared" si="1"/>
        <v>-167111.21</v>
      </c>
    </row>
    <row r="7" spans="1:6" ht="114.75">
      <c r="A7" s="108" t="s">
        <v>8</v>
      </c>
      <c r="B7" s="109" t="s">
        <v>212</v>
      </c>
      <c r="C7" s="110">
        <v>417418</v>
      </c>
      <c r="D7" s="111">
        <v>250268.26</v>
      </c>
      <c r="E7" s="112">
        <f t="shared" si="0"/>
        <v>59.956269255278883</v>
      </c>
      <c r="F7" s="113">
        <f t="shared" si="1"/>
        <v>-167149.74</v>
      </c>
    </row>
    <row r="8" spans="1:6" ht="140.25">
      <c r="A8" s="114" t="s">
        <v>9</v>
      </c>
      <c r="B8" s="115" t="s">
        <v>447</v>
      </c>
      <c r="C8" s="116">
        <v>998</v>
      </c>
      <c r="D8" s="117">
        <v>621.6</v>
      </c>
      <c r="E8" s="118">
        <f t="shared" si="0"/>
        <v>62.284569138276559</v>
      </c>
      <c r="F8" s="119">
        <f t="shared" si="1"/>
        <v>-376.4</v>
      </c>
    </row>
    <row r="9" spans="1:6" ht="66" customHeight="1">
      <c r="A9" s="114" t="s">
        <v>10</v>
      </c>
      <c r="B9" s="115" t="s">
        <v>213</v>
      </c>
      <c r="C9" s="116">
        <v>2926</v>
      </c>
      <c r="D9" s="117">
        <v>2099.46</v>
      </c>
      <c r="E9" s="118">
        <f t="shared" si="0"/>
        <v>71.751879699248121</v>
      </c>
      <c r="F9" s="119">
        <f t="shared" si="1"/>
        <v>-826.54</v>
      </c>
    </row>
    <row r="10" spans="1:6" ht="114.75">
      <c r="A10" s="114" t="s">
        <v>11</v>
      </c>
      <c r="B10" s="115" t="s">
        <v>448</v>
      </c>
      <c r="C10" s="116">
        <v>2268</v>
      </c>
      <c r="D10" s="117">
        <v>3043.92</v>
      </c>
      <c r="E10" s="118">
        <f t="shared" si="0"/>
        <v>134.2116402116402</v>
      </c>
      <c r="F10" s="119">
        <f t="shared" si="1"/>
        <v>775.92000000000007</v>
      </c>
    </row>
    <row r="11" spans="1:6" ht="141" thickBot="1">
      <c r="A11" s="120" t="s">
        <v>311</v>
      </c>
      <c r="B11" s="121" t="s">
        <v>312</v>
      </c>
      <c r="C11" s="122">
        <v>0</v>
      </c>
      <c r="D11" s="123">
        <v>465.55</v>
      </c>
      <c r="E11" s="124"/>
      <c r="F11" s="125">
        <f t="shared" si="1"/>
        <v>465.55</v>
      </c>
    </row>
    <row r="12" spans="1:6" ht="51.75" thickBot="1">
      <c r="A12" s="212" t="s">
        <v>12</v>
      </c>
      <c r="B12" s="213" t="s">
        <v>13</v>
      </c>
      <c r="C12" s="196">
        <f>C13</f>
        <v>49326</v>
      </c>
      <c r="D12" s="196">
        <f>D13</f>
        <v>36799.460000000006</v>
      </c>
      <c r="E12" s="196">
        <f t="shared" si="0"/>
        <v>74.604589871467397</v>
      </c>
      <c r="F12" s="197">
        <f t="shared" si="1"/>
        <v>-12526.539999999994</v>
      </c>
    </row>
    <row r="13" spans="1:6" ht="39" thickBot="1">
      <c r="A13" s="104" t="s">
        <v>313</v>
      </c>
      <c r="B13" s="126" t="s">
        <v>314</v>
      </c>
      <c r="C13" s="127">
        <f>C14+C15+C16+C17+C18</f>
        <v>49326</v>
      </c>
      <c r="D13" s="127">
        <f>D14+D15+D16+D17+D18</f>
        <v>36799.460000000006</v>
      </c>
      <c r="E13" s="106">
        <f t="shared" si="0"/>
        <v>74.604589871467397</v>
      </c>
      <c r="F13" s="107">
        <f t="shared" si="1"/>
        <v>-12526.539999999994</v>
      </c>
    </row>
    <row r="14" spans="1:6" ht="64.5" thickBot="1">
      <c r="A14" s="281" t="s">
        <v>192</v>
      </c>
      <c r="B14" s="193" t="s">
        <v>449</v>
      </c>
      <c r="C14" s="194">
        <v>1713</v>
      </c>
      <c r="D14" s="194">
        <v>1205.18</v>
      </c>
      <c r="E14" s="194">
        <f t="shared" si="0"/>
        <v>70.354932866316418</v>
      </c>
      <c r="F14" s="195">
        <f t="shared" si="1"/>
        <v>-507.81999999999994</v>
      </c>
    </row>
    <row r="15" spans="1:6" ht="153">
      <c r="A15" s="128" t="s">
        <v>256</v>
      </c>
      <c r="B15" s="282" t="s">
        <v>257</v>
      </c>
      <c r="C15" s="110">
        <v>21527</v>
      </c>
      <c r="D15" s="110">
        <v>17468.16</v>
      </c>
      <c r="E15" s="112">
        <f t="shared" si="0"/>
        <v>81.145352348213876</v>
      </c>
      <c r="F15" s="113">
        <f t="shared" si="1"/>
        <v>-4058.84</v>
      </c>
    </row>
    <row r="16" spans="1:6" ht="191.25">
      <c r="A16" s="129" t="s">
        <v>258</v>
      </c>
      <c r="B16" s="130" t="s">
        <v>315</v>
      </c>
      <c r="C16" s="116">
        <v>119</v>
      </c>
      <c r="D16" s="116">
        <v>101</v>
      </c>
      <c r="E16" s="118">
        <f t="shared" si="0"/>
        <v>84.87394957983193</v>
      </c>
      <c r="F16" s="119">
        <f t="shared" si="1"/>
        <v>-18</v>
      </c>
    </row>
    <row r="17" spans="1:6" ht="165.75">
      <c r="A17" s="131" t="s">
        <v>259</v>
      </c>
      <c r="B17" s="132" t="s">
        <v>316</v>
      </c>
      <c r="C17" s="116">
        <v>28666</v>
      </c>
      <c r="D17" s="116">
        <v>20058.71</v>
      </c>
      <c r="E17" s="118">
        <f t="shared" si="0"/>
        <v>69.97387148538337</v>
      </c>
      <c r="F17" s="119">
        <f t="shared" si="1"/>
        <v>-8607.2900000000009</v>
      </c>
    </row>
    <row r="18" spans="1:6" ht="166.5" thickBot="1">
      <c r="A18" s="133" t="s">
        <v>260</v>
      </c>
      <c r="B18" s="134" t="s">
        <v>317</v>
      </c>
      <c r="C18" s="122">
        <v>-2699</v>
      </c>
      <c r="D18" s="122">
        <v>-2033.59</v>
      </c>
      <c r="E18" s="124">
        <f t="shared" si="0"/>
        <v>75.346054094108922</v>
      </c>
      <c r="F18" s="125">
        <f t="shared" si="1"/>
        <v>665.41000000000008</v>
      </c>
    </row>
    <row r="19" spans="1:6" ht="15.75" thickBot="1">
      <c r="A19" s="135" t="s">
        <v>62</v>
      </c>
      <c r="B19" s="273" t="s">
        <v>63</v>
      </c>
      <c r="C19" s="106">
        <f>SUM(C26+C29+C31+C20)</f>
        <v>61704</v>
      </c>
      <c r="D19" s="106">
        <f>SUM(D26+D29+D31+D20)</f>
        <v>48693.549999999996</v>
      </c>
      <c r="E19" s="106">
        <f t="shared" si="0"/>
        <v>78.914738104498895</v>
      </c>
      <c r="F19" s="107">
        <f t="shared" si="1"/>
        <v>-13010.450000000004</v>
      </c>
    </row>
    <row r="20" spans="1:6" ht="51.75" thickBot="1">
      <c r="A20" s="104" t="s">
        <v>214</v>
      </c>
      <c r="B20" s="126" t="s">
        <v>215</v>
      </c>
      <c r="C20" s="106">
        <f>SUM(C21:C25)</f>
        <v>48673</v>
      </c>
      <c r="D20" s="106">
        <f>SUM(D21:D25)</f>
        <v>43040.179999999993</v>
      </c>
      <c r="E20" s="106">
        <f t="shared" si="0"/>
        <v>88.427218375690813</v>
      </c>
      <c r="F20" s="107">
        <f t="shared" si="1"/>
        <v>-5632.820000000007</v>
      </c>
    </row>
    <row r="21" spans="1:6" ht="63.75">
      <c r="A21" s="108" t="s">
        <v>193</v>
      </c>
      <c r="B21" s="109" t="s">
        <v>216</v>
      </c>
      <c r="C21" s="110">
        <v>18890</v>
      </c>
      <c r="D21" s="111">
        <v>19290.509999999998</v>
      </c>
      <c r="E21" s="112">
        <f t="shared" si="0"/>
        <v>102.12022233986235</v>
      </c>
      <c r="F21" s="113">
        <f t="shared" si="1"/>
        <v>400.5099999999984</v>
      </c>
    </row>
    <row r="22" spans="1:6" ht="63.75">
      <c r="A22" s="114" t="s">
        <v>318</v>
      </c>
      <c r="B22" s="115" t="s">
        <v>319</v>
      </c>
      <c r="C22" s="116">
        <v>0</v>
      </c>
      <c r="D22" s="117">
        <v>-3.12</v>
      </c>
      <c r="E22" s="118"/>
      <c r="F22" s="119">
        <f t="shared" si="1"/>
        <v>-3.12</v>
      </c>
    </row>
    <row r="23" spans="1:6" ht="89.25">
      <c r="A23" s="114" t="s">
        <v>194</v>
      </c>
      <c r="B23" s="115" t="s">
        <v>217</v>
      </c>
      <c r="C23" s="116">
        <v>29783</v>
      </c>
      <c r="D23" s="117">
        <v>23803.64</v>
      </c>
      <c r="E23" s="118">
        <f t="shared" si="0"/>
        <v>79.923580566094756</v>
      </c>
      <c r="F23" s="119">
        <f t="shared" si="1"/>
        <v>-5979.3600000000006</v>
      </c>
    </row>
    <row r="24" spans="1:6" ht="76.5">
      <c r="A24" s="136" t="s">
        <v>450</v>
      </c>
      <c r="B24" s="115" t="s">
        <v>320</v>
      </c>
      <c r="C24" s="116">
        <v>0</v>
      </c>
      <c r="D24" s="117">
        <v>-23.87</v>
      </c>
      <c r="E24" s="118"/>
      <c r="F24" s="119">
        <f t="shared" si="1"/>
        <v>-23.87</v>
      </c>
    </row>
    <row r="25" spans="1:6" ht="51.75" thickBot="1">
      <c r="A25" s="120" t="s">
        <v>474</v>
      </c>
      <c r="B25" s="121" t="s">
        <v>475</v>
      </c>
      <c r="C25" s="122">
        <v>0</v>
      </c>
      <c r="D25" s="123">
        <v>-26.98</v>
      </c>
      <c r="E25" s="124"/>
      <c r="F25" s="125">
        <f t="shared" si="1"/>
        <v>-26.98</v>
      </c>
    </row>
    <row r="26" spans="1:6" ht="26.25" thickBot="1">
      <c r="A26" s="104" t="s">
        <v>218</v>
      </c>
      <c r="B26" s="126" t="s">
        <v>15</v>
      </c>
      <c r="C26" s="127">
        <f>SUM(C27:C27)</f>
        <v>390</v>
      </c>
      <c r="D26" s="127">
        <f>SUM(D27+D28)</f>
        <v>-430.54</v>
      </c>
      <c r="E26" s="106">
        <f t="shared" si="0"/>
        <v>-110.39487179487179</v>
      </c>
      <c r="F26" s="107">
        <f t="shared" si="1"/>
        <v>-820.54</v>
      </c>
    </row>
    <row r="27" spans="1:6" ht="25.5">
      <c r="A27" s="108" t="s">
        <v>14</v>
      </c>
      <c r="B27" s="109" t="s">
        <v>15</v>
      </c>
      <c r="C27" s="110">
        <v>390</v>
      </c>
      <c r="D27" s="111">
        <v>-430.54</v>
      </c>
      <c r="E27" s="112">
        <f t="shared" si="0"/>
        <v>-110.39487179487179</v>
      </c>
      <c r="F27" s="113">
        <f t="shared" si="1"/>
        <v>-820.54</v>
      </c>
    </row>
    <row r="28" spans="1:6" ht="51.75" thickBot="1">
      <c r="A28" s="120" t="s">
        <v>502</v>
      </c>
      <c r="B28" s="121" t="s">
        <v>503</v>
      </c>
      <c r="C28" s="122">
        <v>0</v>
      </c>
      <c r="D28" s="123">
        <v>0</v>
      </c>
      <c r="E28" s="124"/>
      <c r="F28" s="125">
        <f t="shared" si="1"/>
        <v>0</v>
      </c>
    </row>
    <row r="29" spans="1:6" ht="15.75" thickBot="1">
      <c r="A29" s="104" t="s">
        <v>219</v>
      </c>
      <c r="B29" s="126" t="s">
        <v>16</v>
      </c>
      <c r="C29" s="127">
        <f t="shared" ref="C29:D29" si="2">SUM(C30:C30)</f>
        <v>346</v>
      </c>
      <c r="D29" s="127">
        <f t="shared" si="2"/>
        <v>427.16</v>
      </c>
      <c r="E29" s="106">
        <f t="shared" si="0"/>
        <v>123.45664739884394</v>
      </c>
      <c r="F29" s="107">
        <f t="shared" si="1"/>
        <v>81.160000000000025</v>
      </c>
    </row>
    <row r="30" spans="1:6" ht="15.75" thickBot="1">
      <c r="A30" s="137" t="s">
        <v>17</v>
      </c>
      <c r="B30" s="138" t="s">
        <v>16</v>
      </c>
      <c r="C30" s="139">
        <v>346</v>
      </c>
      <c r="D30" s="140">
        <v>427.16</v>
      </c>
      <c r="E30" s="141">
        <f t="shared" si="0"/>
        <v>123.45664739884394</v>
      </c>
      <c r="F30" s="142">
        <f t="shared" si="1"/>
        <v>81.160000000000025</v>
      </c>
    </row>
    <row r="31" spans="1:6" ht="39" thickBot="1">
      <c r="A31" s="104" t="s">
        <v>18</v>
      </c>
      <c r="B31" s="126" t="s">
        <v>19</v>
      </c>
      <c r="C31" s="106">
        <f t="shared" ref="C31:D31" si="3">SUM(C32)</f>
        <v>12295</v>
      </c>
      <c r="D31" s="106">
        <f t="shared" si="3"/>
        <v>5656.75</v>
      </c>
      <c r="E31" s="106">
        <f t="shared" si="0"/>
        <v>46.008540056933711</v>
      </c>
      <c r="F31" s="107">
        <f t="shared" si="1"/>
        <v>-6638.25</v>
      </c>
    </row>
    <row r="32" spans="1:6" ht="51.75" thickBot="1">
      <c r="A32" s="137" t="s">
        <v>20</v>
      </c>
      <c r="B32" s="138" t="s">
        <v>195</v>
      </c>
      <c r="C32" s="139">
        <v>12295</v>
      </c>
      <c r="D32" s="140">
        <v>5656.75</v>
      </c>
      <c r="E32" s="141">
        <f t="shared" si="0"/>
        <v>46.008540056933711</v>
      </c>
      <c r="F32" s="142">
        <f t="shared" si="1"/>
        <v>-6638.25</v>
      </c>
    </row>
    <row r="33" spans="1:6" ht="15.75" thickBot="1">
      <c r="A33" s="104" t="s">
        <v>21</v>
      </c>
      <c r="B33" s="126" t="s">
        <v>22</v>
      </c>
      <c r="C33" s="106">
        <f t="shared" ref="C33:D33" si="4">SUM(C34+C36)</f>
        <v>32978</v>
      </c>
      <c r="D33" s="106">
        <f t="shared" si="4"/>
        <v>17455.28</v>
      </c>
      <c r="E33" s="106">
        <f t="shared" si="0"/>
        <v>52.930074595184664</v>
      </c>
      <c r="F33" s="107">
        <f t="shared" si="1"/>
        <v>-15522.720000000001</v>
      </c>
    </row>
    <row r="34" spans="1:6" ht="15.75" thickBot="1">
      <c r="A34" s="104" t="s">
        <v>220</v>
      </c>
      <c r="B34" s="126" t="s">
        <v>23</v>
      </c>
      <c r="C34" s="106">
        <f>SUM(C35)</f>
        <v>9018</v>
      </c>
      <c r="D34" s="106">
        <f>SUM(D35)</f>
        <v>1306.32</v>
      </c>
      <c r="E34" s="106">
        <f t="shared" si="0"/>
        <v>14.485695276114438</v>
      </c>
      <c r="F34" s="107">
        <f t="shared" si="1"/>
        <v>-7711.68</v>
      </c>
    </row>
    <row r="35" spans="1:6" ht="64.5" thickBot="1">
      <c r="A35" s="137" t="s">
        <v>24</v>
      </c>
      <c r="B35" s="138" t="s">
        <v>221</v>
      </c>
      <c r="C35" s="139">
        <v>9018</v>
      </c>
      <c r="D35" s="140">
        <v>1306.32</v>
      </c>
      <c r="E35" s="141">
        <f t="shared" si="0"/>
        <v>14.485695276114438</v>
      </c>
      <c r="F35" s="142">
        <f t="shared" si="1"/>
        <v>-7711.68</v>
      </c>
    </row>
    <row r="36" spans="1:6" ht="15.75" thickBot="1">
      <c r="A36" s="104" t="s">
        <v>222</v>
      </c>
      <c r="B36" s="126" t="s">
        <v>25</v>
      </c>
      <c r="C36" s="127">
        <f>SUM(C37:C38)</f>
        <v>23960</v>
      </c>
      <c r="D36" s="127">
        <f>SUM(D37:D38)</f>
        <v>16148.96</v>
      </c>
      <c r="E36" s="106">
        <f t="shared" si="0"/>
        <v>67.399666110183631</v>
      </c>
      <c r="F36" s="107">
        <f t="shared" si="1"/>
        <v>-7811.0400000000009</v>
      </c>
    </row>
    <row r="37" spans="1:6" ht="51">
      <c r="A37" s="108" t="s">
        <v>60</v>
      </c>
      <c r="B37" s="109" t="s">
        <v>196</v>
      </c>
      <c r="C37" s="110">
        <v>15987</v>
      </c>
      <c r="D37" s="110">
        <v>14849.91</v>
      </c>
      <c r="E37" s="112">
        <f t="shared" si="0"/>
        <v>92.887408519422038</v>
      </c>
      <c r="F37" s="113">
        <f t="shared" si="1"/>
        <v>-1137.0900000000001</v>
      </c>
    </row>
    <row r="38" spans="1:6" ht="51.75" thickBot="1">
      <c r="A38" s="120" t="s">
        <v>61</v>
      </c>
      <c r="B38" s="121" t="s">
        <v>197</v>
      </c>
      <c r="C38" s="122">
        <v>7973</v>
      </c>
      <c r="D38" s="122">
        <v>1299.05</v>
      </c>
      <c r="E38" s="124">
        <f t="shared" si="0"/>
        <v>16.293114260629622</v>
      </c>
      <c r="F38" s="125">
        <f t="shared" si="1"/>
        <v>-6673.95</v>
      </c>
    </row>
    <row r="39" spans="1:6" ht="26.25" thickBot="1">
      <c r="A39" s="104" t="s">
        <v>26</v>
      </c>
      <c r="B39" s="126" t="s">
        <v>27</v>
      </c>
      <c r="C39" s="106">
        <f>SUM(C40:C41)</f>
        <v>8883</v>
      </c>
      <c r="D39" s="106">
        <f>SUM(D40:D41)</f>
        <v>5657.06</v>
      </c>
      <c r="E39" s="106">
        <f t="shared" si="0"/>
        <v>63.684115726668921</v>
      </c>
      <c r="F39" s="107">
        <f t="shared" si="1"/>
        <v>-3225.9399999999996</v>
      </c>
    </row>
    <row r="40" spans="1:6" ht="63.75">
      <c r="A40" s="108" t="s">
        <v>28</v>
      </c>
      <c r="B40" s="109" t="s">
        <v>29</v>
      </c>
      <c r="C40" s="110">
        <v>8883</v>
      </c>
      <c r="D40" s="111">
        <v>5652.06</v>
      </c>
      <c r="E40" s="112">
        <f t="shared" si="0"/>
        <v>63.627828436339087</v>
      </c>
      <c r="F40" s="113">
        <f t="shared" si="1"/>
        <v>-3230.9399999999996</v>
      </c>
    </row>
    <row r="41" spans="1:6" ht="77.25" thickBot="1">
      <c r="A41" s="120" t="s">
        <v>321</v>
      </c>
      <c r="B41" s="121" t="s">
        <v>322</v>
      </c>
      <c r="C41" s="122">
        <v>0</v>
      </c>
      <c r="D41" s="123">
        <v>5</v>
      </c>
      <c r="E41" s="124"/>
      <c r="F41" s="125">
        <f t="shared" si="1"/>
        <v>5</v>
      </c>
    </row>
    <row r="42" spans="1:6" ht="64.5" thickBot="1">
      <c r="A42" s="104" t="s">
        <v>30</v>
      </c>
      <c r="B42" s="105" t="s">
        <v>31</v>
      </c>
      <c r="C42" s="106">
        <f>C43+C45+C49+C53+C56+C60+C47+K44</f>
        <v>45416</v>
      </c>
      <c r="D42" s="106">
        <f>D43+D45+D49+D53+D56+D60+D47+L44</f>
        <v>30647.53</v>
      </c>
      <c r="E42" s="106">
        <f t="shared" si="0"/>
        <v>67.481790558393513</v>
      </c>
      <c r="F42" s="107">
        <f t="shared" si="1"/>
        <v>-14768.470000000001</v>
      </c>
    </row>
    <row r="43" spans="1:6" ht="90" thickBot="1">
      <c r="A43" s="104" t="s">
        <v>451</v>
      </c>
      <c r="B43" s="126" t="s">
        <v>323</v>
      </c>
      <c r="C43" s="143">
        <f>SUM(C44:C44)</f>
        <v>36583</v>
      </c>
      <c r="D43" s="143">
        <f>SUM(D44:D44)</f>
        <v>24400.39</v>
      </c>
      <c r="E43" s="106">
        <f t="shared" si="0"/>
        <v>66.698712516742759</v>
      </c>
      <c r="F43" s="107">
        <f t="shared" si="1"/>
        <v>-12182.61</v>
      </c>
    </row>
    <row r="44" spans="1:6" ht="128.25" thickBot="1">
      <c r="A44" s="137" t="s">
        <v>58</v>
      </c>
      <c r="B44" s="198" t="s">
        <v>324</v>
      </c>
      <c r="C44" s="139">
        <v>36583</v>
      </c>
      <c r="D44" s="140">
        <v>24400.39</v>
      </c>
      <c r="E44" s="141">
        <f t="shared" si="0"/>
        <v>66.698712516742759</v>
      </c>
      <c r="F44" s="142">
        <f t="shared" si="1"/>
        <v>-12182.61</v>
      </c>
    </row>
    <row r="45" spans="1:6" ht="102.75" thickBot="1">
      <c r="A45" s="104" t="s">
        <v>223</v>
      </c>
      <c r="B45" s="199" t="s">
        <v>325</v>
      </c>
      <c r="C45" s="106">
        <f t="shared" ref="C45:D45" si="5">C46</f>
        <v>100</v>
      </c>
      <c r="D45" s="106">
        <f t="shared" si="5"/>
        <v>50.62</v>
      </c>
      <c r="E45" s="106">
        <f t="shared" si="0"/>
        <v>50.62</v>
      </c>
      <c r="F45" s="107">
        <f t="shared" si="1"/>
        <v>-49.38</v>
      </c>
    </row>
    <row r="46" spans="1:6" ht="128.25" thickBot="1">
      <c r="A46" s="137" t="s">
        <v>190</v>
      </c>
      <c r="B46" s="198" t="s">
        <v>326</v>
      </c>
      <c r="C46" s="140">
        <v>100</v>
      </c>
      <c r="D46" s="140">
        <v>50.62</v>
      </c>
      <c r="E46" s="141">
        <f t="shared" si="0"/>
        <v>50.62</v>
      </c>
      <c r="F46" s="142">
        <f t="shared" si="1"/>
        <v>-49.38</v>
      </c>
    </row>
    <row r="47" spans="1:6" ht="115.5" thickBot="1">
      <c r="A47" s="104" t="s">
        <v>443</v>
      </c>
      <c r="B47" s="199" t="s">
        <v>444</v>
      </c>
      <c r="C47" s="143">
        <f>SUM(C48)</f>
        <v>0</v>
      </c>
      <c r="D47" s="143">
        <f>SUM(D48)</f>
        <v>9.33</v>
      </c>
      <c r="E47" s="106"/>
      <c r="F47" s="107">
        <f t="shared" si="1"/>
        <v>9.33</v>
      </c>
    </row>
    <row r="48" spans="1:6" ht="141" thickBot="1">
      <c r="A48" s="137" t="s">
        <v>445</v>
      </c>
      <c r="B48" s="198" t="s">
        <v>446</v>
      </c>
      <c r="C48" s="140">
        <v>0</v>
      </c>
      <c r="D48" s="140">
        <v>9.33</v>
      </c>
      <c r="E48" s="141"/>
      <c r="F48" s="142">
        <f t="shared" si="1"/>
        <v>9.33</v>
      </c>
    </row>
    <row r="49" spans="1:6" ht="51.75" thickBot="1">
      <c r="A49" s="104" t="s">
        <v>225</v>
      </c>
      <c r="B49" s="200" t="s">
        <v>226</v>
      </c>
      <c r="C49" s="143">
        <f>SUM(C50:C52)</f>
        <v>4769</v>
      </c>
      <c r="D49" s="143">
        <f>SUM(D50:D52)</f>
        <v>3233.61</v>
      </c>
      <c r="E49" s="106">
        <f t="shared" si="0"/>
        <v>67.804780876494036</v>
      </c>
      <c r="F49" s="107">
        <f t="shared" si="1"/>
        <v>-1535.3899999999999</v>
      </c>
    </row>
    <row r="50" spans="1:6" ht="89.25">
      <c r="A50" s="108" t="s">
        <v>32</v>
      </c>
      <c r="B50" s="201" t="s">
        <v>327</v>
      </c>
      <c r="C50" s="111">
        <v>4405</v>
      </c>
      <c r="D50" s="111">
        <v>2985.34</v>
      </c>
      <c r="E50" s="112">
        <f t="shared" si="0"/>
        <v>67.771623155505111</v>
      </c>
      <c r="F50" s="113">
        <f t="shared" si="1"/>
        <v>-1419.6599999999999</v>
      </c>
    </row>
    <row r="51" spans="1:6" ht="89.25">
      <c r="A51" s="114" t="s">
        <v>452</v>
      </c>
      <c r="B51" s="144" t="s">
        <v>436</v>
      </c>
      <c r="C51" s="117">
        <v>0</v>
      </c>
      <c r="D51" s="117">
        <v>17.5</v>
      </c>
      <c r="E51" s="118"/>
      <c r="F51" s="119">
        <f t="shared" si="1"/>
        <v>17.5</v>
      </c>
    </row>
    <row r="52" spans="1:6" ht="64.5" thickBot="1">
      <c r="A52" s="120" t="s">
        <v>33</v>
      </c>
      <c r="B52" s="202" t="s">
        <v>328</v>
      </c>
      <c r="C52" s="123">
        <v>364</v>
      </c>
      <c r="D52" s="123">
        <v>230.77</v>
      </c>
      <c r="E52" s="124">
        <f t="shared" si="0"/>
        <v>63.39835164835165</v>
      </c>
      <c r="F52" s="125">
        <f t="shared" si="1"/>
        <v>-133.22999999999999</v>
      </c>
    </row>
    <row r="53" spans="1:6" ht="64.5" thickBot="1">
      <c r="A53" s="145" t="s">
        <v>453</v>
      </c>
      <c r="B53" s="199" t="s">
        <v>329</v>
      </c>
      <c r="C53" s="143">
        <f t="shared" ref="C53:D53" si="6">SUM(C54:C55)</f>
        <v>78</v>
      </c>
      <c r="D53" s="143">
        <f t="shared" si="6"/>
        <v>10.32</v>
      </c>
      <c r="E53" s="106">
        <f t="shared" si="0"/>
        <v>13.230769230769232</v>
      </c>
      <c r="F53" s="107">
        <f t="shared" si="1"/>
        <v>-67.680000000000007</v>
      </c>
    </row>
    <row r="54" spans="1:6" ht="153">
      <c r="A54" s="146" t="s">
        <v>224</v>
      </c>
      <c r="B54" s="201" t="s">
        <v>330</v>
      </c>
      <c r="C54" s="111">
        <v>58</v>
      </c>
      <c r="D54" s="111">
        <v>5.87</v>
      </c>
      <c r="E54" s="112">
        <f t="shared" si="0"/>
        <v>10.120689655172415</v>
      </c>
      <c r="F54" s="113">
        <f t="shared" si="1"/>
        <v>-52.13</v>
      </c>
    </row>
    <row r="55" spans="1:6" ht="141" thickBot="1">
      <c r="A55" s="147" t="s">
        <v>261</v>
      </c>
      <c r="B55" s="202" t="s">
        <v>454</v>
      </c>
      <c r="C55" s="123">
        <v>20</v>
      </c>
      <c r="D55" s="123">
        <v>4.45</v>
      </c>
      <c r="E55" s="124">
        <f t="shared" si="0"/>
        <v>22.25</v>
      </c>
      <c r="F55" s="125">
        <f t="shared" si="1"/>
        <v>-15.55</v>
      </c>
    </row>
    <row r="56" spans="1:6" ht="90" thickBot="1">
      <c r="A56" s="145" t="s">
        <v>455</v>
      </c>
      <c r="B56" s="203" t="s">
        <v>262</v>
      </c>
      <c r="C56" s="106">
        <f>SUM(C57:C59)</f>
        <v>2</v>
      </c>
      <c r="D56" s="106">
        <f>SUM(D57:D59)</f>
        <v>0.21000000000000002</v>
      </c>
      <c r="E56" s="106">
        <f t="shared" si="0"/>
        <v>10.500000000000002</v>
      </c>
      <c r="F56" s="107">
        <f t="shared" si="1"/>
        <v>-1.79</v>
      </c>
    </row>
    <row r="57" spans="1:6" ht="216.75">
      <c r="A57" s="146" t="s">
        <v>263</v>
      </c>
      <c r="B57" s="204" t="s">
        <v>264</v>
      </c>
      <c r="C57" s="110">
        <v>1</v>
      </c>
      <c r="D57" s="111">
        <v>0.14000000000000001</v>
      </c>
      <c r="E57" s="112">
        <f t="shared" si="0"/>
        <v>14.000000000000002</v>
      </c>
      <c r="F57" s="113">
        <f t="shared" si="1"/>
        <v>-0.86</v>
      </c>
    </row>
    <row r="58" spans="1:6" ht="204">
      <c r="A58" s="148" t="s">
        <v>265</v>
      </c>
      <c r="B58" s="149" t="s">
        <v>456</v>
      </c>
      <c r="C58" s="117">
        <v>1</v>
      </c>
      <c r="D58" s="117">
        <v>0</v>
      </c>
      <c r="E58" s="118">
        <f t="shared" si="0"/>
        <v>0</v>
      </c>
      <c r="F58" s="119">
        <f t="shared" si="1"/>
        <v>-1</v>
      </c>
    </row>
    <row r="59" spans="1:6" ht="294" thickBot="1">
      <c r="A59" s="147" t="s">
        <v>437</v>
      </c>
      <c r="B59" s="150" t="s">
        <v>438</v>
      </c>
      <c r="C59" s="123">
        <v>0</v>
      </c>
      <c r="D59" s="123">
        <v>7.0000000000000007E-2</v>
      </c>
      <c r="E59" s="124"/>
      <c r="F59" s="125">
        <f t="shared" si="1"/>
        <v>7.0000000000000007E-2</v>
      </c>
    </row>
    <row r="60" spans="1:6" ht="115.5" thickBot="1">
      <c r="A60" s="104" t="s">
        <v>227</v>
      </c>
      <c r="B60" s="199" t="s">
        <v>228</v>
      </c>
      <c r="C60" s="106">
        <f>C61+C62</f>
        <v>3884</v>
      </c>
      <c r="D60" s="106">
        <f>D61+D62</f>
        <v>2943.05</v>
      </c>
      <c r="E60" s="106">
        <f t="shared" si="0"/>
        <v>75.773686920700314</v>
      </c>
      <c r="F60" s="107">
        <f t="shared" si="1"/>
        <v>-940.94999999999982</v>
      </c>
    </row>
    <row r="61" spans="1:6" ht="141" thickBot="1">
      <c r="A61" s="137" t="s">
        <v>229</v>
      </c>
      <c r="B61" s="205" t="s">
        <v>331</v>
      </c>
      <c r="C61" s="141">
        <v>3211</v>
      </c>
      <c r="D61" s="141">
        <v>2419.83</v>
      </c>
      <c r="E61" s="141">
        <f t="shared" si="0"/>
        <v>75.360635316100897</v>
      </c>
      <c r="F61" s="142">
        <f t="shared" si="1"/>
        <v>-791.17000000000007</v>
      </c>
    </row>
    <row r="62" spans="1:6" ht="166.5" thickBot="1">
      <c r="A62" s="206" t="s">
        <v>491</v>
      </c>
      <c r="B62" s="207" t="s">
        <v>492</v>
      </c>
      <c r="C62" s="208">
        <f>C63+C64+C65</f>
        <v>673</v>
      </c>
      <c r="D62" s="208">
        <f>D63+D64+D65</f>
        <v>523.22</v>
      </c>
      <c r="E62" s="208">
        <f t="shared" si="0"/>
        <v>77.744427934621115</v>
      </c>
      <c r="F62" s="209">
        <f t="shared" si="1"/>
        <v>-149.77999999999997</v>
      </c>
    </row>
    <row r="63" spans="1:6" ht="204">
      <c r="A63" s="108" t="s">
        <v>266</v>
      </c>
      <c r="B63" s="204" t="s">
        <v>332</v>
      </c>
      <c r="C63" s="112">
        <v>19</v>
      </c>
      <c r="D63" s="112">
        <v>0</v>
      </c>
      <c r="E63" s="112">
        <f t="shared" si="0"/>
        <v>0</v>
      </c>
      <c r="F63" s="113">
        <f t="shared" si="1"/>
        <v>-19</v>
      </c>
    </row>
    <row r="64" spans="1:6" ht="204">
      <c r="A64" s="114" t="s">
        <v>267</v>
      </c>
      <c r="B64" s="149" t="s">
        <v>333</v>
      </c>
      <c r="C64" s="117">
        <v>44</v>
      </c>
      <c r="D64" s="117">
        <v>19.22</v>
      </c>
      <c r="E64" s="118">
        <f t="shared" si="0"/>
        <v>43.68181818181818</v>
      </c>
      <c r="F64" s="119">
        <f t="shared" si="1"/>
        <v>-24.78</v>
      </c>
    </row>
    <row r="65" spans="1:6" ht="204.75" thickBot="1">
      <c r="A65" s="120" t="s">
        <v>268</v>
      </c>
      <c r="B65" s="150" t="s">
        <v>334</v>
      </c>
      <c r="C65" s="123">
        <f>390+220</f>
        <v>610</v>
      </c>
      <c r="D65" s="123">
        <v>504</v>
      </c>
      <c r="E65" s="124">
        <f t="shared" si="0"/>
        <v>82.622950819672141</v>
      </c>
      <c r="F65" s="125">
        <f t="shared" si="1"/>
        <v>-106</v>
      </c>
    </row>
    <row r="66" spans="1:6" ht="26.25" thickBot="1">
      <c r="A66" s="212" t="s">
        <v>34</v>
      </c>
      <c r="B66" s="283" t="s">
        <v>35</v>
      </c>
      <c r="C66" s="196">
        <f t="shared" ref="C66:D66" si="7">SUM(C67)</f>
        <v>1145</v>
      </c>
      <c r="D66" s="196">
        <f t="shared" si="7"/>
        <v>15694.76</v>
      </c>
      <c r="E66" s="214">
        <f t="shared" si="0"/>
        <v>1370.7213973799126</v>
      </c>
      <c r="F66" s="197">
        <f t="shared" si="1"/>
        <v>14549.76</v>
      </c>
    </row>
    <row r="67" spans="1:6" ht="26.25" thickBot="1">
      <c r="A67" s="104" t="s">
        <v>230</v>
      </c>
      <c r="B67" s="126" t="s">
        <v>36</v>
      </c>
      <c r="C67" s="106">
        <f>SUM(C68:C72)</f>
        <v>1145</v>
      </c>
      <c r="D67" s="106">
        <f>SUM(D68:D72)</f>
        <v>15694.76</v>
      </c>
      <c r="E67" s="210">
        <f t="shared" si="0"/>
        <v>1370.7213973799126</v>
      </c>
      <c r="F67" s="107">
        <f t="shared" si="1"/>
        <v>14549.76</v>
      </c>
    </row>
    <row r="68" spans="1:6" ht="89.25">
      <c r="A68" s="108" t="s">
        <v>37</v>
      </c>
      <c r="B68" s="109" t="s">
        <v>269</v>
      </c>
      <c r="C68" s="111">
        <v>361</v>
      </c>
      <c r="D68" s="111">
        <v>13785.02</v>
      </c>
      <c r="E68" s="112">
        <f t="shared" si="0"/>
        <v>3818.5650969529083</v>
      </c>
      <c r="F68" s="113">
        <f t="shared" si="1"/>
        <v>13424.02</v>
      </c>
    </row>
    <row r="69" spans="1:6" ht="51">
      <c r="A69" s="169" t="s">
        <v>476</v>
      </c>
      <c r="B69" s="170" t="s">
        <v>477</v>
      </c>
      <c r="C69" s="118">
        <v>0</v>
      </c>
      <c r="D69" s="118">
        <v>7.0000000000000007E-2</v>
      </c>
      <c r="E69" s="118"/>
      <c r="F69" s="119">
        <f t="shared" ref="F69:F129" si="8">D69-C69</f>
        <v>7.0000000000000007E-2</v>
      </c>
    </row>
    <row r="70" spans="1:6" ht="76.5">
      <c r="A70" s="114" t="s">
        <v>38</v>
      </c>
      <c r="B70" s="115" t="s">
        <v>270</v>
      </c>
      <c r="C70" s="117">
        <v>580</v>
      </c>
      <c r="D70" s="117">
        <v>489.19</v>
      </c>
      <c r="E70" s="118">
        <f t="shared" si="0"/>
        <v>84.343103448275855</v>
      </c>
      <c r="F70" s="119">
        <f t="shared" si="8"/>
        <v>-90.81</v>
      </c>
    </row>
    <row r="71" spans="1:6" ht="89.25">
      <c r="A71" s="114" t="s">
        <v>198</v>
      </c>
      <c r="B71" s="115" t="s">
        <v>335</v>
      </c>
      <c r="C71" s="117">
        <v>204</v>
      </c>
      <c r="D71" s="117">
        <v>122.38</v>
      </c>
      <c r="E71" s="118">
        <f t="shared" si="0"/>
        <v>59.990196078431367</v>
      </c>
      <c r="F71" s="119">
        <f t="shared" si="8"/>
        <v>-81.62</v>
      </c>
    </row>
    <row r="72" spans="1:6" ht="90" thickBot="1">
      <c r="A72" s="120" t="s">
        <v>231</v>
      </c>
      <c r="B72" s="121" t="s">
        <v>336</v>
      </c>
      <c r="C72" s="123">
        <v>0</v>
      </c>
      <c r="D72" s="123">
        <v>1298.0999999999999</v>
      </c>
      <c r="E72" s="124"/>
      <c r="F72" s="125">
        <f t="shared" si="8"/>
        <v>1298.0999999999999</v>
      </c>
    </row>
    <row r="73" spans="1:6" ht="39" thickBot="1">
      <c r="A73" s="104" t="s">
        <v>39</v>
      </c>
      <c r="B73" s="126" t="s">
        <v>40</v>
      </c>
      <c r="C73" s="106">
        <f>SUM(C74)</f>
        <v>64</v>
      </c>
      <c r="D73" s="106">
        <f>SUM(D74)</f>
        <v>2787.3399999999997</v>
      </c>
      <c r="E73" s="210">
        <f t="shared" si="0"/>
        <v>4355.2187499999991</v>
      </c>
      <c r="F73" s="107">
        <f t="shared" si="8"/>
        <v>2723.3399999999997</v>
      </c>
    </row>
    <row r="74" spans="1:6" ht="26.25" thickBot="1">
      <c r="A74" s="192" t="s">
        <v>232</v>
      </c>
      <c r="B74" s="193" t="s">
        <v>199</v>
      </c>
      <c r="C74" s="194">
        <f t="shared" ref="C74:D74" si="9">SUM(C75+C77)</f>
        <v>64</v>
      </c>
      <c r="D74" s="194">
        <f t="shared" si="9"/>
        <v>2787.3399999999997</v>
      </c>
      <c r="E74" s="211">
        <f t="shared" ref="E74:E136" si="10">D74/C74*100</f>
        <v>4355.2187499999991</v>
      </c>
      <c r="F74" s="195">
        <f t="shared" si="8"/>
        <v>2723.3399999999997</v>
      </c>
    </row>
    <row r="75" spans="1:6" ht="39" thickBot="1">
      <c r="A75" s="104" t="s">
        <v>233</v>
      </c>
      <c r="B75" s="126" t="s">
        <v>234</v>
      </c>
      <c r="C75" s="106">
        <f t="shared" ref="C75:D75" si="11">SUM(C76)</f>
        <v>44</v>
      </c>
      <c r="D75" s="106">
        <f t="shared" si="11"/>
        <v>32.29</v>
      </c>
      <c r="E75" s="106">
        <f t="shared" si="10"/>
        <v>73.38636363636364</v>
      </c>
      <c r="F75" s="107">
        <f t="shared" si="8"/>
        <v>-11.71</v>
      </c>
    </row>
    <row r="76" spans="1:6" ht="51.75" thickBot="1">
      <c r="A76" s="137" t="s">
        <v>41</v>
      </c>
      <c r="B76" s="138" t="s">
        <v>64</v>
      </c>
      <c r="C76" s="140">
        <v>44</v>
      </c>
      <c r="D76" s="140">
        <v>32.29</v>
      </c>
      <c r="E76" s="141">
        <f t="shared" si="10"/>
        <v>73.38636363636364</v>
      </c>
      <c r="F76" s="142">
        <f t="shared" si="8"/>
        <v>-11.71</v>
      </c>
    </row>
    <row r="77" spans="1:6" ht="26.25" thickBot="1">
      <c r="A77" s="104" t="s">
        <v>235</v>
      </c>
      <c r="B77" s="126" t="s">
        <v>236</v>
      </c>
      <c r="C77" s="143">
        <f>SUM(C79:C85)</f>
        <v>20</v>
      </c>
      <c r="D77" s="143">
        <f>D78+D82+D85+D81</f>
        <v>2755.0499999999997</v>
      </c>
      <c r="E77" s="210">
        <f t="shared" si="10"/>
        <v>13775.25</v>
      </c>
      <c r="F77" s="107">
        <f t="shared" si="8"/>
        <v>2735.0499999999997</v>
      </c>
    </row>
    <row r="78" spans="1:6" ht="51.75" thickBot="1">
      <c r="A78" s="206" t="s">
        <v>493</v>
      </c>
      <c r="B78" s="215" t="s">
        <v>337</v>
      </c>
      <c r="C78" s="216">
        <f>SUM(C79:C81)</f>
        <v>0</v>
      </c>
      <c r="D78" s="216">
        <f>D79+D80</f>
        <v>97.89</v>
      </c>
      <c r="E78" s="208"/>
      <c r="F78" s="209">
        <f t="shared" si="8"/>
        <v>97.89</v>
      </c>
    </row>
    <row r="79" spans="1:6" ht="51">
      <c r="A79" s="108" t="s">
        <v>271</v>
      </c>
      <c r="B79" s="217" t="s">
        <v>337</v>
      </c>
      <c r="C79" s="112">
        <v>0</v>
      </c>
      <c r="D79" s="112">
        <v>96.5</v>
      </c>
      <c r="E79" s="112"/>
      <c r="F79" s="113">
        <f t="shared" si="8"/>
        <v>96.5</v>
      </c>
    </row>
    <row r="80" spans="1:6" ht="51.75" thickBot="1">
      <c r="A80" s="114" t="s">
        <v>494</v>
      </c>
      <c r="B80" s="284" t="s">
        <v>337</v>
      </c>
      <c r="C80" s="118">
        <v>0</v>
      </c>
      <c r="D80" s="118">
        <v>1.39</v>
      </c>
      <c r="E80" s="118"/>
      <c r="F80" s="119">
        <f t="shared" si="8"/>
        <v>1.39</v>
      </c>
    </row>
    <row r="81" spans="1:6" ht="90" thickBot="1">
      <c r="A81" s="267" t="s">
        <v>478</v>
      </c>
      <c r="B81" s="268" t="s">
        <v>479</v>
      </c>
      <c r="C81" s="216">
        <v>0</v>
      </c>
      <c r="D81" s="216">
        <v>154.96</v>
      </c>
      <c r="E81" s="208"/>
      <c r="F81" s="209">
        <f t="shared" si="8"/>
        <v>154.96</v>
      </c>
    </row>
    <row r="82" spans="1:6" ht="77.25" thickBot="1">
      <c r="A82" s="206" t="s">
        <v>495</v>
      </c>
      <c r="B82" s="215" t="s">
        <v>339</v>
      </c>
      <c r="C82" s="216">
        <f>C83+C84</f>
        <v>0</v>
      </c>
      <c r="D82" s="216">
        <f>D83+D84</f>
        <v>2321.2399999999998</v>
      </c>
      <c r="E82" s="208"/>
      <c r="F82" s="209">
        <f t="shared" si="8"/>
        <v>2321.2399999999998</v>
      </c>
    </row>
    <row r="83" spans="1:6" ht="76.5">
      <c r="A83" s="108" t="s">
        <v>338</v>
      </c>
      <c r="B83" s="217" t="s">
        <v>339</v>
      </c>
      <c r="C83" s="111">
        <v>0</v>
      </c>
      <c r="D83" s="111">
        <v>2250.12</v>
      </c>
      <c r="E83" s="112"/>
      <c r="F83" s="113">
        <f t="shared" si="8"/>
        <v>2250.12</v>
      </c>
    </row>
    <row r="84" spans="1:6" ht="77.25" thickBot="1">
      <c r="A84" s="120" t="s">
        <v>457</v>
      </c>
      <c r="B84" s="218" t="s">
        <v>339</v>
      </c>
      <c r="C84" s="123">
        <v>0</v>
      </c>
      <c r="D84" s="123">
        <v>71.12</v>
      </c>
      <c r="E84" s="124"/>
      <c r="F84" s="125">
        <f t="shared" si="8"/>
        <v>71.12</v>
      </c>
    </row>
    <row r="85" spans="1:6" ht="64.5" thickBot="1">
      <c r="A85" s="206" t="s">
        <v>272</v>
      </c>
      <c r="B85" s="215" t="s">
        <v>340</v>
      </c>
      <c r="C85" s="216">
        <v>20</v>
      </c>
      <c r="D85" s="216">
        <v>180.96</v>
      </c>
      <c r="E85" s="208">
        <f t="shared" si="10"/>
        <v>904.8</v>
      </c>
      <c r="F85" s="209">
        <f t="shared" si="8"/>
        <v>160.96</v>
      </c>
    </row>
    <row r="86" spans="1:6" ht="39" thickBot="1">
      <c r="A86" s="104" t="s">
        <v>42</v>
      </c>
      <c r="B86" s="126" t="s">
        <v>43</v>
      </c>
      <c r="C86" s="106">
        <f>SUM(C93+C89+C87)</f>
        <v>2201</v>
      </c>
      <c r="D86" s="106">
        <f>SUM(D93+D89+D87)</f>
        <v>5131.91</v>
      </c>
      <c r="E86" s="106">
        <f t="shared" si="10"/>
        <v>233.16265333939117</v>
      </c>
      <c r="F86" s="107">
        <f t="shared" si="8"/>
        <v>2930.91</v>
      </c>
    </row>
    <row r="87" spans="1:6" hidden="1">
      <c r="A87" s="285" t="s">
        <v>504</v>
      </c>
      <c r="B87" s="286" t="s">
        <v>505</v>
      </c>
      <c r="C87" s="287">
        <f t="shared" ref="C87:D87" si="12">SUM(C88)</f>
        <v>0</v>
      </c>
      <c r="D87" s="287">
        <f t="shared" si="12"/>
        <v>0</v>
      </c>
      <c r="E87" s="287"/>
      <c r="F87" s="113">
        <f t="shared" si="8"/>
        <v>0</v>
      </c>
    </row>
    <row r="88" spans="1:6" ht="39" hidden="1" thickBot="1">
      <c r="A88" s="120" t="s">
        <v>506</v>
      </c>
      <c r="B88" s="121" t="s">
        <v>507</v>
      </c>
      <c r="C88" s="123">
        <v>0</v>
      </c>
      <c r="D88" s="123">
        <v>0</v>
      </c>
      <c r="E88" s="124"/>
      <c r="F88" s="125">
        <f t="shared" si="8"/>
        <v>0</v>
      </c>
    </row>
    <row r="89" spans="1:6" ht="102.75" thickBot="1">
      <c r="A89" s="104" t="s">
        <v>237</v>
      </c>
      <c r="B89" s="199" t="s">
        <v>238</v>
      </c>
      <c r="C89" s="106">
        <f t="shared" ref="C89:D89" si="13">SUM(C90:C92)</f>
        <v>1018</v>
      </c>
      <c r="D89" s="106">
        <f t="shared" si="13"/>
        <v>2895.35</v>
      </c>
      <c r="E89" s="106">
        <f t="shared" si="10"/>
        <v>284.41552062868368</v>
      </c>
      <c r="F89" s="107">
        <f t="shared" si="8"/>
        <v>1877.35</v>
      </c>
    </row>
    <row r="90" spans="1:6" ht="114.75" hidden="1">
      <c r="A90" s="108" t="s">
        <v>508</v>
      </c>
      <c r="B90" s="288" t="s">
        <v>509</v>
      </c>
      <c r="C90" s="111">
        <v>0</v>
      </c>
      <c r="D90" s="111">
        <v>0</v>
      </c>
      <c r="E90" s="112"/>
      <c r="F90" s="113">
        <f t="shared" si="8"/>
        <v>0</v>
      </c>
    </row>
    <row r="91" spans="1:6" ht="141" thickBot="1">
      <c r="A91" s="114" t="s">
        <v>44</v>
      </c>
      <c r="B91" s="144" t="s">
        <v>341</v>
      </c>
      <c r="C91" s="117">
        <v>1018</v>
      </c>
      <c r="D91" s="117">
        <v>2895.35</v>
      </c>
      <c r="E91" s="118">
        <f t="shared" si="10"/>
        <v>284.41552062868368</v>
      </c>
      <c r="F91" s="119">
        <f t="shared" si="8"/>
        <v>1877.35</v>
      </c>
    </row>
    <row r="92" spans="1:6" ht="141" hidden="1" thickBot="1">
      <c r="A92" s="120" t="s">
        <v>510</v>
      </c>
      <c r="B92" s="202" t="s">
        <v>511</v>
      </c>
      <c r="C92" s="123">
        <v>0</v>
      </c>
      <c r="D92" s="123">
        <v>0</v>
      </c>
      <c r="E92" s="124"/>
      <c r="F92" s="125">
        <f t="shared" si="8"/>
        <v>0</v>
      </c>
    </row>
    <row r="93" spans="1:6" ht="64.5" thickBot="1">
      <c r="A93" s="104" t="s">
        <v>239</v>
      </c>
      <c r="B93" s="126" t="s">
        <v>240</v>
      </c>
      <c r="C93" s="127">
        <f>C94+C95</f>
        <v>1183</v>
      </c>
      <c r="D93" s="127">
        <f>D94+D95</f>
        <v>2236.56</v>
      </c>
      <c r="E93" s="106">
        <f t="shared" si="10"/>
        <v>189.0583262890955</v>
      </c>
      <c r="F93" s="107">
        <f t="shared" si="8"/>
        <v>1053.56</v>
      </c>
    </row>
    <row r="94" spans="1:6" ht="63.75">
      <c r="A94" s="108" t="s">
        <v>45</v>
      </c>
      <c r="B94" s="109" t="s">
        <v>342</v>
      </c>
      <c r="C94" s="111">
        <v>1183</v>
      </c>
      <c r="D94" s="111">
        <v>2212.25</v>
      </c>
      <c r="E94" s="112">
        <f t="shared" si="10"/>
        <v>187.00338123415045</v>
      </c>
      <c r="F94" s="113">
        <f t="shared" si="8"/>
        <v>1029.25</v>
      </c>
    </row>
    <row r="95" spans="1:6" ht="77.25" thickBot="1">
      <c r="A95" s="120" t="s">
        <v>439</v>
      </c>
      <c r="B95" s="121" t="s">
        <v>440</v>
      </c>
      <c r="C95" s="123">
        <v>0</v>
      </c>
      <c r="D95" s="123">
        <v>24.31</v>
      </c>
      <c r="E95" s="124"/>
      <c r="F95" s="125">
        <f t="shared" si="8"/>
        <v>24.31</v>
      </c>
    </row>
    <row r="96" spans="1:6" ht="26.25" thickBot="1">
      <c r="A96" s="104" t="s">
        <v>46</v>
      </c>
      <c r="B96" s="126" t="s">
        <v>47</v>
      </c>
      <c r="C96" s="106">
        <f>C97+C124+C126+C131</f>
        <v>1694</v>
      </c>
      <c r="D96" s="106">
        <f>D97+D124+D126+D131</f>
        <v>2669.6000000000004</v>
      </c>
      <c r="E96" s="106">
        <f t="shared" si="10"/>
        <v>157.59149940968123</v>
      </c>
      <c r="F96" s="107">
        <f t="shared" si="8"/>
        <v>975.60000000000036</v>
      </c>
    </row>
    <row r="97" spans="1:6" ht="64.5" thickBot="1">
      <c r="A97" s="219" t="s">
        <v>414</v>
      </c>
      <c r="B97" s="220" t="s">
        <v>415</v>
      </c>
      <c r="C97" s="208">
        <f>C98+C101+C104+C108+C109+C111+C112+C114+C116+C120+C107+C113+C115+C110</f>
        <v>617.8900000000001</v>
      </c>
      <c r="D97" s="208">
        <f>D98+D101+D104+D108+D109+D111+D112+D114+D116+D120+D107+D113+D115+D110</f>
        <v>760</v>
      </c>
      <c r="E97" s="208">
        <f t="shared" si="10"/>
        <v>122.99923934680928</v>
      </c>
      <c r="F97" s="209">
        <f t="shared" si="8"/>
        <v>142.1099999999999</v>
      </c>
    </row>
    <row r="98" spans="1:6" ht="115.5" thickBot="1">
      <c r="A98" s="221" t="s">
        <v>273</v>
      </c>
      <c r="B98" s="222" t="s">
        <v>343</v>
      </c>
      <c r="C98" s="106">
        <f>SUM(C99+C100)</f>
        <v>5.41</v>
      </c>
      <c r="D98" s="106">
        <f t="shared" ref="D98" si="14">SUM(D99+D100)</f>
        <v>12.870000000000001</v>
      </c>
      <c r="E98" s="106">
        <f t="shared" si="10"/>
        <v>237.89279112754161</v>
      </c>
      <c r="F98" s="107">
        <f t="shared" si="8"/>
        <v>7.4600000000000009</v>
      </c>
    </row>
    <row r="99" spans="1:6" ht="114.75">
      <c r="A99" s="223" t="s">
        <v>274</v>
      </c>
      <c r="B99" s="224" t="s">
        <v>343</v>
      </c>
      <c r="C99" s="112">
        <v>1</v>
      </c>
      <c r="D99" s="112">
        <v>8.5</v>
      </c>
      <c r="E99" s="112">
        <f t="shared" si="10"/>
        <v>850</v>
      </c>
      <c r="F99" s="113">
        <f t="shared" si="8"/>
        <v>7.5</v>
      </c>
    </row>
    <row r="100" spans="1:6" ht="115.5" thickBot="1">
      <c r="A100" s="153" t="s">
        <v>241</v>
      </c>
      <c r="B100" s="225" t="s">
        <v>343</v>
      </c>
      <c r="C100" s="124">
        <v>4.41</v>
      </c>
      <c r="D100" s="124">
        <v>4.37</v>
      </c>
      <c r="E100" s="124">
        <f t="shared" si="10"/>
        <v>99.092970521541943</v>
      </c>
      <c r="F100" s="125">
        <f t="shared" si="8"/>
        <v>-4.0000000000000036E-2</v>
      </c>
    </row>
    <row r="101" spans="1:6" ht="154.5" thickBot="1">
      <c r="A101" s="221" t="s">
        <v>275</v>
      </c>
      <c r="B101" s="226" t="s">
        <v>344</v>
      </c>
      <c r="C101" s="106">
        <f>SUM(C102:C103)</f>
        <v>85.11999999999999</v>
      </c>
      <c r="D101" s="106">
        <f>SUM(D102:D103)</f>
        <v>120.14</v>
      </c>
      <c r="E101" s="106">
        <f t="shared" si="10"/>
        <v>141.14191729323312</v>
      </c>
      <c r="F101" s="107">
        <f t="shared" si="8"/>
        <v>35.02000000000001</v>
      </c>
    </row>
    <row r="102" spans="1:6" ht="153.75">
      <c r="A102" s="223" t="s">
        <v>276</v>
      </c>
      <c r="B102" s="227" t="s">
        <v>345</v>
      </c>
      <c r="C102" s="112">
        <v>81.8</v>
      </c>
      <c r="D102" s="112">
        <v>117.65</v>
      </c>
      <c r="E102" s="112">
        <f t="shared" si="10"/>
        <v>143.82640586797066</v>
      </c>
      <c r="F102" s="113">
        <f t="shared" si="8"/>
        <v>35.850000000000009</v>
      </c>
    </row>
    <row r="103" spans="1:6" ht="154.5" thickBot="1">
      <c r="A103" s="153" t="s">
        <v>277</v>
      </c>
      <c r="B103" s="228" t="s">
        <v>345</v>
      </c>
      <c r="C103" s="124">
        <v>3.32</v>
      </c>
      <c r="D103" s="124">
        <v>2.4900000000000002</v>
      </c>
      <c r="E103" s="124">
        <f t="shared" si="10"/>
        <v>75.000000000000014</v>
      </c>
      <c r="F103" s="125">
        <f t="shared" si="8"/>
        <v>-0.82999999999999963</v>
      </c>
    </row>
    <row r="104" spans="1:6" ht="128.25" thickBot="1">
      <c r="A104" s="221" t="s">
        <v>278</v>
      </c>
      <c r="B104" s="222" t="s">
        <v>346</v>
      </c>
      <c r="C104" s="106">
        <f>SUM(C105+C106)</f>
        <v>68.31</v>
      </c>
      <c r="D104" s="106">
        <f>SUM(D105+D106)</f>
        <v>90.38000000000001</v>
      </c>
      <c r="E104" s="106">
        <f t="shared" si="10"/>
        <v>132.30859317815839</v>
      </c>
      <c r="F104" s="107">
        <f t="shared" si="8"/>
        <v>22.070000000000007</v>
      </c>
    </row>
    <row r="105" spans="1:6" ht="127.5">
      <c r="A105" s="223" t="s">
        <v>279</v>
      </c>
      <c r="B105" s="224" t="s">
        <v>346</v>
      </c>
      <c r="C105" s="112">
        <v>66.2</v>
      </c>
      <c r="D105" s="112">
        <v>89.18</v>
      </c>
      <c r="E105" s="112">
        <f t="shared" si="10"/>
        <v>134.71299093655588</v>
      </c>
      <c r="F105" s="113">
        <f t="shared" si="8"/>
        <v>22.980000000000004</v>
      </c>
    </row>
    <row r="106" spans="1:6" ht="128.25" thickBot="1">
      <c r="A106" s="153" t="s">
        <v>280</v>
      </c>
      <c r="B106" s="225" t="s">
        <v>346</v>
      </c>
      <c r="C106" s="124">
        <v>2.11</v>
      </c>
      <c r="D106" s="124">
        <v>1.2</v>
      </c>
      <c r="E106" s="124">
        <f t="shared" si="10"/>
        <v>56.872037914691944</v>
      </c>
      <c r="F106" s="125">
        <f t="shared" si="8"/>
        <v>-0.90999999999999992</v>
      </c>
    </row>
    <row r="107" spans="1:6" ht="115.5" thickBot="1">
      <c r="A107" s="221" t="s">
        <v>347</v>
      </c>
      <c r="B107" s="222" t="s">
        <v>348</v>
      </c>
      <c r="C107" s="106">
        <v>41.36</v>
      </c>
      <c r="D107" s="106">
        <v>15</v>
      </c>
      <c r="E107" s="106">
        <f t="shared" si="10"/>
        <v>36.266924564796902</v>
      </c>
      <c r="F107" s="107">
        <f t="shared" si="8"/>
        <v>-26.36</v>
      </c>
    </row>
    <row r="108" spans="1:6" ht="141" thickBot="1">
      <c r="A108" s="269" t="s">
        <v>349</v>
      </c>
      <c r="B108" s="270" t="s">
        <v>350</v>
      </c>
      <c r="C108" s="190">
        <v>45</v>
      </c>
      <c r="D108" s="190">
        <v>52</v>
      </c>
      <c r="E108" s="190">
        <f t="shared" si="10"/>
        <v>115.55555555555554</v>
      </c>
      <c r="F108" s="191">
        <f t="shared" si="8"/>
        <v>7</v>
      </c>
    </row>
    <row r="109" spans="1:6" ht="128.25" thickBot="1">
      <c r="A109" s="221" t="s">
        <v>281</v>
      </c>
      <c r="B109" s="222" t="s">
        <v>351</v>
      </c>
      <c r="C109" s="106">
        <v>31.02</v>
      </c>
      <c r="D109" s="106">
        <v>0</v>
      </c>
      <c r="E109" s="106">
        <f t="shared" si="10"/>
        <v>0</v>
      </c>
      <c r="F109" s="107">
        <f t="shared" si="8"/>
        <v>-31.02</v>
      </c>
    </row>
    <row r="110" spans="1:6" ht="115.5" thickBot="1">
      <c r="A110" s="269" t="s">
        <v>458</v>
      </c>
      <c r="B110" s="270" t="s">
        <v>459</v>
      </c>
      <c r="C110" s="190">
        <v>0</v>
      </c>
      <c r="D110" s="190">
        <v>50</v>
      </c>
      <c r="E110" s="190"/>
      <c r="F110" s="191">
        <f t="shared" si="8"/>
        <v>50</v>
      </c>
    </row>
    <row r="111" spans="1:6" ht="141" thickBot="1">
      <c r="A111" s="221" t="s">
        <v>352</v>
      </c>
      <c r="B111" s="222" t="s">
        <v>460</v>
      </c>
      <c r="C111" s="106">
        <v>24.5</v>
      </c>
      <c r="D111" s="106">
        <v>44.55</v>
      </c>
      <c r="E111" s="106">
        <f t="shared" si="10"/>
        <v>181.83673469387753</v>
      </c>
      <c r="F111" s="107">
        <f t="shared" si="8"/>
        <v>20.049999999999997</v>
      </c>
    </row>
    <row r="112" spans="1:6" ht="166.5" thickBot="1">
      <c r="A112" s="221" t="s">
        <v>282</v>
      </c>
      <c r="B112" s="229" t="s">
        <v>461</v>
      </c>
      <c r="C112" s="143">
        <v>8</v>
      </c>
      <c r="D112" s="143">
        <v>19.690000000000001</v>
      </c>
      <c r="E112" s="106">
        <f t="shared" si="10"/>
        <v>246.12500000000003</v>
      </c>
      <c r="F112" s="107">
        <f t="shared" si="8"/>
        <v>11.690000000000001</v>
      </c>
    </row>
    <row r="113" spans="1:6" ht="166.5" hidden="1" thickBot="1">
      <c r="A113" s="221" t="s">
        <v>480</v>
      </c>
      <c r="B113" s="229" t="s">
        <v>481</v>
      </c>
      <c r="C113" s="143">
        <v>0</v>
      </c>
      <c r="D113" s="143">
        <v>0</v>
      </c>
      <c r="E113" s="106"/>
      <c r="F113" s="107">
        <f t="shared" si="8"/>
        <v>0</v>
      </c>
    </row>
    <row r="114" spans="1:6" ht="141" thickBot="1">
      <c r="A114" s="269" t="s">
        <v>353</v>
      </c>
      <c r="B114" s="271" t="s">
        <v>354</v>
      </c>
      <c r="C114" s="272">
        <v>13.6</v>
      </c>
      <c r="D114" s="272">
        <v>3.2</v>
      </c>
      <c r="E114" s="190">
        <f t="shared" si="10"/>
        <v>23.529411764705884</v>
      </c>
      <c r="F114" s="191">
        <f t="shared" si="8"/>
        <v>-10.399999999999999</v>
      </c>
    </row>
    <row r="115" spans="1:6" ht="179.25" thickBot="1">
      <c r="A115" s="221" t="s">
        <v>462</v>
      </c>
      <c r="B115" s="229" t="s">
        <v>463</v>
      </c>
      <c r="C115" s="143">
        <v>0</v>
      </c>
      <c r="D115" s="143">
        <v>0.03</v>
      </c>
      <c r="E115" s="106"/>
      <c r="F115" s="107">
        <f t="shared" si="8"/>
        <v>0.03</v>
      </c>
    </row>
    <row r="116" spans="1:6" ht="115.5" thickBot="1">
      <c r="A116" s="221" t="s">
        <v>283</v>
      </c>
      <c r="B116" s="230" t="s">
        <v>355</v>
      </c>
      <c r="C116" s="143">
        <f>SUM(C118:C119)</f>
        <v>164.58</v>
      </c>
      <c r="D116" s="143">
        <f>SUM(D117:D119)</f>
        <v>147.82</v>
      </c>
      <c r="E116" s="106">
        <f t="shared" si="10"/>
        <v>89.816502612711133</v>
      </c>
      <c r="F116" s="107">
        <f t="shared" si="8"/>
        <v>-16.760000000000019</v>
      </c>
    </row>
    <row r="117" spans="1:6" ht="114.75">
      <c r="A117" s="223" t="s">
        <v>482</v>
      </c>
      <c r="B117" s="231" t="s">
        <v>355</v>
      </c>
      <c r="C117" s="111">
        <v>0</v>
      </c>
      <c r="D117" s="111">
        <v>1.5</v>
      </c>
      <c r="E117" s="112"/>
      <c r="F117" s="113">
        <f t="shared" si="8"/>
        <v>1.5</v>
      </c>
    </row>
    <row r="118" spans="1:6" ht="114.75">
      <c r="A118" s="151" t="s">
        <v>284</v>
      </c>
      <c r="B118" s="172" t="s">
        <v>355</v>
      </c>
      <c r="C118" s="154">
        <v>163.9</v>
      </c>
      <c r="D118" s="154">
        <v>145.32</v>
      </c>
      <c r="E118" s="118">
        <f t="shared" si="10"/>
        <v>88.663819402074424</v>
      </c>
      <c r="F118" s="119">
        <f t="shared" si="8"/>
        <v>-18.580000000000013</v>
      </c>
    </row>
    <row r="119" spans="1:6" ht="115.5" thickBot="1">
      <c r="A119" s="153" t="s">
        <v>285</v>
      </c>
      <c r="B119" s="232" t="s">
        <v>355</v>
      </c>
      <c r="C119" s="233">
        <v>0.68</v>
      </c>
      <c r="D119" s="233">
        <v>1</v>
      </c>
      <c r="E119" s="124">
        <f t="shared" si="10"/>
        <v>147.05882352941174</v>
      </c>
      <c r="F119" s="125">
        <f t="shared" si="8"/>
        <v>0.31999999999999995</v>
      </c>
    </row>
    <row r="120" spans="1:6" ht="141" thickBot="1">
      <c r="A120" s="221" t="s">
        <v>286</v>
      </c>
      <c r="B120" s="222" t="s">
        <v>356</v>
      </c>
      <c r="C120" s="234">
        <f>SUM(C121:C123)</f>
        <v>130.98999999999998</v>
      </c>
      <c r="D120" s="234">
        <f>SUM(D121:D123)</f>
        <v>204.32</v>
      </c>
      <c r="E120" s="106">
        <f t="shared" si="10"/>
        <v>155.98137262386444</v>
      </c>
      <c r="F120" s="107">
        <f t="shared" si="8"/>
        <v>73.330000000000013</v>
      </c>
    </row>
    <row r="121" spans="1:6" ht="127.5">
      <c r="A121" s="223" t="s">
        <v>464</v>
      </c>
      <c r="B121" s="224" t="s">
        <v>357</v>
      </c>
      <c r="C121" s="235">
        <v>0</v>
      </c>
      <c r="D121" s="235">
        <v>25.6</v>
      </c>
      <c r="E121" s="112"/>
      <c r="F121" s="113">
        <f t="shared" si="8"/>
        <v>25.6</v>
      </c>
    </row>
    <row r="122" spans="1:6" ht="127.5">
      <c r="A122" s="151" t="s">
        <v>287</v>
      </c>
      <c r="B122" s="152" t="s">
        <v>357</v>
      </c>
      <c r="C122" s="154">
        <v>127.1</v>
      </c>
      <c r="D122" s="154">
        <v>177.1</v>
      </c>
      <c r="E122" s="118">
        <f t="shared" si="10"/>
        <v>139.33910306845004</v>
      </c>
      <c r="F122" s="119">
        <f t="shared" si="8"/>
        <v>50</v>
      </c>
    </row>
    <row r="123" spans="1:6" ht="128.25" thickBot="1">
      <c r="A123" s="153" t="s">
        <v>288</v>
      </c>
      <c r="B123" s="225" t="s">
        <v>357</v>
      </c>
      <c r="C123" s="233">
        <v>3.89</v>
      </c>
      <c r="D123" s="233">
        <v>1.62</v>
      </c>
      <c r="E123" s="124">
        <f t="shared" si="10"/>
        <v>41.645244215938305</v>
      </c>
      <c r="F123" s="125">
        <f t="shared" si="8"/>
        <v>-2.27</v>
      </c>
    </row>
    <row r="124" spans="1:6" ht="77.25" thickBot="1">
      <c r="A124" s="236" t="s">
        <v>416</v>
      </c>
      <c r="B124" s="237" t="s">
        <v>417</v>
      </c>
      <c r="C124" s="238">
        <f>C125</f>
        <v>79.599999999999994</v>
      </c>
      <c r="D124" s="238">
        <f>D125</f>
        <v>43</v>
      </c>
      <c r="E124" s="208">
        <f t="shared" si="10"/>
        <v>54.02010050251257</v>
      </c>
      <c r="F124" s="209">
        <f t="shared" si="8"/>
        <v>-36.599999999999994</v>
      </c>
    </row>
    <row r="125" spans="1:6" ht="77.25" thickBot="1">
      <c r="A125" s="239" t="s">
        <v>242</v>
      </c>
      <c r="B125" s="240" t="s">
        <v>243</v>
      </c>
      <c r="C125" s="234">
        <v>79.599999999999994</v>
      </c>
      <c r="D125" s="234">
        <v>43</v>
      </c>
      <c r="E125" s="106">
        <f t="shared" si="10"/>
        <v>54.02010050251257</v>
      </c>
      <c r="F125" s="289">
        <f t="shared" si="8"/>
        <v>-36.599999999999994</v>
      </c>
    </row>
    <row r="126" spans="1:6" ht="166.5" thickBot="1">
      <c r="A126" s="241" t="s">
        <v>418</v>
      </c>
      <c r="B126" s="242" t="s">
        <v>465</v>
      </c>
      <c r="C126" s="238">
        <f>+C127+C128</f>
        <v>85.02</v>
      </c>
      <c r="D126" s="238">
        <f>D127+D128</f>
        <v>144.48000000000002</v>
      </c>
      <c r="E126" s="208">
        <f t="shared" si="10"/>
        <v>169.93648553281585</v>
      </c>
      <c r="F126" s="209">
        <f t="shared" si="8"/>
        <v>59.460000000000022</v>
      </c>
    </row>
    <row r="127" spans="1:6" ht="102.75" thickBot="1">
      <c r="A127" s="239" t="s">
        <v>419</v>
      </c>
      <c r="B127" s="240" t="s">
        <v>359</v>
      </c>
      <c r="C127" s="234">
        <v>0</v>
      </c>
      <c r="D127" s="234">
        <v>143.02000000000001</v>
      </c>
      <c r="E127" s="106"/>
      <c r="F127" s="107">
        <f t="shared" si="8"/>
        <v>143.02000000000001</v>
      </c>
    </row>
    <row r="128" spans="1:6" ht="102.75" thickBot="1">
      <c r="A128" s="239" t="s">
        <v>244</v>
      </c>
      <c r="B128" s="240" t="s">
        <v>358</v>
      </c>
      <c r="C128" s="106">
        <f>SUM(C129:C130)</f>
        <v>85.02</v>
      </c>
      <c r="D128" s="106">
        <f>SUM(D129:D130)</f>
        <v>1.46</v>
      </c>
      <c r="E128" s="106">
        <f t="shared" si="10"/>
        <v>1.7172430016466715</v>
      </c>
      <c r="F128" s="107">
        <f t="shared" si="8"/>
        <v>-83.56</v>
      </c>
    </row>
    <row r="129" spans="1:6" ht="102.75" thickBot="1">
      <c r="A129" s="156" t="s">
        <v>245</v>
      </c>
      <c r="B129" s="243" t="s">
        <v>358</v>
      </c>
      <c r="C129" s="111">
        <v>85.02</v>
      </c>
      <c r="D129" s="111">
        <v>1.46</v>
      </c>
      <c r="E129" s="112">
        <f t="shared" si="10"/>
        <v>1.7172430016466715</v>
      </c>
      <c r="F129" s="113">
        <f t="shared" si="8"/>
        <v>-83.56</v>
      </c>
    </row>
    <row r="130" spans="1:6" ht="90" hidden="1" thickBot="1">
      <c r="A130" s="157" t="s">
        <v>483</v>
      </c>
      <c r="B130" s="244" t="s">
        <v>484</v>
      </c>
      <c r="C130" s="123">
        <v>0</v>
      </c>
      <c r="D130" s="123">
        <v>0</v>
      </c>
      <c r="E130" s="124"/>
      <c r="F130" s="125">
        <f t="shared" ref="F130:F193" si="15">D130-C130</f>
        <v>0</v>
      </c>
    </row>
    <row r="131" spans="1:6" ht="26.25" thickBot="1">
      <c r="A131" s="241" t="s">
        <v>420</v>
      </c>
      <c r="B131" s="242" t="s">
        <v>421</v>
      </c>
      <c r="C131" s="238">
        <f>C132+C133+C136+C142+C143+C146</f>
        <v>911.49</v>
      </c>
      <c r="D131" s="238">
        <f>D132+D133+D136+D142+D143+D146</f>
        <v>1722.1200000000001</v>
      </c>
      <c r="E131" s="208">
        <f t="shared" si="10"/>
        <v>188.93460158641346</v>
      </c>
      <c r="F131" s="209">
        <f t="shared" si="15"/>
        <v>810.63000000000011</v>
      </c>
    </row>
    <row r="132" spans="1:6" ht="115.5" thickBot="1">
      <c r="A132" s="245" t="s">
        <v>361</v>
      </c>
      <c r="B132" s="246" t="s">
        <v>362</v>
      </c>
      <c r="C132" s="143">
        <v>45.89</v>
      </c>
      <c r="D132" s="143">
        <v>28.88</v>
      </c>
      <c r="E132" s="106">
        <f t="shared" si="10"/>
        <v>62.93310089344083</v>
      </c>
      <c r="F132" s="107">
        <f t="shared" si="15"/>
        <v>-17.010000000000002</v>
      </c>
    </row>
    <row r="133" spans="1:6" ht="64.5" thickBot="1">
      <c r="A133" s="245" t="s">
        <v>496</v>
      </c>
      <c r="B133" s="246" t="s">
        <v>360</v>
      </c>
      <c r="C133" s="143">
        <f>SUM(C134+C135)</f>
        <v>0</v>
      </c>
      <c r="D133" s="143">
        <f>SUM(D134+D135)</f>
        <v>32.200000000000003</v>
      </c>
      <c r="E133" s="106"/>
      <c r="F133" s="107">
        <f t="shared" si="15"/>
        <v>32.200000000000003</v>
      </c>
    </row>
    <row r="134" spans="1:6" ht="64.5" thickBot="1">
      <c r="A134" s="247" t="s">
        <v>485</v>
      </c>
      <c r="B134" s="248" t="s">
        <v>360</v>
      </c>
      <c r="C134" s="111">
        <v>0</v>
      </c>
      <c r="D134" s="111">
        <v>32.200000000000003</v>
      </c>
      <c r="E134" s="112"/>
      <c r="F134" s="113">
        <f t="shared" si="15"/>
        <v>32.200000000000003</v>
      </c>
    </row>
    <row r="135" spans="1:6" ht="64.5" hidden="1" thickBot="1">
      <c r="A135" s="249" t="s">
        <v>466</v>
      </c>
      <c r="B135" s="250" t="s">
        <v>360</v>
      </c>
      <c r="C135" s="233">
        <v>0</v>
      </c>
      <c r="D135" s="233">
        <v>0</v>
      </c>
      <c r="E135" s="124"/>
      <c r="F135" s="125">
        <f t="shared" si="15"/>
        <v>0</v>
      </c>
    </row>
    <row r="136" spans="1:6" ht="115.5" thickBot="1">
      <c r="A136" s="221" t="s">
        <v>247</v>
      </c>
      <c r="B136" s="251" t="s">
        <v>363</v>
      </c>
      <c r="C136" s="143">
        <f>SUM(C137:C141)</f>
        <v>25.4</v>
      </c>
      <c r="D136" s="143">
        <f>SUM(D137:D141)</f>
        <v>14.14</v>
      </c>
      <c r="E136" s="106">
        <f t="shared" si="10"/>
        <v>55.669291338582681</v>
      </c>
      <c r="F136" s="107">
        <f t="shared" si="15"/>
        <v>-11.259999999999998</v>
      </c>
    </row>
    <row r="137" spans="1:6" ht="89.25" hidden="1">
      <c r="A137" s="223" t="s">
        <v>512</v>
      </c>
      <c r="B137" s="290" t="s">
        <v>289</v>
      </c>
      <c r="C137" s="111">
        <v>0</v>
      </c>
      <c r="D137" s="111">
        <v>0</v>
      </c>
      <c r="E137" s="112"/>
      <c r="F137" s="113">
        <f t="shared" si="15"/>
        <v>0</v>
      </c>
    </row>
    <row r="138" spans="1:6" ht="89.25">
      <c r="A138" s="151" t="s">
        <v>364</v>
      </c>
      <c r="B138" s="155" t="s">
        <v>289</v>
      </c>
      <c r="C138" s="117">
        <v>6.54</v>
      </c>
      <c r="D138" s="117">
        <v>0</v>
      </c>
      <c r="E138" s="118">
        <f t="shared" ref="E138:E201" si="16">D138/C138*100</f>
        <v>0</v>
      </c>
      <c r="F138" s="119">
        <f t="shared" si="15"/>
        <v>-6.54</v>
      </c>
    </row>
    <row r="139" spans="1:6" ht="89.25" hidden="1">
      <c r="A139" s="151" t="s">
        <v>513</v>
      </c>
      <c r="B139" s="155" t="s">
        <v>289</v>
      </c>
      <c r="C139" s="117">
        <v>0</v>
      </c>
      <c r="D139" s="117">
        <v>0</v>
      </c>
      <c r="E139" s="118"/>
      <c r="F139" s="119">
        <f t="shared" si="15"/>
        <v>0</v>
      </c>
    </row>
    <row r="140" spans="1:6" ht="89.25">
      <c r="A140" s="151" t="s">
        <v>290</v>
      </c>
      <c r="B140" s="155" t="s">
        <v>289</v>
      </c>
      <c r="C140" s="117">
        <v>10</v>
      </c>
      <c r="D140" s="117">
        <v>13.83</v>
      </c>
      <c r="E140" s="118">
        <f t="shared" si="16"/>
        <v>138.30000000000001</v>
      </c>
      <c r="F140" s="119">
        <f t="shared" si="15"/>
        <v>3.83</v>
      </c>
    </row>
    <row r="141" spans="1:6" ht="90" thickBot="1">
      <c r="A141" s="153" t="s">
        <v>365</v>
      </c>
      <c r="B141" s="252" t="s">
        <v>289</v>
      </c>
      <c r="C141" s="123">
        <v>8.86</v>
      </c>
      <c r="D141" s="123">
        <v>0.31</v>
      </c>
      <c r="E141" s="124">
        <f t="shared" si="16"/>
        <v>3.4988713318284423</v>
      </c>
      <c r="F141" s="125">
        <f t="shared" si="15"/>
        <v>-8.5499999999999989</v>
      </c>
    </row>
    <row r="142" spans="1:6" ht="115.5" thickBot="1">
      <c r="A142" s="291" t="s">
        <v>248</v>
      </c>
      <c r="B142" s="292" t="s">
        <v>366</v>
      </c>
      <c r="C142" s="293">
        <v>5</v>
      </c>
      <c r="D142" s="293">
        <v>5.83</v>
      </c>
      <c r="E142" s="196">
        <f t="shared" si="16"/>
        <v>116.6</v>
      </c>
      <c r="F142" s="197">
        <f t="shared" si="15"/>
        <v>0.83000000000000007</v>
      </c>
    </row>
    <row r="143" spans="1:6" ht="141" thickBot="1">
      <c r="A143" s="239" t="s">
        <v>291</v>
      </c>
      <c r="B143" s="240" t="s">
        <v>467</v>
      </c>
      <c r="C143" s="143">
        <f>SUM(C144:C145)</f>
        <v>835.2</v>
      </c>
      <c r="D143" s="143">
        <f>SUM(D144:D145)</f>
        <v>1581.5900000000001</v>
      </c>
      <c r="E143" s="106">
        <f t="shared" si="16"/>
        <v>189.36661877394636</v>
      </c>
      <c r="F143" s="107">
        <f t="shared" si="15"/>
        <v>746.3900000000001</v>
      </c>
    </row>
    <row r="144" spans="1:6" ht="153">
      <c r="A144" s="156" t="s">
        <v>292</v>
      </c>
      <c r="B144" s="243" t="s">
        <v>367</v>
      </c>
      <c r="C144" s="111">
        <v>501.9</v>
      </c>
      <c r="D144" s="111">
        <v>631.45000000000005</v>
      </c>
      <c r="E144" s="112">
        <f t="shared" si="16"/>
        <v>125.81191472404862</v>
      </c>
      <c r="F144" s="113">
        <f t="shared" si="15"/>
        <v>129.55000000000007</v>
      </c>
    </row>
    <row r="145" spans="1:6" ht="153.75" thickBot="1">
      <c r="A145" s="157" t="s">
        <v>246</v>
      </c>
      <c r="B145" s="244" t="s">
        <v>367</v>
      </c>
      <c r="C145" s="123">
        <v>333.3</v>
      </c>
      <c r="D145" s="123">
        <v>950.14</v>
      </c>
      <c r="E145" s="124">
        <f t="shared" si="16"/>
        <v>285.07050705070503</v>
      </c>
      <c r="F145" s="125">
        <f t="shared" si="15"/>
        <v>616.83999999999992</v>
      </c>
    </row>
    <row r="146" spans="1:6" ht="90" thickBot="1">
      <c r="A146" s="221" t="s">
        <v>368</v>
      </c>
      <c r="B146" s="251" t="s">
        <v>369</v>
      </c>
      <c r="C146" s="143">
        <v>0</v>
      </c>
      <c r="D146" s="143">
        <v>59.48</v>
      </c>
      <c r="E146" s="106"/>
      <c r="F146" s="107">
        <f t="shared" si="15"/>
        <v>59.48</v>
      </c>
    </row>
    <row r="147" spans="1:6" ht="15.75" thickBot="1">
      <c r="A147" s="294" t="s">
        <v>48</v>
      </c>
      <c r="B147" s="295" t="s">
        <v>49</v>
      </c>
      <c r="C147" s="190">
        <f>C148+C152</f>
        <v>0</v>
      </c>
      <c r="D147" s="190">
        <f>D148+D152</f>
        <v>162.32</v>
      </c>
      <c r="E147" s="190"/>
      <c r="F147" s="191">
        <f t="shared" si="15"/>
        <v>162.32</v>
      </c>
    </row>
    <row r="148" spans="1:6" ht="39" thickBot="1">
      <c r="A148" s="145" t="s">
        <v>50</v>
      </c>
      <c r="B148" s="126" t="s">
        <v>370</v>
      </c>
      <c r="C148" s="143">
        <f>SUM(C149:C151)</f>
        <v>0</v>
      </c>
      <c r="D148" s="143">
        <f>SUM(D149:D151)</f>
        <v>-2.3900000000000006</v>
      </c>
      <c r="E148" s="106"/>
      <c r="F148" s="107">
        <f t="shared" si="15"/>
        <v>-2.3900000000000006</v>
      </c>
    </row>
    <row r="149" spans="1:6" ht="38.25">
      <c r="A149" s="146" t="s">
        <v>51</v>
      </c>
      <c r="B149" s="109" t="s">
        <v>370</v>
      </c>
      <c r="C149" s="111">
        <v>0</v>
      </c>
      <c r="D149" s="111">
        <v>-19.61</v>
      </c>
      <c r="E149" s="112"/>
      <c r="F149" s="113">
        <f t="shared" si="15"/>
        <v>-19.61</v>
      </c>
    </row>
    <row r="150" spans="1:6" ht="39" thickBot="1">
      <c r="A150" s="148" t="s">
        <v>191</v>
      </c>
      <c r="B150" s="115" t="s">
        <v>370</v>
      </c>
      <c r="C150" s="117">
        <v>0</v>
      </c>
      <c r="D150" s="117">
        <v>17.22</v>
      </c>
      <c r="E150" s="118"/>
      <c r="F150" s="119">
        <f t="shared" si="15"/>
        <v>17.22</v>
      </c>
    </row>
    <row r="151" spans="1:6" ht="39" hidden="1" thickBot="1">
      <c r="A151" s="147" t="s">
        <v>514</v>
      </c>
      <c r="B151" s="121" t="s">
        <v>370</v>
      </c>
      <c r="C151" s="123"/>
      <c r="D151" s="123">
        <v>0</v>
      </c>
      <c r="E151" s="124"/>
      <c r="F151" s="125">
        <f t="shared" si="15"/>
        <v>0</v>
      </c>
    </row>
    <row r="152" spans="1:6" ht="15.75" thickBot="1">
      <c r="A152" s="145" t="s">
        <v>515</v>
      </c>
      <c r="B152" s="126" t="s">
        <v>516</v>
      </c>
      <c r="C152" s="143">
        <v>0</v>
      </c>
      <c r="D152" s="143">
        <f>D153</f>
        <v>164.71</v>
      </c>
      <c r="E152" s="106"/>
      <c r="F152" s="107">
        <f t="shared" si="15"/>
        <v>164.71</v>
      </c>
    </row>
    <row r="153" spans="1:6" ht="26.25" thickBot="1">
      <c r="A153" s="296" t="s">
        <v>517</v>
      </c>
      <c r="B153" s="138" t="s">
        <v>518</v>
      </c>
      <c r="C153" s="140">
        <v>0</v>
      </c>
      <c r="D153" s="140">
        <v>164.71</v>
      </c>
      <c r="E153" s="141"/>
      <c r="F153" s="142">
        <f t="shared" si="15"/>
        <v>164.71</v>
      </c>
    </row>
    <row r="154" spans="1:6" ht="15.75" thickBot="1">
      <c r="A154" s="212" t="s">
        <v>52</v>
      </c>
      <c r="B154" s="297" t="s">
        <v>53</v>
      </c>
      <c r="C154" s="293">
        <f>C155+C209+C211+C218</f>
        <v>1970146.8599999999</v>
      </c>
      <c r="D154" s="293">
        <f>D155+D209+D211+D218</f>
        <v>1008355.24</v>
      </c>
      <c r="E154" s="196">
        <f t="shared" si="16"/>
        <v>51.181729670650036</v>
      </c>
      <c r="F154" s="197">
        <f t="shared" si="15"/>
        <v>-961791.61999999988</v>
      </c>
    </row>
    <row r="155" spans="1:6" ht="39" thickBot="1">
      <c r="A155" s="104" t="s">
        <v>54</v>
      </c>
      <c r="B155" s="158" t="s">
        <v>55</v>
      </c>
      <c r="C155" s="143">
        <f>SUM(C156+C159+C179+C196)</f>
        <v>1970146.8599999999</v>
      </c>
      <c r="D155" s="143">
        <f>SUM(D156+D159+D179+D196)</f>
        <v>1010941.55</v>
      </c>
      <c r="E155" s="106">
        <f t="shared" si="16"/>
        <v>51.313004655906724</v>
      </c>
      <c r="F155" s="107">
        <f t="shared" si="15"/>
        <v>-959205.30999999982</v>
      </c>
    </row>
    <row r="156" spans="1:6" ht="26.25" thickBot="1">
      <c r="A156" s="192" t="s">
        <v>200</v>
      </c>
      <c r="B156" s="298" t="s">
        <v>249</v>
      </c>
      <c r="C156" s="299">
        <f>SUM(C157:C158)</f>
        <v>538143</v>
      </c>
      <c r="D156" s="299">
        <f>SUM(D157:D158)</f>
        <v>179003</v>
      </c>
      <c r="E156" s="194">
        <f t="shared" si="16"/>
        <v>33.263091780437541</v>
      </c>
      <c r="F156" s="195">
        <f t="shared" si="15"/>
        <v>-359140</v>
      </c>
    </row>
    <row r="157" spans="1:6" ht="63.75">
      <c r="A157" s="108" t="s">
        <v>201</v>
      </c>
      <c r="B157" s="109" t="s">
        <v>371</v>
      </c>
      <c r="C157" s="111">
        <v>357257</v>
      </c>
      <c r="D157" s="111">
        <v>148855</v>
      </c>
      <c r="E157" s="112">
        <f t="shared" si="16"/>
        <v>41.666083519707101</v>
      </c>
      <c r="F157" s="113">
        <f t="shared" si="15"/>
        <v>-208402</v>
      </c>
    </row>
    <row r="158" spans="1:6" ht="51.75" thickBot="1">
      <c r="A158" s="147" t="s">
        <v>293</v>
      </c>
      <c r="B158" s="121" t="s">
        <v>412</v>
      </c>
      <c r="C158" s="123">
        <v>180886</v>
      </c>
      <c r="D158" s="123">
        <v>30148</v>
      </c>
      <c r="E158" s="124">
        <f t="shared" si="16"/>
        <v>16.666850944793961</v>
      </c>
      <c r="F158" s="125">
        <f t="shared" si="15"/>
        <v>-150738</v>
      </c>
    </row>
    <row r="159" spans="1:6" ht="39" thickBot="1">
      <c r="A159" s="212" t="s">
        <v>202</v>
      </c>
      <c r="B159" s="300" t="s">
        <v>250</v>
      </c>
      <c r="C159" s="293">
        <f>+C160+C163+C164+C165+C166+C167+C168+C169+C170</f>
        <v>587596.09</v>
      </c>
      <c r="D159" s="293">
        <f>D160+D163+D164+D165+D166+D167+D168+D169+D170</f>
        <v>233560.55</v>
      </c>
      <c r="E159" s="196">
        <f t="shared" si="16"/>
        <v>39.748486073145926</v>
      </c>
      <c r="F159" s="197">
        <f t="shared" si="15"/>
        <v>-354035.54</v>
      </c>
    </row>
    <row r="160" spans="1:6" ht="51.75" thickBot="1">
      <c r="A160" s="206" t="s">
        <v>468</v>
      </c>
      <c r="B160" s="253" t="s">
        <v>422</v>
      </c>
      <c r="C160" s="216">
        <f>SUM(C161:C162)</f>
        <v>200070</v>
      </c>
      <c r="D160" s="216">
        <f>SUM(D161+D162)</f>
        <v>137067</v>
      </c>
      <c r="E160" s="208">
        <f t="shared" si="16"/>
        <v>68.509521667416408</v>
      </c>
      <c r="F160" s="209">
        <f t="shared" si="15"/>
        <v>-63003</v>
      </c>
    </row>
    <row r="161" spans="1:6" ht="63.75">
      <c r="A161" s="108" t="s">
        <v>372</v>
      </c>
      <c r="B161" s="109" t="s">
        <v>469</v>
      </c>
      <c r="C161" s="111">
        <v>150000</v>
      </c>
      <c r="D161" s="111">
        <v>122389.55</v>
      </c>
      <c r="E161" s="112">
        <f t="shared" si="16"/>
        <v>81.593033333333338</v>
      </c>
      <c r="F161" s="113">
        <f t="shared" si="15"/>
        <v>-27610.449999999997</v>
      </c>
    </row>
    <row r="162" spans="1:6" ht="51">
      <c r="A162" s="114" t="s">
        <v>372</v>
      </c>
      <c r="B162" s="115" t="s">
        <v>423</v>
      </c>
      <c r="C162" s="117">
        <v>50070</v>
      </c>
      <c r="D162" s="117">
        <v>14677.45</v>
      </c>
      <c r="E162" s="118">
        <f t="shared" si="16"/>
        <v>29.313860595166769</v>
      </c>
      <c r="F162" s="119">
        <f t="shared" si="15"/>
        <v>-35392.550000000003</v>
      </c>
    </row>
    <row r="163" spans="1:6" ht="153">
      <c r="A163" s="114" t="s">
        <v>294</v>
      </c>
      <c r="B163" s="159" t="s">
        <v>295</v>
      </c>
      <c r="C163" s="117">
        <v>260240.35</v>
      </c>
      <c r="D163" s="117">
        <v>6977.77</v>
      </c>
      <c r="E163" s="118">
        <f t="shared" si="16"/>
        <v>2.6812790560725883</v>
      </c>
      <c r="F163" s="119">
        <f t="shared" si="15"/>
        <v>-253262.58000000002</v>
      </c>
    </row>
    <row r="164" spans="1:6" ht="127.5">
      <c r="A164" s="114" t="s">
        <v>296</v>
      </c>
      <c r="B164" s="115" t="s">
        <v>297</v>
      </c>
      <c r="C164" s="117">
        <v>16826.509999999998</v>
      </c>
      <c r="D164" s="117">
        <v>494.15</v>
      </c>
      <c r="E164" s="118">
        <f t="shared" si="16"/>
        <v>2.9367349497905391</v>
      </c>
      <c r="F164" s="119">
        <f t="shared" si="15"/>
        <v>-16332.359999999999</v>
      </c>
    </row>
    <row r="165" spans="1:6" ht="71.25">
      <c r="A165" s="114" t="s">
        <v>424</v>
      </c>
      <c r="B165" s="160" t="s">
        <v>425</v>
      </c>
      <c r="C165" s="117">
        <v>2271.85</v>
      </c>
      <c r="D165" s="117">
        <v>2271.85</v>
      </c>
      <c r="E165" s="118">
        <f t="shared" si="16"/>
        <v>100</v>
      </c>
      <c r="F165" s="119">
        <f t="shared" si="15"/>
        <v>0</v>
      </c>
    </row>
    <row r="166" spans="1:6" ht="57">
      <c r="A166" s="114" t="s">
        <v>373</v>
      </c>
      <c r="B166" s="160" t="s">
        <v>374</v>
      </c>
      <c r="C166" s="117">
        <v>120</v>
      </c>
      <c r="D166" s="117">
        <v>120</v>
      </c>
      <c r="E166" s="118">
        <f t="shared" si="16"/>
        <v>100</v>
      </c>
      <c r="F166" s="119">
        <f t="shared" si="15"/>
        <v>0</v>
      </c>
    </row>
    <row r="167" spans="1:6" ht="71.25">
      <c r="A167" s="114" t="s">
        <v>375</v>
      </c>
      <c r="B167" s="160" t="s">
        <v>376</v>
      </c>
      <c r="C167" s="117">
        <v>29400</v>
      </c>
      <c r="D167" s="117">
        <v>29400</v>
      </c>
      <c r="E167" s="118">
        <f t="shared" si="16"/>
        <v>100</v>
      </c>
      <c r="F167" s="119">
        <f t="shared" si="15"/>
        <v>0</v>
      </c>
    </row>
    <row r="168" spans="1:6" ht="71.25">
      <c r="A168" s="114" t="s">
        <v>426</v>
      </c>
      <c r="B168" s="160" t="s">
        <v>427</v>
      </c>
      <c r="C168" s="117">
        <v>291.60000000000002</v>
      </c>
      <c r="D168" s="117">
        <v>291.60000000000002</v>
      </c>
      <c r="E168" s="118">
        <f t="shared" si="16"/>
        <v>100</v>
      </c>
      <c r="F168" s="119">
        <f t="shared" si="15"/>
        <v>0</v>
      </c>
    </row>
    <row r="169" spans="1:6" ht="72" thickBot="1">
      <c r="A169" s="120" t="s">
        <v>428</v>
      </c>
      <c r="B169" s="254" t="s">
        <v>429</v>
      </c>
      <c r="C169" s="123">
        <v>28968.43</v>
      </c>
      <c r="D169" s="123">
        <v>21046.83</v>
      </c>
      <c r="E169" s="124">
        <f t="shared" si="16"/>
        <v>72.65436891125961</v>
      </c>
      <c r="F169" s="125">
        <f t="shared" si="15"/>
        <v>-7921.5999999999985</v>
      </c>
    </row>
    <row r="170" spans="1:6" ht="26.25" thickBot="1">
      <c r="A170" s="239" t="s">
        <v>298</v>
      </c>
      <c r="B170" s="255" t="s">
        <v>377</v>
      </c>
      <c r="C170" s="143">
        <f>SUM(C171:C178)</f>
        <v>49407.349999999991</v>
      </c>
      <c r="D170" s="143">
        <f>SUM(D171:D178)</f>
        <v>35891.349999999991</v>
      </c>
      <c r="E170" s="106">
        <f t="shared" si="16"/>
        <v>72.64374632519251</v>
      </c>
      <c r="F170" s="107">
        <f t="shared" si="15"/>
        <v>-13516</v>
      </c>
    </row>
    <row r="171" spans="1:6" ht="51">
      <c r="A171" s="156" t="s">
        <v>378</v>
      </c>
      <c r="B171" s="256" t="s">
        <v>379</v>
      </c>
      <c r="C171" s="111">
        <v>84.6</v>
      </c>
      <c r="D171" s="111">
        <v>84.6</v>
      </c>
      <c r="E171" s="112">
        <f t="shared" si="16"/>
        <v>100</v>
      </c>
      <c r="F171" s="113">
        <f t="shared" si="15"/>
        <v>0</v>
      </c>
    </row>
    <row r="172" spans="1:6" ht="38.25">
      <c r="A172" s="131" t="s">
        <v>378</v>
      </c>
      <c r="B172" s="161" t="s">
        <v>380</v>
      </c>
      <c r="C172" s="117">
        <v>38.700000000000003</v>
      </c>
      <c r="D172" s="117">
        <v>38.700000000000003</v>
      </c>
      <c r="E172" s="118">
        <f t="shared" si="16"/>
        <v>100</v>
      </c>
      <c r="F172" s="119">
        <f t="shared" si="15"/>
        <v>0</v>
      </c>
    </row>
    <row r="173" spans="1:6" ht="63.75">
      <c r="A173" s="131" t="s">
        <v>378</v>
      </c>
      <c r="B173" s="161" t="s">
        <v>381</v>
      </c>
      <c r="C173" s="117">
        <v>123.9</v>
      </c>
      <c r="D173" s="117">
        <v>123.9</v>
      </c>
      <c r="E173" s="118">
        <f t="shared" si="16"/>
        <v>100</v>
      </c>
      <c r="F173" s="119">
        <f t="shared" si="15"/>
        <v>0</v>
      </c>
    </row>
    <row r="174" spans="1:6" ht="57">
      <c r="A174" s="162" t="s">
        <v>378</v>
      </c>
      <c r="B174" s="301" t="s">
        <v>430</v>
      </c>
      <c r="C174" s="117">
        <v>99.65</v>
      </c>
      <c r="D174" s="117">
        <v>99.65</v>
      </c>
      <c r="E174" s="118">
        <f t="shared" si="16"/>
        <v>100</v>
      </c>
      <c r="F174" s="119">
        <f t="shared" si="15"/>
        <v>0</v>
      </c>
    </row>
    <row r="175" spans="1:6" ht="57">
      <c r="A175" s="162" t="s">
        <v>378</v>
      </c>
      <c r="B175" s="301" t="s">
        <v>470</v>
      </c>
      <c r="C175" s="117">
        <v>405</v>
      </c>
      <c r="D175" s="117">
        <v>405</v>
      </c>
      <c r="E175" s="118">
        <f t="shared" si="16"/>
        <v>100</v>
      </c>
      <c r="F175" s="119">
        <f t="shared" si="15"/>
        <v>0</v>
      </c>
    </row>
    <row r="176" spans="1:6" ht="64.5">
      <c r="A176" s="131" t="s">
        <v>299</v>
      </c>
      <c r="B176" s="163" t="s">
        <v>382</v>
      </c>
      <c r="C176" s="117">
        <v>33788</v>
      </c>
      <c r="D176" s="117">
        <v>20272</v>
      </c>
      <c r="E176" s="118">
        <f t="shared" si="16"/>
        <v>59.997632295489524</v>
      </c>
      <c r="F176" s="119">
        <f t="shared" si="15"/>
        <v>-13516</v>
      </c>
    </row>
    <row r="177" spans="1:6" ht="76.5">
      <c r="A177" s="131" t="s">
        <v>299</v>
      </c>
      <c r="B177" s="159" t="s">
        <v>383</v>
      </c>
      <c r="C177" s="117">
        <v>14191.8</v>
      </c>
      <c r="D177" s="117">
        <v>14191.8</v>
      </c>
      <c r="E177" s="118">
        <f t="shared" si="16"/>
        <v>100</v>
      </c>
      <c r="F177" s="119">
        <f t="shared" si="15"/>
        <v>0</v>
      </c>
    </row>
    <row r="178" spans="1:6" ht="52.5" thickBot="1">
      <c r="A178" s="157" t="s">
        <v>299</v>
      </c>
      <c r="B178" s="164" t="s">
        <v>384</v>
      </c>
      <c r="C178" s="123">
        <v>675.7</v>
      </c>
      <c r="D178" s="123">
        <v>675.7</v>
      </c>
      <c r="E178" s="124">
        <f t="shared" si="16"/>
        <v>100</v>
      </c>
      <c r="F178" s="125">
        <f t="shared" si="15"/>
        <v>0</v>
      </c>
    </row>
    <row r="179" spans="1:6" ht="26.25" thickBot="1">
      <c r="A179" s="104" t="s">
        <v>203</v>
      </c>
      <c r="B179" s="158" t="s">
        <v>251</v>
      </c>
      <c r="C179" s="143">
        <f>SUM(C180+C181+C190+C191+C192+C193)</f>
        <v>702940.6</v>
      </c>
      <c r="D179" s="143">
        <f>SUM(D180+D181+D190+D191+D192+D193)</f>
        <v>482467.17</v>
      </c>
      <c r="E179" s="106">
        <f t="shared" si="16"/>
        <v>68.635553274344943</v>
      </c>
      <c r="F179" s="107">
        <f t="shared" si="15"/>
        <v>-220473.43</v>
      </c>
    </row>
    <row r="180" spans="1:6" ht="51.75" thickBot="1">
      <c r="A180" s="137" t="s">
        <v>204</v>
      </c>
      <c r="B180" s="257" t="s">
        <v>385</v>
      </c>
      <c r="C180" s="140">
        <v>22243.599999999999</v>
      </c>
      <c r="D180" s="140">
        <v>11500.68</v>
      </c>
      <c r="E180" s="141">
        <f t="shared" si="16"/>
        <v>51.703321404808577</v>
      </c>
      <c r="F180" s="142">
        <f t="shared" si="15"/>
        <v>-10742.919999999998</v>
      </c>
    </row>
    <row r="181" spans="1:6" ht="51.75" thickBot="1">
      <c r="A181" s="206" t="s">
        <v>471</v>
      </c>
      <c r="B181" s="253" t="s">
        <v>386</v>
      </c>
      <c r="C181" s="216">
        <f>SUM(C182:C189)</f>
        <v>84213.699999999983</v>
      </c>
      <c r="D181" s="216">
        <f>SUM(D182:D189)</f>
        <v>66165.03</v>
      </c>
      <c r="E181" s="208">
        <f t="shared" si="16"/>
        <v>78.56801209304426</v>
      </c>
      <c r="F181" s="209">
        <f t="shared" si="15"/>
        <v>-18048.669999999984</v>
      </c>
    </row>
    <row r="182" spans="1:6" ht="90">
      <c r="A182" s="108" t="s">
        <v>205</v>
      </c>
      <c r="B182" s="258" t="s">
        <v>387</v>
      </c>
      <c r="C182" s="111">
        <v>336</v>
      </c>
      <c r="D182" s="111">
        <v>252</v>
      </c>
      <c r="E182" s="112">
        <f t="shared" si="16"/>
        <v>75</v>
      </c>
      <c r="F182" s="113">
        <f t="shared" si="15"/>
        <v>-84</v>
      </c>
    </row>
    <row r="183" spans="1:6" ht="89.25">
      <c r="A183" s="114" t="s">
        <v>205</v>
      </c>
      <c r="B183" s="159" t="s">
        <v>300</v>
      </c>
      <c r="C183" s="117">
        <v>81011.600000000006</v>
      </c>
      <c r="D183" s="117">
        <v>63194.18</v>
      </c>
      <c r="E183" s="118">
        <f t="shared" si="16"/>
        <v>78.006334895249566</v>
      </c>
      <c r="F183" s="119">
        <f t="shared" si="15"/>
        <v>-17817.420000000006</v>
      </c>
    </row>
    <row r="184" spans="1:6" ht="102">
      <c r="A184" s="114" t="s">
        <v>205</v>
      </c>
      <c r="B184" s="159" t="s">
        <v>388</v>
      </c>
      <c r="C184" s="117">
        <v>0.2</v>
      </c>
      <c r="D184" s="117">
        <v>0.2</v>
      </c>
      <c r="E184" s="118">
        <f t="shared" si="16"/>
        <v>100</v>
      </c>
      <c r="F184" s="119">
        <f t="shared" si="15"/>
        <v>0</v>
      </c>
    </row>
    <row r="185" spans="1:6" ht="51">
      <c r="A185" s="114" t="s">
        <v>205</v>
      </c>
      <c r="B185" s="159" t="s">
        <v>389</v>
      </c>
      <c r="C185" s="117">
        <v>115.2</v>
      </c>
      <c r="D185" s="117">
        <v>115.2</v>
      </c>
      <c r="E185" s="118">
        <f t="shared" si="16"/>
        <v>100</v>
      </c>
      <c r="F185" s="119">
        <f t="shared" si="15"/>
        <v>0</v>
      </c>
    </row>
    <row r="186" spans="1:6" ht="153">
      <c r="A186" s="114" t="s">
        <v>205</v>
      </c>
      <c r="B186" s="159" t="s">
        <v>390</v>
      </c>
      <c r="C186" s="117">
        <v>0.2</v>
      </c>
      <c r="D186" s="117">
        <v>0.15</v>
      </c>
      <c r="E186" s="118">
        <f t="shared" si="16"/>
        <v>74.999999999999986</v>
      </c>
      <c r="F186" s="119">
        <f t="shared" si="15"/>
        <v>-5.0000000000000017E-2</v>
      </c>
    </row>
    <row r="187" spans="1:6" ht="89.25">
      <c r="A187" s="114" t="s">
        <v>205</v>
      </c>
      <c r="B187" s="159" t="s">
        <v>391</v>
      </c>
      <c r="C187" s="117">
        <v>933.4</v>
      </c>
      <c r="D187" s="117">
        <v>933.4</v>
      </c>
      <c r="E187" s="118">
        <f t="shared" si="16"/>
        <v>100</v>
      </c>
      <c r="F187" s="119">
        <f t="shared" si="15"/>
        <v>0</v>
      </c>
    </row>
    <row r="188" spans="1:6" ht="89.25">
      <c r="A188" s="114" t="s">
        <v>205</v>
      </c>
      <c r="B188" s="159" t="s">
        <v>392</v>
      </c>
      <c r="C188" s="117">
        <v>147.19999999999999</v>
      </c>
      <c r="D188" s="117">
        <v>0</v>
      </c>
      <c r="E188" s="118">
        <f t="shared" si="16"/>
        <v>0</v>
      </c>
      <c r="F188" s="119">
        <f t="shared" si="15"/>
        <v>-147.19999999999999</v>
      </c>
    </row>
    <row r="189" spans="1:6" ht="140.25">
      <c r="A189" s="114" t="s">
        <v>206</v>
      </c>
      <c r="B189" s="159" t="s">
        <v>393</v>
      </c>
      <c r="C189" s="117">
        <v>1669.9</v>
      </c>
      <c r="D189" s="117">
        <v>1669.9</v>
      </c>
      <c r="E189" s="118">
        <f t="shared" si="16"/>
        <v>100</v>
      </c>
      <c r="F189" s="119">
        <f t="shared" si="15"/>
        <v>0</v>
      </c>
    </row>
    <row r="190" spans="1:6" ht="89.25">
      <c r="A190" s="114" t="s">
        <v>207</v>
      </c>
      <c r="B190" s="115" t="s">
        <v>394</v>
      </c>
      <c r="C190" s="117">
        <v>288.89999999999998</v>
      </c>
      <c r="D190" s="117">
        <v>110.95</v>
      </c>
      <c r="E190" s="118">
        <f t="shared" si="16"/>
        <v>38.404292142609904</v>
      </c>
      <c r="F190" s="119">
        <f t="shared" si="15"/>
        <v>-177.95</v>
      </c>
    </row>
    <row r="191" spans="1:6" ht="63.75">
      <c r="A191" s="114" t="s">
        <v>208</v>
      </c>
      <c r="B191" s="115" t="s">
        <v>395</v>
      </c>
      <c r="C191" s="117">
        <v>15934.6</v>
      </c>
      <c r="D191" s="117">
        <v>12501.81</v>
      </c>
      <c r="E191" s="118">
        <f t="shared" si="16"/>
        <v>78.457005510022213</v>
      </c>
      <c r="F191" s="119">
        <f t="shared" si="15"/>
        <v>-3432.7900000000009</v>
      </c>
    </row>
    <row r="192" spans="1:6" ht="76.5">
      <c r="A192" s="114" t="s">
        <v>396</v>
      </c>
      <c r="B192" s="302" t="s">
        <v>397</v>
      </c>
      <c r="C192" s="117">
        <v>191.7</v>
      </c>
      <c r="D192" s="117">
        <v>191.7</v>
      </c>
      <c r="E192" s="118">
        <f t="shared" si="16"/>
        <v>100</v>
      </c>
      <c r="F192" s="119">
        <f t="shared" si="15"/>
        <v>0</v>
      </c>
    </row>
    <row r="193" spans="1:6" ht="25.5">
      <c r="A193" s="303" t="s">
        <v>209</v>
      </c>
      <c r="B193" s="304" t="s">
        <v>56</v>
      </c>
      <c r="C193" s="305">
        <f>SUM(C194+C195)</f>
        <v>580068.1</v>
      </c>
      <c r="D193" s="305">
        <f t="shared" ref="D193" si="17">SUM(D194:D195)</f>
        <v>391997</v>
      </c>
      <c r="E193" s="306">
        <f t="shared" si="16"/>
        <v>67.577755094617345</v>
      </c>
      <c r="F193" s="307">
        <f t="shared" si="15"/>
        <v>-188071.09999999998</v>
      </c>
    </row>
    <row r="194" spans="1:6" ht="76.5">
      <c r="A194" s="114" t="s">
        <v>210</v>
      </c>
      <c r="B194" s="159" t="s">
        <v>398</v>
      </c>
      <c r="C194" s="117">
        <v>237125.1</v>
      </c>
      <c r="D194" s="117">
        <v>161016</v>
      </c>
      <c r="E194" s="118">
        <f t="shared" si="16"/>
        <v>67.903397826716784</v>
      </c>
      <c r="F194" s="119">
        <f t="shared" ref="F194:F222" si="18">D194-C194</f>
        <v>-76109.100000000006</v>
      </c>
    </row>
    <row r="195" spans="1:6" ht="141.75" thickBot="1">
      <c r="A195" s="120" t="s">
        <v>210</v>
      </c>
      <c r="B195" s="164" t="s">
        <v>399</v>
      </c>
      <c r="C195" s="123">
        <v>342943</v>
      </c>
      <c r="D195" s="123">
        <v>230981</v>
      </c>
      <c r="E195" s="124">
        <f t="shared" si="16"/>
        <v>67.35259212172285</v>
      </c>
      <c r="F195" s="125">
        <f t="shared" si="18"/>
        <v>-111962</v>
      </c>
    </row>
    <row r="196" spans="1:6" ht="26.25" thickBot="1">
      <c r="A196" s="104" t="s">
        <v>301</v>
      </c>
      <c r="B196" s="158" t="s">
        <v>302</v>
      </c>
      <c r="C196" s="143">
        <f>SUM(C197:C199)</f>
        <v>141467.16999999998</v>
      </c>
      <c r="D196" s="143">
        <f>SUM(D197:D199)</f>
        <v>115910.83000000002</v>
      </c>
      <c r="E196" s="106">
        <f t="shared" si="16"/>
        <v>81.934790948316859</v>
      </c>
      <c r="F196" s="107">
        <f t="shared" si="18"/>
        <v>-25556.339999999967</v>
      </c>
    </row>
    <row r="197" spans="1:6" ht="102">
      <c r="A197" s="156" t="s">
        <v>303</v>
      </c>
      <c r="B197" s="165" t="s">
        <v>304</v>
      </c>
      <c r="C197" s="111">
        <v>23897</v>
      </c>
      <c r="D197" s="111">
        <v>15878.85</v>
      </c>
      <c r="E197" s="112">
        <f t="shared" si="16"/>
        <v>66.447043561953393</v>
      </c>
      <c r="F197" s="113">
        <f t="shared" si="18"/>
        <v>-8018.15</v>
      </c>
    </row>
    <row r="198" spans="1:6" ht="115.5" thickBot="1">
      <c r="A198" s="157" t="s">
        <v>400</v>
      </c>
      <c r="B198" s="121" t="s">
        <v>401</v>
      </c>
      <c r="C198" s="123">
        <v>70000</v>
      </c>
      <c r="D198" s="123">
        <v>70000</v>
      </c>
      <c r="E198" s="124">
        <f t="shared" si="16"/>
        <v>100</v>
      </c>
      <c r="F198" s="125">
        <f t="shared" si="18"/>
        <v>0</v>
      </c>
    </row>
    <row r="199" spans="1:6" ht="39" thickBot="1">
      <c r="A199" s="239" t="s">
        <v>305</v>
      </c>
      <c r="B199" s="255" t="s">
        <v>402</v>
      </c>
      <c r="C199" s="143">
        <f>SUM(C200:C208)</f>
        <v>47570.17</v>
      </c>
      <c r="D199" s="143">
        <f>SUM(D200:D208)</f>
        <v>30031.980000000003</v>
      </c>
      <c r="E199" s="106">
        <f t="shared" si="16"/>
        <v>63.131958536200315</v>
      </c>
      <c r="F199" s="107">
        <f t="shared" si="18"/>
        <v>-17538.189999999995</v>
      </c>
    </row>
    <row r="200" spans="1:6" ht="63.75">
      <c r="A200" s="156" t="s">
        <v>431</v>
      </c>
      <c r="B200" s="256" t="s">
        <v>432</v>
      </c>
      <c r="C200" s="111">
        <v>1700</v>
      </c>
      <c r="D200" s="111">
        <v>1700</v>
      </c>
      <c r="E200" s="112">
        <f t="shared" si="16"/>
        <v>100</v>
      </c>
      <c r="F200" s="113">
        <f t="shared" si="18"/>
        <v>0</v>
      </c>
    </row>
    <row r="201" spans="1:6" ht="127.5">
      <c r="A201" s="131" t="s">
        <v>431</v>
      </c>
      <c r="B201" s="161" t="s">
        <v>441</v>
      </c>
      <c r="C201" s="117">
        <v>8948.17</v>
      </c>
      <c r="D201" s="117">
        <v>8948.17</v>
      </c>
      <c r="E201" s="118">
        <f t="shared" si="16"/>
        <v>100</v>
      </c>
      <c r="F201" s="119">
        <f t="shared" si="18"/>
        <v>0</v>
      </c>
    </row>
    <row r="202" spans="1:6" ht="51">
      <c r="A202" s="131" t="s">
        <v>431</v>
      </c>
      <c r="B202" s="161" t="s">
        <v>442</v>
      </c>
      <c r="C202" s="117">
        <v>971.2</v>
      </c>
      <c r="D202" s="117">
        <v>971.2</v>
      </c>
      <c r="E202" s="118">
        <f t="shared" ref="E202:E222" si="19">D202/C202*100</f>
        <v>100</v>
      </c>
      <c r="F202" s="119">
        <f t="shared" si="18"/>
        <v>0</v>
      </c>
    </row>
    <row r="203" spans="1:6" ht="140.25">
      <c r="A203" s="131" t="s">
        <v>431</v>
      </c>
      <c r="B203" s="161" t="s">
        <v>519</v>
      </c>
      <c r="C203" s="117">
        <v>6470</v>
      </c>
      <c r="D203" s="117">
        <v>6470</v>
      </c>
      <c r="E203" s="118">
        <f t="shared" si="19"/>
        <v>100</v>
      </c>
      <c r="F203" s="119">
        <f t="shared" si="18"/>
        <v>0</v>
      </c>
    </row>
    <row r="204" spans="1:6" ht="77.25">
      <c r="A204" s="131" t="s">
        <v>306</v>
      </c>
      <c r="B204" s="163" t="s">
        <v>307</v>
      </c>
      <c r="C204" s="117">
        <v>27082.3</v>
      </c>
      <c r="D204" s="117">
        <v>10260.280000000001</v>
      </c>
      <c r="E204" s="118">
        <f t="shared" si="19"/>
        <v>37.88555624891535</v>
      </c>
      <c r="F204" s="119">
        <f t="shared" si="18"/>
        <v>-16822.019999999997</v>
      </c>
    </row>
    <row r="205" spans="1:6" ht="128.25" hidden="1">
      <c r="A205" s="131" t="s">
        <v>306</v>
      </c>
      <c r="B205" s="163" t="s">
        <v>497</v>
      </c>
      <c r="C205" s="117">
        <v>0</v>
      </c>
      <c r="D205" s="117">
        <v>0</v>
      </c>
      <c r="E205" s="118">
        <v>0</v>
      </c>
      <c r="F205" s="119">
        <f t="shared" si="18"/>
        <v>0</v>
      </c>
    </row>
    <row r="206" spans="1:6" ht="115.5" hidden="1">
      <c r="A206" s="131" t="s">
        <v>306</v>
      </c>
      <c r="B206" s="163" t="s">
        <v>520</v>
      </c>
      <c r="C206" s="117">
        <v>0</v>
      </c>
      <c r="D206" s="117"/>
      <c r="E206" s="118"/>
      <c r="F206" s="119">
        <f t="shared" si="18"/>
        <v>0</v>
      </c>
    </row>
    <row r="207" spans="1:6" ht="165.75">
      <c r="A207" s="131" t="s">
        <v>403</v>
      </c>
      <c r="B207" s="159" t="s">
        <v>404</v>
      </c>
      <c r="C207" s="117">
        <v>2148.5</v>
      </c>
      <c r="D207" s="117">
        <v>1432.33</v>
      </c>
      <c r="E207" s="118">
        <f t="shared" si="19"/>
        <v>66.66651151966488</v>
      </c>
      <c r="F207" s="119">
        <f t="shared" si="18"/>
        <v>-716.17000000000007</v>
      </c>
    </row>
    <row r="208" spans="1:6" ht="115.5" thickBot="1">
      <c r="A208" s="259" t="s">
        <v>403</v>
      </c>
      <c r="B208" s="260" t="s">
        <v>433</v>
      </c>
      <c r="C208" s="123">
        <v>250</v>
      </c>
      <c r="D208" s="123">
        <v>250</v>
      </c>
      <c r="E208" s="124">
        <f t="shared" si="19"/>
        <v>100</v>
      </c>
      <c r="F208" s="125">
        <f t="shared" si="18"/>
        <v>0</v>
      </c>
    </row>
    <row r="209" spans="1:6" ht="26.25" hidden="1" thickBot="1">
      <c r="A209" s="261" t="s">
        <v>486</v>
      </c>
      <c r="B209" s="158" t="s">
        <v>487</v>
      </c>
      <c r="C209" s="127">
        <f>SUM(C210)</f>
        <v>0</v>
      </c>
      <c r="D209" s="127">
        <f>SUM(D210)</f>
        <v>0</v>
      </c>
      <c r="E209" s="106"/>
      <c r="F209" s="107">
        <f t="shared" si="18"/>
        <v>0</v>
      </c>
    </row>
    <row r="210" spans="1:6" ht="26.25" hidden="1" thickBot="1">
      <c r="A210" s="262" t="s">
        <v>488</v>
      </c>
      <c r="B210" s="257" t="s">
        <v>487</v>
      </c>
      <c r="C210" s="168">
        <v>0</v>
      </c>
      <c r="D210" s="140">
        <v>0</v>
      </c>
      <c r="E210" s="141"/>
      <c r="F210" s="142">
        <f t="shared" si="18"/>
        <v>0</v>
      </c>
    </row>
    <row r="211" spans="1:6" ht="51.75" thickBot="1">
      <c r="A211" s="104" t="s">
        <v>405</v>
      </c>
      <c r="B211" s="126" t="s">
        <v>406</v>
      </c>
      <c r="C211" s="106">
        <f>C212+C215</f>
        <v>0</v>
      </c>
      <c r="D211" s="106">
        <f>D212+D215</f>
        <v>14740.21</v>
      </c>
      <c r="E211" s="106"/>
      <c r="F211" s="107">
        <f t="shared" si="18"/>
        <v>14740.21</v>
      </c>
    </row>
    <row r="212" spans="1:6" ht="51.75" thickBot="1">
      <c r="A212" s="206" t="s">
        <v>472</v>
      </c>
      <c r="B212" s="253" t="s">
        <v>309</v>
      </c>
      <c r="C212" s="208">
        <f>SUM(C213:C214)</f>
        <v>0</v>
      </c>
      <c r="D212" s="208">
        <f>SUM(D213:D214)</f>
        <v>7247.61</v>
      </c>
      <c r="E212" s="208"/>
      <c r="F212" s="209">
        <f t="shared" si="18"/>
        <v>7247.61</v>
      </c>
    </row>
    <row r="213" spans="1:6" ht="38.25">
      <c r="A213" s="108" t="s">
        <v>308</v>
      </c>
      <c r="B213" s="165" t="s">
        <v>309</v>
      </c>
      <c r="C213" s="266">
        <v>0</v>
      </c>
      <c r="D213" s="111">
        <v>405.36</v>
      </c>
      <c r="E213" s="112"/>
      <c r="F213" s="113">
        <f t="shared" si="18"/>
        <v>405.36</v>
      </c>
    </row>
    <row r="214" spans="1:6" ht="39" thickBot="1">
      <c r="A214" s="263" t="s">
        <v>434</v>
      </c>
      <c r="B214" s="250" t="s">
        <v>309</v>
      </c>
      <c r="C214" s="264">
        <v>0</v>
      </c>
      <c r="D214" s="123">
        <v>6842.25</v>
      </c>
      <c r="E214" s="124"/>
      <c r="F214" s="125">
        <f t="shared" si="18"/>
        <v>6842.25</v>
      </c>
    </row>
    <row r="215" spans="1:6" ht="51.75" thickBot="1">
      <c r="A215" s="206" t="s">
        <v>473</v>
      </c>
      <c r="B215" s="253" t="s">
        <v>408</v>
      </c>
      <c r="C215" s="265">
        <f>SUM(C216:C217)</f>
        <v>0</v>
      </c>
      <c r="D215" s="265">
        <f>SUM(D216:D217)</f>
        <v>7492.5999999999995</v>
      </c>
      <c r="E215" s="208"/>
      <c r="F215" s="209">
        <f t="shared" si="18"/>
        <v>7492.5999999999995</v>
      </c>
    </row>
    <row r="216" spans="1:6" ht="38.25">
      <c r="A216" s="108" t="s">
        <v>407</v>
      </c>
      <c r="B216" s="165" t="s">
        <v>408</v>
      </c>
      <c r="C216" s="266">
        <v>0</v>
      </c>
      <c r="D216" s="111">
        <v>182.86</v>
      </c>
      <c r="E216" s="112"/>
      <c r="F216" s="113">
        <f t="shared" si="18"/>
        <v>182.86</v>
      </c>
    </row>
    <row r="217" spans="1:6" ht="39" thickBot="1">
      <c r="A217" s="166" t="s">
        <v>435</v>
      </c>
      <c r="B217" s="250" t="s">
        <v>408</v>
      </c>
      <c r="C217" s="264">
        <v>0</v>
      </c>
      <c r="D217" s="123">
        <v>7309.74</v>
      </c>
      <c r="E217" s="124"/>
      <c r="F217" s="125">
        <f t="shared" si="18"/>
        <v>7309.74</v>
      </c>
    </row>
    <row r="218" spans="1:6" ht="77.25" thickBot="1">
      <c r="A218" s="104" t="s">
        <v>252</v>
      </c>
      <c r="B218" s="126" t="s">
        <v>409</v>
      </c>
      <c r="C218" s="127">
        <f>SUM(C219:C220)</f>
        <v>0</v>
      </c>
      <c r="D218" s="127">
        <f>SUM(D219:D220)</f>
        <v>-17326.52</v>
      </c>
      <c r="E218" s="106"/>
      <c r="F218" s="107">
        <f t="shared" si="18"/>
        <v>-17326.52</v>
      </c>
    </row>
    <row r="219" spans="1:6" ht="76.5">
      <c r="A219" s="108" t="s">
        <v>254</v>
      </c>
      <c r="B219" s="109" t="s">
        <v>253</v>
      </c>
      <c r="C219" s="266">
        <v>0</v>
      </c>
      <c r="D219" s="111">
        <v>-2250.7800000000002</v>
      </c>
      <c r="E219" s="112"/>
      <c r="F219" s="113">
        <f t="shared" si="18"/>
        <v>-2250.7800000000002</v>
      </c>
    </row>
    <row r="220" spans="1:6" ht="77.25" thickBot="1">
      <c r="A220" s="114" t="s">
        <v>255</v>
      </c>
      <c r="B220" s="115" t="s">
        <v>253</v>
      </c>
      <c r="C220" s="171">
        <v>0</v>
      </c>
      <c r="D220" s="117">
        <v>-15075.74</v>
      </c>
      <c r="E220" s="118"/>
      <c r="F220" s="119">
        <f t="shared" si="18"/>
        <v>-15075.74</v>
      </c>
    </row>
    <row r="221" spans="1:6" ht="77.25" hidden="1" thickBot="1">
      <c r="A221" s="120" t="s">
        <v>489</v>
      </c>
      <c r="B221" s="121" t="s">
        <v>253</v>
      </c>
      <c r="C221" s="123">
        <v>0</v>
      </c>
      <c r="D221" s="123">
        <v>0</v>
      </c>
      <c r="E221" s="124"/>
      <c r="F221" s="125">
        <f t="shared" si="18"/>
        <v>0</v>
      </c>
    </row>
    <row r="222" spans="1:6" ht="15.75" thickBot="1">
      <c r="A222" s="135"/>
      <c r="B222" s="167" t="s">
        <v>57</v>
      </c>
      <c r="C222" s="127">
        <f>C4+C154</f>
        <v>2597167.86</v>
      </c>
      <c r="D222" s="127">
        <f>D4+D154</f>
        <v>1430552.8399999999</v>
      </c>
      <c r="E222" s="106">
        <f t="shared" si="19"/>
        <v>55.081262248486318</v>
      </c>
      <c r="F222" s="107">
        <f t="shared" si="18"/>
        <v>-1166615.02</v>
      </c>
    </row>
  </sheetData>
  <mergeCells count="1">
    <mergeCell ref="A1:F1"/>
  </mergeCells>
  <pageMargins left="0.70866141732283472" right="0" top="0.23622047244094491" bottom="0.11811023622047245" header="0.31496062992125984" footer="0.31496062992125984"/>
  <pageSetup paperSize="9" scale="75" fitToHeight="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3"/>
  <sheetViews>
    <sheetView topLeftCell="A43" workbookViewId="0">
      <selection activeCell="B72" sqref="B72"/>
    </sheetView>
  </sheetViews>
  <sheetFormatPr defaultColWidth="9.140625" defaultRowHeight="15"/>
  <cols>
    <col min="1" max="1" width="12.7109375" style="1" customWidth="1"/>
    <col min="2" max="2" width="53" style="1" customWidth="1"/>
    <col min="3" max="3" width="14.5703125" style="1" customWidth="1"/>
    <col min="4" max="4" width="8.42578125" style="1" hidden="1" customWidth="1"/>
    <col min="5" max="5" width="15" style="1" customWidth="1"/>
    <col min="6" max="6" width="13.5703125" style="59" customWidth="1"/>
    <col min="7" max="7" width="6.7109375" style="1" hidden="1" customWidth="1"/>
    <col min="8" max="8" width="15" style="1" customWidth="1"/>
    <col min="9" max="9" width="18.28515625" style="1" customWidth="1"/>
    <col min="10" max="10" width="11.28515625" style="1" customWidth="1"/>
    <col min="11" max="16384" width="9.140625" style="1"/>
  </cols>
  <sheetData>
    <row r="1" spans="1:19" ht="19.5">
      <c r="A1" s="310" t="s">
        <v>65</v>
      </c>
      <c r="B1" s="310"/>
      <c r="C1" s="310"/>
      <c r="D1" s="310"/>
      <c r="E1" s="310"/>
      <c r="F1" s="310"/>
      <c r="G1" s="310"/>
      <c r="H1" s="310"/>
    </row>
    <row r="2" spans="1:19" ht="19.5">
      <c r="A2" s="310" t="s">
        <v>521</v>
      </c>
      <c r="B2" s="310"/>
      <c r="C2" s="310"/>
      <c r="D2" s="310"/>
      <c r="E2" s="310"/>
      <c r="F2" s="310"/>
      <c r="G2" s="310"/>
      <c r="H2" s="310"/>
    </row>
    <row r="3" spans="1:19" ht="15.75">
      <c r="A3" s="58"/>
      <c r="B3" s="58"/>
      <c r="C3" s="58"/>
      <c r="D3" s="58"/>
      <c r="E3" s="58"/>
      <c r="F3" s="311"/>
      <c r="G3" s="311"/>
      <c r="H3" s="311"/>
    </row>
    <row r="4" spans="1:19" s="3" customFormat="1" ht="110.25" customHeight="1">
      <c r="A4" s="78" t="s">
        <v>66</v>
      </c>
      <c r="B4" s="78" t="s">
        <v>67</v>
      </c>
      <c r="C4" s="78" t="s">
        <v>411</v>
      </c>
      <c r="D4" s="78" t="s">
        <v>68</v>
      </c>
      <c r="E4" s="78" t="s">
        <v>187</v>
      </c>
      <c r="F4" s="78" t="s">
        <v>522</v>
      </c>
      <c r="G4" s="78" t="s">
        <v>69</v>
      </c>
      <c r="H4" s="173" t="s">
        <v>188</v>
      </c>
    </row>
    <row r="5" spans="1:19" s="3" customFormat="1" ht="15.75">
      <c r="A5" s="77">
        <v>1</v>
      </c>
      <c r="B5" s="77">
        <v>2</v>
      </c>
      <c r="C5" s="78">
        <v>3</v>
      </c>
      <c r="D5" s="77"/>
      <c r="E5" s="78">
        <v>4</v>
      </c>
      <c r="F5" s="78">
        <v>5</v>
      </c>
      <c r="G5" s="77"/>
      <c r="H5" s="79">
        <v>6</v>
      </c>
    </row>
    <row r="6" spans="1:19" ht="15.75">
      <c r="A6" s="4">
        <v>100</v>
      </c>
      <c r="B6" s="5" t="s">
        <v>70</v>
      </c>
      <c r="C6" s="80">
        <f>SUM(C7:C14)</f>
        <v>158310.24</v>
      </c>
      <c r="D6" s="80"/>
      <c r="E6" s="80">
        <f>SUM(E7:E14)</f>
        <v>145072.19999999998</v>
      </c>
      <c r="F6" s="80">
        <f>SUM(F7:F14)</f>
        <v>81520.430000000008</v>
      </c>
      <c r="G6" s="57"/>
      <c r="H6" s="96">
        <f>F6/E6*100</f>
        <v>56.193005965305566</v>
      </c>
    </row>
    <row r="7" spans="1:19" s="9" customFormat="1" ht="31.5">
      <c r="A7" s="7">
        <v>102</v>
      </c>
      <c r="B7" s="8" t="s">
        <v>71</v>
      </c>
      <c r="C7" s="81">
        <v>3061.91</v>
      </c>
      <c r="D7" s="81"/>
      <c r="E7" s="81">
        <v>3061.91</v>
      </c>
      <c r="F7" s="81">
        <v>2107.42</v>
      </c>
      <c r="G7" s="97"/>
      <c r="H7" s="89">
        <f>F7/E7*100</f>
        <v>68.826974012952704</v>
      </c>
    </row>
    <row r="8" spans="1:19" ht="47.25">
      <c r="A8" s="10">
        <v>103</v>
      </c>
      <c r="B8" s="8" t="s">
        <v>72</v>
      </c>
      <c r="C8" s="82">
        <v>4483.7299999999996</v>
      </c>
      <c r="D8" s="82"/>
      <c r="E8" s="82">
        <v>4483.7299999999996</v>
      </c>
      <c r="F8" s="82">
        <v>2502.81</v>
      </c>
      <c r="G8" s="55"/>
      <c r="H8" s="89">
        <f>F8/E8*100</f>
        <v>55.819819659078497</v>
      </c>
      <c r="L8" s="11"/>
      <c r="M8" s="11"/>
      <c r="N8" s="12"/>
      <c r="O8" s="11"/>
      <c r="P8" s="11"/>
      <c r="Q8" s="11"/>
      <c r="R8" s="11"/>
      <c r="S8" s="13"/>
    </row>
    <row r="9" spans="1:19" ht="63">
      <c r="A9" s="10">
        <v>104</v>
      </c>
      <c r="B9" s="8" t="s">
        <v>73</v>
      </c>
      <c r="C9" s="82">
        <v>91627.51</v>
      </c>
      <c r="D9" s="82"/>
      <c r="E9" s="82">
        <v>91627.51</v>
      </c>
      <c r="F9" s="82">
        <v>49521.01</v>
      </c>
      <c r="G9" s="55"/>
      <c r="H9" s="89">
        <f t="shared" ref="H9:H62" si="0">F9/E9*100</f>
        <v>54.046006488662634</v>
      </c>
      <c r="L9" s="14"/>
      <c r="M9" s="15"/>
      <c r="N9" s="16"/>
      <c r="O9" s="17"/>
      <c r="P9" s="18"/>
      <c r="Q9" s="17"/>
      <c r="R9" s="18"/>
      <c r="S9" s="13"/>
    </row>
    <row r="10" spans="1:19" ht="15.75">
      <c r="A10" s="10">
        <v>105</v>
      </c>
      <c r="B10" s="8" t="s">
        <v>74</v>
      </c>
      <c r="C10" s="82">
        <v>288.89999999999998</v>
      </c>
      <c r="D10" s="82"/>
      <c r="E10" s="82">
        <v>288.89999999999998</v>
      </c>
      <c r="F10" s="82">
        <v>110.95</v>
      </c>
      <c r="G10" s="55"/>
      <c r="H10" s="89">
        <f t="shared" si="0"/>
        <v>38.404292142609904</v>
      </c>
      <c r="L10" s="19"/>
      <c r="M10" s="20"/>
      <c r="N10" s="21"/>
      <c r="O10" s="22"/>
      <c r="P10" s="22"/>
      <c r="Q10" s="22"/>
      <c r="R10" s="23"/>
      <c r="S10" s="13"/>
    </row>
    <row r="11" spans="1:19" ht="47.25">
      <c r="A11" s="10">
        <v>106</v>
      </c>
      <c r="B11" s="8" t="s">
        <v>75</v>
      </c>
      <c r="C11" s="82">
        <v>23638.43</v>
      </c>
      <c r="D11" s="82"/>
      <c r="E11" s="82">
        <v>23638.43</v>
      </c>
      <c r="F11" s="82">
        <v>14161.38</v>
      </c>
      <c r="G11" s="55"/>
      <c r="H11" s="89">
        <f t="shared" si="0"/>
        <v>59.908293401888358</v>
      </c>
      <c r="L11" s="24"/>
      <c r="M11" s="20"/>
      <c r="N11" s="25"/>
      <c r="O11" s="26"/>
      <c r="P11" s="26"/>
      <c r="Q11" s="26"/>
      <c r="R11" s="23"/>
      <c r="S11" s="13"/>
    </row>
    <row r="12" spans="1:19" ht="15.75">
      <c r="A12" s="10">
        <v>107</v>
      </c>
      <c r="B12" s="8" t="s">
        <v>76</v>
      </c>
      <c r="C12" s="82">
        <v>2515</v>
      </c>
      <c r="D12" s="82"/>
      <c r="E12" s="82">
        <v>2515</v>
      </c>
      <c r="F12" s="82">
        <v>2515</v>
      </c>
      <c r="G12" s="55"/>
      <c r="H12" s="89">
        <v>0</v>
      </c>
      <c r="L12" s="24"/>
      <c r="M12" s="20"/>
      <c r="N12" s="25"/>
      <c r="O12" s="26"/>
      <c r="P12" s="23"/>
      <c r="Q12" s="26"/>
      <c r="R12" s="23"/>
      <c r="S12" s="13"/>
    </row>
    <row r="13" spans="1:19" ht="15.75">
      <c r="A13" s="10">
        <v>111</v>
      </c>
      <c r="B13" s="8" t="s">
        <v>77</v>
      </c>
      <c r="C13" s="82">
        <v>15550</v>
      </c>
      <c r="D13" s="82"/>
      <c r="E13" s="82">
        <v>2311.96</v>
      </c>
      <c r="F13" s="82">
        <v>0</v>
      </c>
      <c r="G13" s="55"/>
      <c r="H13" s="89">
        <v>80.75</v>
      </c>
      <c r="I13" s="102"/>
      <c r="J13" s="103"/>
      <c r="L13" s="24"/>
      <c r="M13" s="20"/>
      <c r="N13" s="25"/>
      <c r="O13" s="26"/>
      <c r="P13" s="26"/>
      <c r="Q13" s="26"/>
      <c r="R13" s="23"/>
      <c r="S13" s="13"/>
    </row>
    <row r="14" spans="1:19" ht="15.75">
      <c r="A14" s="10">
        <v>113</v>
      </c>
      <c r="B14" s="8" t="s">
        <v>78</v>
      </c>
      <c r="C14" s="82">
        <v>17144.759999999998</v>
      </c>
      <c r="D14" s="82"/>
      <c r="E14" s="82">
        <v>17144.759999999998</v>
      </c>
      <c r="F14" s="82">
        <v>10601.86</v>
      </c>
      <c r="G14" s="55"/>
      <c r="H14" s="89">
        <f t="shared" si="0"/>
        <v>61.83731939088095</v>
      </c>
      <c r="L14" s="24"/>
      <c r="M14" s="20"/>
      <c r="N14" s="25"/>
      <c r="O14" s="26"/>
      <c r="P14" s="23"/>
      <c r="Q14" s="26"/>
      <c r="R14" s="23"/>
      <c r="S14" s="13"/>
    </row>
    <row r="15" spans="1:19" ht="31.5">
      <c r="A15" s="27">
        <v>300</v>
      </c>
      <c r="B15" s="28" t="s">
        <v>79</v>
      </c>
      <c r="C15" s="83">
        <f>SUM(C16:C19)</f>
        <v>13384.46</v>
      </c>
      <c r="D15" s="83"/>
      <c r="E15" s="83">
        <f>SUM(E16:E19)</f>
        <v>13708.46</v>
      </c>
      <c r="F15" s="83">
        <f>SUM(F16:F19)</f>
        <v>7811.13</v>
      </c>
      <c r="G15" s="98"/>
      <c r="H15" s="99">
        <f t="shared" si="0"/>
        <v>56.980361032530283</v>
      </c>
      <c r="J15" s="91"/>
      <c r="L15" s="24"/>
      <c r="M15" s="20"/>
      <c r="N15" s="25"/>
      <c r="O15" s="26"/>
      <c r="P15" s="26"/>
      <c r="Q15" s="26"/>
      <c r="R15" s="23"/>
      <c r="S15" s="13"/>
    </row>
    <row r="16" spans="1:19" ht="15.75">
      <c r="A16" s="10">
        <v>302</v>
      </c>
      <c r="B16" s="8" t="s">
        <v>80</v>
      </c>
      <c r="C16" s="82">
        <v>0</v>
      </c>
      <c r="D16" s="82"/>
      <c r="E16" s="82">
        <v>0</v>
      </c>
      <c r="F16" s="82">
        <v>0</v>
      </c>
      <c r="G16" s="55"/>
      <c r="H16" s="89">
        <v>0</v>
      </c>
      <c r="L16" s="24"/>
      <c r="M16" s="20"/>
      <c r="N16" s="25"/>
      <c r="O16" s="26"/>
      <c r="P16" s="26"/>
      <c r="Q16" s="26"/>
      <c r="R16" s="23"/>
      <c r="S16" s="13"/>
    </row>
    <row r="17" spans="1:19" ht="47.25">
      <c r="A17" s="10">
        <v>309</v>
      </c>
      <c r="B17" s="8" t="s">
        <v>81</v>
      </c>
      <c r="C17" s="82">
        <v>218.8</v>
      </c>
      <c r="D17" s="82"/>
      <c r="E17" s="82">
        <v>218.8</v>
      </c>
      <c r="F17" s="82">
        <v>218.8</v>
      </c>
      <c r="G17" s="55"/>
      <c r="H17" s="89">
        <f t="shared" si="0"/>
        <v>100</v>
      </c>
      <c r="L17" s="24"/>
      <c r="M17" s="20"/>
      <c r="N17" s="25"/>
      <c r="O17" s="26"/>
      <c r="P17" s="23"/>
      <c r="Q17" s="26"/>
      <c r="R17" s="23"/>
      <c r="S17" s="13"/>
    </row>
    <row r="18" spans="1:19" ht="15.75">
      <c r="A18" s="10">
        <v>310</v>
      </c>
      <c r="B18" s="8" t="s">
        <v>82</v>
      </c>
      <c r="C18" s="82">
        <v>11482.11</v>
      </c>
      <c r="D18" s="82"/>
      <c r="E18" s="82">
        <v>11782.11</v>
      </c>
      <c r="F18" s="82">
        <v>6388.46</v>
      </c>
      <c r="G18" s="55"/>
      <c r="H18" s="89">
        <f t="shared" si="0"/>
        <v>54.221697132347259</v>
      </c>
      <c r="L18" s="29"/>
      <c r="M18" s="30"/>
      <c r="N18" s="31"/>
      <c r="O18" s="32"/>
      <c r="P18" s="32"/>
      <c r="Q18" s="32"/>
      <c r="R18" s="23"/>
      <c r="S18" s="13"/>
    </row>
    <row r="19" spans="1:19" ht="31.5">
      <c r="A19" s="10">
        <v>314</v>
      </c>
      <c r="B19" s="8" t="s">
        <v>83</v>
      </c>
      <c r="C19" s="82">
        <v>1683.55</v>
      </c>
      <c r="D19" s="82"/>
      <c r="E19" s="82">
        <v>1707.55</v>
      </c>
      <c r="F19" s="82">
        <v>1203.8699999999999</v>
      </c>
      <c r="G19" s="55"/>
      <c r="H19" s="89">
        <f t="shared" si="0"/>
        <v>70.502767122485437</v>
      </c>
      <c r="L19" s="24"/>
      <c r="M19" s="20"/>
      <c r="N19" s="33"/>
      <c r="O19" s="26"/>
      <c r="P19" s="26"/>
      <c r="Q19" s="26"/>
      <c r="R19" s="23"/>
      <c r="S19" s="13"/>
    </row>
    <row r="20" spans="1:19" ht="15.75">
      <c r="A20" s="34">
        <v>400</v>
      </c>
      <c r="B20" s="5" t="s">
        <v>84</v>
      </c>
      <c r="C20" s="80">
        <f>SUM(C21:C26)</f>
        <v>98502.819999999992</v>
      </c>
      <c r="D20" s="80"/>
      <c r="E20" s="80">
        <f>SUM(E21:E26)</f>
        <v>98775.389999999985</v>
      </c>
      <c r="F20" s="80">
        <f>SUM(F21:F26)</f>
        <v>48515.509999999995</v>
      </c>
      <c r="G20" s="57"/>
      <c r="H20" s="96">
        <f t="shared" si="0"/>
        <v>49.117001714698375</v>
      </c>
      <c r="L20" s="24"/>
      <c r="M20" s="20"/>
      <c r="N20" s="33"/>
      <c r="O20" s="26"/>
      <c r="P20" s="26"/>
      <c r="Q20" s="26"/>
      <c r="R20" s="23"/>
      <c r="S20" s="13"/>
    </row>
    <row r="21" spans="1:19" ht="15.75">
      <c r="A21" s="10">
        <v>405</v>
      </c>
      <c r="B21" s="8" t="s">
        <v>85</v>
      </c>
      <c r="C21" s="82">
        <v>1139.0999999999999</v>
      </c>
      <c r="D21" s="82"/>
      <c r="E21" s="82">
        <v>1411.67</v>
      </c>
      <c r="F21" s="82">
        <v>910.94</v>
      </c>
      <c r="G21" s="55"/>
      <c r="H21" s="89">
        <f t="shared" si="0"/>
        <v>64.529245503552531</v>
      </c>
      <c r="L21" s="24"/>
      <c r="M21" s="20"/>
      <c r="N21" s="33"/>
      <c r="O21" s="26"/>
      <c r="P21" s="26"/>
      <c r="Q21" s="26"/>
      <c r="R21" s="23"/>
      <c r="S21" s="13"/>
    </row>
    <row r="22" spans="1:19" ht="15.75">
      <c r="A22" s="10">
        <v>406</v>
      </c>
      <c r="B22" s="8" t="s">
        <v>86</v>
      </c>
      <c r="C22" s="82">
        <v>1798.12</v>
      </c>
      <c r="D22" s="82"/>
      <c r="E22" s="82">
        <v>1798.12</v>
      </c>
      <c r="F22" s="82">
        <v>1600</v>
      </c>
      <c r="G22" s="55"/>
      <c r="H22" s="89">
        <f t="shared" si="0"/>
        <v>88.981825462149374</v>
      </c>
      <c r="L22" s="24"/>
      <c r="M22" s="20"/>
      <c r="N22" s="33"/>
      <c r="O22" s="26"/>
      <c r="P22" s="26"/>
      <c r="Q22" s="26"/>
      <c r="R22" s="23"/>
      <c r="S22" s="13"/>
    </row>
    <row r="23" spans="1:19" ht="15.75">
      <c r="A23" s="10">
        <v>408</v>
      </c>
      <c r="B23" s="35" t="s">
        <v>87</v>
      </c>
      <c r="C23" s="82">
        <v>1219.5999999999999</v>
      </c>
      <c r="D23" s="82"/>
      <c r="E23" s="82">
        <v>1219.5999999999999</v>
      </c>
      <c r="F23" s="82">
        <v>0</v>
      </c>
      <c r="G23" s="55"/>
      <c r="H23" s="89">
        <f t="shared" si="0"/>
        <v>0</v>
      </c>
      <c r="L23" s="36"/>
      <c r="M23" s="15"/>
      <c r="N23" s="37"/>
      <c r="O23" s="17"/>
      <c r="P23" s="16"/>
      <c r="Q23" s="17"/>
      <c r="R23" s="23"/>
      <c r="S23" s="13"/>
    </row>
    <row r="24" spans="1:19" ht="15.75">
      <c r="A24" s="10">
        <v>409</v>
      </c>
      <c r="B24" s="38" t="s">
        <v>88</v>
      </c>
      <c r="C24" s="82">
        <v>83405.56</v>
      </c>
      <c r="D24" s="82"/>
      <c r="E24" s="82">
        <v>83405.56</v>
      </c>
      <c r="F24" s="82">
        <v>43425.13</v>
      </c>
      <c r="G24" s="55"/>
      <c r="H24" s="89">
        <f t="shared" si="0"/>
        <v>52.065030197027632</v>
      </c>
      <c r="L24" s="24"/>
      <c r="M24" s="20"/>
      <c r="N24" s="33"/>
      <c r="O24" s="26"/>
      <c r="P24" s="26"/>
      <c r="Q24" s="26"/>
      <c r="R24" s="23"/>
      <c r="S24" s="13"/>
    </row>
    <row r="25" spans="1:19" ht="15.75">
      <c r="A25" s="10">
        <v>410</v>
      </c>
      <c r="B25" s="38" t="s">
        <v>89</v>
      </c>
      <c r="C25" s="82">
        <v>3422.4</v>
      </c>
      <c r="D25" s="82"/>
      <c r="E25" s="82">
        <v>3422.4</v>
      </c>
      <c r="F25" s="82">
        <v>534.6</v>
      </c>
      <c r="G25" s="55"/>
      <c r="H25" s="89">
        <f t="shared" si="0"/>
        <v>15.62061711079944</v>
      </c>
      <c r="L25" s="24"/>
      <c r="M25" s="20"/>
      <c r="N25" s="33"/>
      <c r="O25" s="26"/>
      <c r="P25" s="26"/>
      <c r="Q25" s="26"/>
      <c r="R25" s="23"/>
      <c r="S25" s="13"/>
    </row>
    <row r="26" spans="1:19" ht="21" customHeight="1">
      <c r="A26" s="10">
        <v>412</v>
      </c>
      <c r="B26" s="35" t="s">
        <v>90</v>
      </c>
      <c r="C26" s="82">
        <v>7518.04</v>
      </c>
      <c r="D26" s="82"/>
      <c r="E26" s="82">
        <v>7518.04</v>
      </c>
      <c r="F26" s="82">
        <v>2044.84</v>
      </c>
      <c r="G26" s="55"/>
      <c r="H26" s="89">
        <f t="shared" si="0"/>
        <v>27.199110406435718</v>
      </c>
      <c r="L26" s="24"/>
      <c r="M26" s="39"/>
      <c r="N26" s="33"/>
      <c r="O26" s="26"/>
      <c r="P26" s="26"/>
      <c r="Q26" s="26"/>
      <c r="R26" s="23"/>
      <c r="S26" s="13"/>
    </row>
    <row r="27" spans="1:19" s="40" customFormat="1" ht="15.75">
      <c r="A27" s="4">
        <v>500</v>
      </c>
      <c r="B27" s="5" t="s">
        <v>91</v>
      </c>
      <c r="C27" s="80">
        <f>SUM(C28:C31)</f>
        <v>638260.11</v>
      </c>
      <c r="D27" s="80"/>
      <c r="E27" s="80">
        <f>SUM(E28:E31)</f>
        <v>650451.93000000005</v>
      </c>
      <c r="F27" s="80">
        <f>SUM(F28:F31)</f>
        <v>197533.8</v>
      </c>
      <c r="G27" s="57"/>
      <c r="H27" s="96">
        <f t="shared" si="0"/>
        <v>30.368700727815501</v>
      </c>
      <c r="J27" s="92" t="s">
        <v>59</v>
      </c>
      <c r="L27" s="24"/>
      <c r="M27" s="41"/>
      <c r="N27" s="33"/>
      <c r="O27" s="26"/>
      <c r="P27" s="23"/>
      <c r="Q27" s="26"/>
      <c r="R27" s="23"/>
      <c r="S27" s="42"/>
    </row>
    <row r="28" spans="1:19" ht="15.75">
      <c r="A28" s="10">
        <v>501</v>
      </c>
      <c r="B28" s="35" t="s">
        <v>92</v>
      </c>
      <c r="C28" s="82">
        <v>307139.33</v>
      </c>
      <c r="D28" s="82"/>
      <c r="E28" s="82">
        <v>307139.33</v>
      </c>
      <c r="F28" s="82">
        <v>17057.099999999999</v>
      </c>
      <c r="G28" s="55"/>
      <c r="H28" s="89">
        <f t="shared" si="0"/>
        <v>5.5535381938874444</v>
      </c>
      <c r="L28" s="24"/>
      <c r="M28" s="41"/>
      <c r="N28" s="33"/>
      <c r="O28" s="26"/>
      <c r="P28" s="26"/>
      <c r="Q28" s="26"/>
      <c r="R28" s="23"/>
      <c r="S28" s="13"/>
    </row>
    <row r="29" spans="1:19" ht="15.75">
      <c r="A29" s="10">
        <v>502</v>
      </c>
      <c r="B29" s="35" t="s">
        <v>93</v>
      </c>
      <c r="C29" s="82">
        <v>109080.91</v>
      </c>
      <c r="D29" s="82"/>
      <c r="E29" s="82">
        <v>121272.73</v>
      </c>
      <c r="F29" s="82">
        <v>40134.129999999997</v>
      </c>
      <c r="G29" s="55"/>
      <c r="H29" s="89">
        <f t="shared" si="0"/>
        <v>33.094109450657207</v>
      </c>
      <c r="I29" s="91"/>
      <c r="J29" s="91"/>
      <c r="L29" s="24"/>
      <c r="M29" s="39"/>
      <c r="N29" s="33"/>
      <c r="O29" s="26"/>
      <c r="P29" s="23"/>
      <c r="Q29" s="26"/>
      <c r="R29" s="23"/>
      <c r="S29" s="13"/>
    </row>
    <row r="30" spans="1:19" ht="15.75">
      <c r="A30" s="10">
        <v>503</v>
      </c>
      <c r="B30" s="35" t="s">
        <v>94</v>
      </c>
      <c r="C30" s="82">
        <v>206066.51</v>
      </c>
      <c r="D30" s="82"/>
      <c r="E30" s="82">
        <v>206066.51</v>
      </c>
      <c r="F30" s="82">
        <v>132274.46</v>
      </c>
      <c r="G30" s="55"/>
      <c r="H30" s="89">
        <f t="shared" si="0"/>
        <v>64.190178209938125</v>
      </c>
      <c r="L30" s="14"/>
      <c r="M30" s="15"/>
      <c r="N30" s="16"/>
      <c r="O30" s="17"/>
      <c r="P30" s="18"/>
      <c r="Q30" s="17"/>
      <c r="R30" s="23"/>
      <c r="S30" s="13"/>
    </row>
    <row r="31" spans="1:19" ht="31.5">
      <c r="A31" s="10">
        <v>505</v>
      </c>
      <c r="B31" s="35" t="s">
        <v>95</v>
      </c>
      <c r="C31" s="82">
        <v>15973.36</v>
      </c>
      <c r="D31" s="82"/>
      <c r="E31" s="82">
        <v>15973.36</v>
      </c>
      <c r="F31" s="82">
        <v>8068.11</v>
      </c>
      <c r="G31" s="55"/>
      <c r="H31" s="89">
        <f t="shared" si="0"/>
        <v>50.509786294179804</v>
      </c>
      <c r="L31" s="24"/>
      <c r="M31" s="39"/>
      <c r="N31" s="25"/>
      <c r="O31" s="26"/>
      <c r="P31" s="26"/>
      <c r="Q31" s="26"/>
      <c r="R31" s="23"/>
      <c r="S31" s="13"/>
    </row>
    <row r="32" spans="1:19" s="40" customFormat="1" ht="15.75">
      <c r="A32" s="4">
        <v>600</v>
      </c>
      <c r="B32" s="5" t="s">
        <v>96</v>
      </c>
      <c r="C32" s="80">
        <f>SUM(C33:C35)</f>
        <v>1810.4199999999998</v>
      </c>
      <c r="D32" s="80">
        <f>SUM(D35)</f>
        <v>0</v>
      </c>
      <c r="E32" s="80">
        <f>SUM(E33:E35)</f>
        <v>1810.4199999999998</v>
      </c>
      <c r="F32" s="80">
        <f>SUM(F33:F35)</f>
        <v>685.2</v>
      </c>
      <c r="G32" s="57"/>
      <c r="H32" s="96">
        <f t="shared" si="0"/>
        <v>37.847571281802018</v>
      </c>
      <c r="L32" s="24"/>
      <c r="M32" s="39"/>
      <c r="N32" s="25"/>
      <c r="O32" s="26"/>
      <c r="P32" s="23"/>
      <c r="Q32" s="26"/>
      <c r="R32" s="23"/>
      <c r="S32" s="42"/>
    </row>
    <row r="33" spans="1:19" s="40" customFormat="1" ht="15.75">
      <c r="A33" s="43">
        <v>602</v>
      </c>
      <c r="B33" s="35" t="s">
        <v>97</v>
      </c>
      <c r="C33" s="82">
        <v>90.07</v>
      </c>
      <c r="D33" s="82"/>
      <c r="E33" s="82">
        <v>90.07</v>
      </c>
      <c r="F33" s="82">
        <v>0</v>
      </c>
      <c r="G33" s="55"/>
      <c r="H33" s="89">
        <f t="shared" si="0"/>
        <v>0</v>
      </c>
      <c r="L33" s="24"/>
      <c r="M33" s="39"/>
      <c r="N33" s="25"/>
      <c r="O33" s="26"/>
      <c r="P33" s="23"/>
      <c r="Q33" s="26"/>
      <c r="R33" s="23"/>
      <c r="S33" s="42"/>
    </row>
    <row r="34" spans="1:19" s="40" customFormat="1" ht="31.5">
      <c r="A34" s="43">
        <v>603</v>
      </c>
      <c r="B34" s="35" t="s">
        <v>98</v>
      </c>
      <c r="C34" s="82">
        <v>689.5</v>
      </c>
      <c r="D34" s="82"/>
      <c r="E34" s="82">
        <v>689.5</v>
      </c>
      <c r="F34" s="82">
        <v>329.7</v>
      </c>
      <c r="G34" s="55"/>
      <c r="H34" s="89">
        <f t="shared" si="0"/>
        <v>47.817258883248734</v>
      </c>
      <c r="L34" s="24"/>
      <c r="M34" s="39"/>
      <c r="N34" s="25"/>
      <c r="O34" s="26"/>
      <c r="P34" s="23"/>
      <c r="Q34" s="26"/>
      <c r="R34" s="23"/>
      <c r="S34" s="42"/>
    </row>
    <row r="35" spans="1:19" s="40" customFormat="1" ht="31.5">
      <c r="A35" s="43">
        <v>605</v>
      </c>
      <c r="B35" s="35" t="s">
        <v>99</v>
      </c>
      <c r="C35" s="82">
        <v>1030.8499999999999</v>
      </c>
      <c r="D35" s="82"/>
      <c r="E35" s="82">
        <v>1030.8499999999999</v>
      </c>
      <c r="F35" s="82">
        <v>355.5</v>
      </c>
      <c r="G35" s="55"/>
      <c r="H35" s="89">
        <f t="shared" si="0"/>
        <v>34.486103700829418</v>
      </c>
      <c r="L35" s="24"/>
      <c r="M35" s="39"/>
      <c r="N35" s="33"/>
      <c r="O35" s="26"/>
      <c r="P35" s="26"/>
      <c r="Q35" s="26"/>
      <c r="R35" s="23"/>
      <c r="S35" s="42"/>
    </row>
    <row r="36" spans="1:19" s="40" customFormat="1" ht="15.75">
      <c r="A36" s="4">
        <v>700</v>
      </c>
      <c r="B36" s="5" t="s">
        <v>100</v>
      </c>
      <c r="C36" s="80">
        <f>SUM(C37:C41)</f>
        <v>1457758.57</v>
      </c>
      <c r="D36" s="80"/>
      <c r="E36" s="80">
        <f>SUM(E37:E41)</f>
        <v>1457758.57</v>
      </c>
      <c r="F36" s="80">
        <f>SUM(F37:F41)</f>
        <v>971739.97</v>
      </c>
      <c r="G36" s="57"/>
      <c r="H36" s="96">
        <f t="shared" si="0"/>
        <v>66.659870159432501</v>
      </c>
      <c r="J36" s="92" t="s">
        <v>59</v>
      </c>
      <c r="L36" s="24"/>
      <c r="M36" s="39"/>
      <c r="N36" s="25"/>
      <c r="O36" s="26"/>
      <c r="P36" s="23"/>
      <c r="Q36" s="26"/>
      <c r="R36" s="23"/>
      <c r="S36" s="42"/>
    </row>
    <row r="37" spans="1:19" s="40" customFormat="1" ht="15.75">
      <c r="A37" s="44">
        <v>701</v>
      </c>
      <c r="B37" s="35" t="s">
        <v>101</v>
      </c>
      <c r="C37" s="82">
        <v>422678.74</v>
      </c>
      <c r="D37" s="82"/>
      <c r="E37" s="82">
        <v>422678.74</v>
      </c>
      <c r="F37" s="82">
        <v>287610.96999999997</v>
      </c>
      <c r="G37" s="55"/>
      <c r="H37" s="89">
        <f t="shared" si="0"/>
        <v>68.044815786097971</v>
      </c>
      <c r="L37" s="14"/>
      <c r="M37" s="15"/>
      <c r="N37" s="16"/>
      <c r="O37" s="16"/>
      <c r="P37" s="16"/>
      <c r="Q37" s="17"/>
      <c r="R37" s="23"/>
      <c r="S37" s="42"/>
    </row>
    <row r="38" spans="1:19" s="40" customFormat="1" ht="15.75">
      <c r="A38" s="44">
        <v>702</v>
      </c>
      <c r="B38" s="35" t="s">
        <v>102</v>
      </c>
      <c r="C38" s="82">
        <v>634597.63</v>
      </c>
      <c r="D38" s="82"/>
      <c r="E38" s="82">
        <v>634597.63</v>
      </c>
      <c r="F38" s="82">
        <v>429858.83</v>
      </c>
      <c r="G38" s="55"/>
      <c r="H38" s="89">
        <f t="shared" si="0"/>
        <v>67.737225870194322</v>
      </c>
      <c r="J38" s="92"/>
      <c r="L38" s="45"/>
      <c r="M38" s="39"/>
      <c r="N38" s="25"/>
      <c r="O38" s="26"/>
      <c r="P38" s="23"/>
      <c r="Q38" s="26"/>
      <c r="R38" s="23"/>
      <c r="S38" s="42"/>
    </row>
    <row r="39" spans="1:19" s="40" customFormat="1" ht="15.75">
      <c r="A39" s="44">
        <v>703</v>
      </c>
      <c r="B39" s="35" t="s">
        <v>189</v>
      </c>
      <c r="C39" s="82">
        <v>325909.96999999997</v>
      </c>
      <c r="D39" s="82"/>
      <c r="E39" s="82">
        <v>325909.96999999997</v>
      </c>
      <c r="F39" s="82">
        <v>202213.45</v>
      </c>
      <c r="G39" s="55"/>
      <c r="H39" s="89">
        <f t="shared" si="0"/>
        <v>62.045800562652332</v>
      </c>
      <c r="L39" s="45"/>
      <c r="M39" s="39"/>
      <c r="N39" s="25"/>
      <c r="O39" s="26"/>
      <c r="P39" s="23"/>
      <c r="Q39" s="26"/>
      <c r="R39" s="23"/>
      <c r="S39" s="42"/>
    </row>
    <row r="40" spans="1:19" s="40" customFormat="1" ht="15.75">
      <c r="A40" s="44">
        <v>707</v>
      </c>
      <c r="B40" s="35" t="s">
        <v>103</v>
      </c>
      <c r="C40" s="82">
        <v>35874.449999999997</v>
      </c>
      <c r="D40" s="82"/>
      <c r="E40" s="82">
        <v>35874.449999999997</v>
      </c>
      <c r="F40" s="82">
        <v>30619.7</v>
      </c>
      <c r="G40" s="55"/>
      <c r="H40" s="89">
        <f t="shared" si="0"/>
        <v>85.352388677735831</v>
      </c>
      <c r="L40" s="14"/>
      <c r="M40" s="15"/>
      <c r="N40" s="37"/>
      <c r="O40" s="17"/>
      <c r="P40" s="17"/>
      <c r="Q40" s="17"/>
      <c r="R40" s="23"/>
      <c r="S40" s="42"/>
    </row>
    <row r="41" spans="1:19" s="40" customFormat="1" ht="15.75">
      <c r="A41" s="44">
        <v>709</v>
      </c>
      <c r="B41" s="35" t="s">
        <v>104</v>
      </c>
      <c r="C41" s="82">
        <v>38697.78</v>
      </c>
      <c r="D41" s="82"/>
      <c r="E41" s="82">
        <v>38697.78</v>
      </c>
      <c r="F41" s="82">
        <v>21437.02</v>
      </c>
      <c r="G41" s="55"/>
      <c r="H41" s="89">
        <f t="shared" si="0"/>
        <v>55.39599429217904</v>
      </c>
      <c r="L41" s="46"/>
      <c r="M41" s="39"/>
      <c r="N41" s="33"/>
      <c r="O41" s="26"/>
      <c r="P41" s="23"/>
      <c r="Q41" s="26"/>
      <c r="R41" s="23"/>
      <c r="S41" s="42"/>
    </row>
    <row r="42" spans="1:19" s="40" customFormat="1" ht="15.75">
      <c r="A42" s="34">
        <v>800</v>
      </c>
      <c r="B42" s="5" t="s">
        <v>105</v>
      </c>
      <c r="C42" s="80">
        <f>SUM(C43:C44)</f>
        <v>111209.04</v>
      </c>
      <c r="D42" s="80"/>
      <c r="E42" s="80">
        <f>SUM(E43:E44)</f>
        <v>111209.04</v>
      </c>
      <c r="F42" s="80">
        <f>SUM(F43:F44)</f>
        <v>69970.27</v>
      </c>
      <c r="G42" s="57"/>
      <c r="H42" s="96">
        <f t="shared" si="0"/>
        <v>62.917789776802323</v>
      </c>
      <c r="L42" s="46"/>
      <c r="M42" s="39"/>
      <c r="N42" s="33"/>
      <c r="O42" s="26"/>
      <c r="P42" s="26"/>
      <c r="Q42" s="26"/>
      <c r="R42" s="23"/>
      <c r="S42" s="42"/>
    </row>
    <row r="43" spans="1:19" s="40" customFormat="1" ht="15.75">
      <c r="A43" s="44">
        <v>801</v>
      </c>
      <c r="B43" s="35" t="s">
        <v>106</v>
      </c>
      <c r="C43" s="82">
        <v>83306.67</v>
      </c>
      <c r="D43" s="82"/>
      <c r="E43" s="82">
        <v>83306.67</v>
      </c>
      <c r="F43" s="82">
        <v>53672.35</v>
      </c>
      <c r="G43" s="55"/>
      <c r="H43" s="89">
        <f t="shared" si="0"/>
        <v>64.42743420184722</v>
      </c>
      <c r="L43" s="46"/>
      <c r="M43" s="39"/>
      <c r="N43" s="33"/>
      <c r="O43" s="26"/>
      <c r="P43" s="26"/>
      <c r="Q43" s="26"/>
      <c r="R43" s="23"/>
      <c r="S43" s="42"/>
    </row>
    <row r="44" spans="1:19" s="40" customFormat="1" ht="31.5">
      <c r="A44" s="44">
        <v>804</v>
      </c>
      <c r="B44" s="35" t="s">
        <v>107</v>
      </c>
      <c r="C44" s="82">
        <v>27902.37</v>
      </c>
      <c r="D44" s="82"/>
      <c r="E44" s="82">
        <v>27902.37</v>
      </c>
      <c r="F44" s="82">
        <v>16297.92</v>
      </c>
      <c r="G44" s="55"/>
      <c r="H44" s="89">
        <f t="shared" si="0"/>
        <v>58.410522116938459</v>
      </c>
      <c r="L44" s="46"/>
      <c r="M44" s="39"/>
      <c r="N44" s="33"/>
      <c r="O44" s="26"/>
      <c r="P44" s="23"/>
      <c r="Q44" s="26"/>
      <c r="R44" s="23"/>
      <c r="S44" s="42"/>
    </row>
    <row r="45" spans="1:19" s="40" customFormat="1" ht="15.75">
      <c r="A45" s="47">
        <v>900</v>
      </c>
      <c r="B45" s="5" t="s">
        <v>108</v>
      </c>
      <c r="C45" s="80">
        <f>SUM(C46:C46)</f>
        <v>338.21</v>
      </c>
      <c r="D45" s="80"/>
      <c r="E45" s="80">
        <f>SUM(E46:E46)</f>
        <v>338.21</v>
      </c>
      <c r="F45" s="80">
        <f>SUM(F46:F46)</f>
        <v>0</v>
      </c>
      <c r="G45" s="57"/>
      <c r="H45" s="89">
        <f t="shared" si="0"/>
        <v>0</v>
      </c>
      <c r="L45" s="36"/>
      <c r="M45" s="15"/>
      <c r="N45" s="37"/>
      <c r="O45" s="17"/>
      <c r="P45" s="17"/>
      <c r="Q45" s="17"/>
      <c r="R45" s="23"/>
      <c r="S45" s="42"/>
    </row>
    <row r="46" spans="1:19" s="40" customFormat="1" ht="15.75">
      <c r="A46" s="44">
        <v>909</v>
      </c>
      <c r="B46" s="35" t="s">
        <v>109</v>
      </c>
      <c r="C46" s="82">
        <v>338.21</v>
      </c>
      <c r="D46" s="82"/>
      <c r="E46" s="82">
        <v>338.21</v>
      </c>
      <c r="F46" s="82">
        <v>0</v>
      </c>
      <c r="G46" s="55"/>
      <c r="H46" s="89">
        <f t="shared" si="0"/>
        <v>0</v>
      </c>
      <c r="L46" s="46"/>
      <c r="M46" s="39"/>
      <c r="N46" s="33"/>
      <c r="O46" s="26"/>
      <c r="P46" s="26"/>
      <c r="Q46" s="26"/>
      <c r="R46" s="23"/>
      <c r="S46" s="42"/>
    </row>
    <row r="47" spans="1:19" s="40" customFormat="1" ht="15.75">
      <c r="A47" s="48">
        <v>1000</v>
      </c>
      <c r="B47" s="5" t="s">
        <v>110</v>
      </c>
      <c r="C47" s="80">
        <f>SUM(C48:C52)</f>
        <v>143794.6</v>
      </c>
      <c r="D47" s="80"/>
      <c r="E47" s="80">
        <f>SUM(E48:E52)</f>
        <v>144244.25</v>
      </c>
      <c r="F47" s="80">
        <f>SUM(F48:F52)</f>
        <v>98346.160000000018</v>
      </c>
      <c r="G47" s="57"/>
      <c r="H47" s="96">
        <f t="shared" si="0"/>
        <v>68.180298348114405</v>
      </c>
      <c r="L47" s="46"/>
      <c r="M47" s="39"/>
      <c r="N47" s="33"/>
      <c r="O47" s="26"/>
      <c r="P47" s="26"/>
      <c r="Q47" s="26"/>
      <c r="R47" s="23"/>
      <c r="S47" s="42"/>
    </row>
    <row r="48" spans="1:19" s="40" customFormat="1" ht="15.75">
      <c r="A48" s="49">
        <v>1001</v>
      </c>
      <c r="B48" s="35" t="s">
        <v>111</v>
      </c>
      <c r="C48" s="82">
        <v>10967.87</v>
      </c>
      <c r="D48" s="82"/>
      <c r="E48" s="82">
        <v>10967.87</v>
      </c>
      <c r="F48" s="82">
        <v>6323.82</v>
      </c>
      <c r="G48" s="55"/>
      <c r="H48" s="89">
        <f t="shared" si="0"/>
        <v>57.657685585259486</v>
      </c>
      <c r="L48" s="50"/>
      <c r="M48" s="15"/>
      <c r="N48" s="37"/>
      <c r="O48" s="17"/>
      <c r="P48" s="18"/>
      <c r="Q48" s="17"/>
      <c r="R48" s="23"/>
      <c r="S48" s="42"/>
    </row>
    <row r="49" spans="1:19" s="40" customFormat="1" ht="15.75">
      <c r="A49" s="49">
        <v>1002</v>
      </c>
      <c r="B49" s="35" t="s">
        <v>112</v>
      </c>
      <c r="C49" s="82">
        <v>3695.42</v>
      </c>
      <c r="D49" s="82"/>
      <c r="E49" s="82">
        <v>3695.42</v>
      </c>
      <c r="F49" s="82">
        <v>2298.2800000000002</v>
      </c>
      <c r="G49" s="55"/>
      <c r="H49" s="89">
        <f t="shared" si="0"/>
        <v>62.192660103587691</v>
      </c>
      <c r="L49" s="46"/>
      <c r="M49" s="39"/>
      <c r="N49" s="33"/>
      <c r="O49" s="26"/>
      <c r="P49" s="26"/>
      <c r="Q49" s="26"/>
      <c r="R49" s="23"/>
      <c r="S49" s="42"/>
    </row>
    <row r="50" spans="1:19" s="51" customFormat="1" ht="15.75">
      <c r="A50" s="49">
        <v>1003</v>
      </c>
      <c r="B50" s="35" t="s">
        <v>113</v>
      </c>
      <c r="C50" s="82">
        <v>117019</v>
      </c>
      <c r="D50" s="82"/>
      <c r="E50" s="82">
        <v>117019</v>
      </c>
      <c r="F50" s="82">
        <v>81688.72</v>
      </c>
      <c r="G50" s="55"/>
      <c r="H50" s="89">
        <f t="shared" si="0"/>
        <v>69.808082448149449</v>
      </c>
      <c r="J50" s="95"/>
      <c r="L50" s="52"/>
      <c r="M50" s="15"/>
      <c r="N50" s="37"/>
      <c r="O50" s="17"/>
      <c r="P50" s="18"/>
      <c r="Q50" s="17"/>
      <c r="R50" s="23"/>
      <c r="S50" s="53"/>
    </row>
    <row r="51" spans="1:19" s="51" customFormat="1" ht="15.75">
      <c r="A51" s="49">
        <v>1004</v>
      </c>
      <c r="B51" s="35" t="s">
        <v>310</v>
      </c>
      <c r="C51" s="82">
        <v>6315.71</v>
      </c>
      <c r="D51" s="82"/>
      <c r="E51" s="82">
        <v>6315.71</v>
      </c>
      <c r="F51" s="82">
        <v>5122.32</v>
      </c>
      <c r="G51" s="55"/>
      <c r="H51" s="89">
        <f t="shared" ref="H51" si="1">F51/E51*100</f>
        <v>81.104420563958755</v>
      </c>
      <c r="J51" s="95"/>
      <c r="L51" s="52"/>
      <c r="M51" s="15"/>
      <c r="N51" s="37"/>
      <c r="O51" s="17"/>
      <c r="P51" s="18"/>
      <c r="Q51" s="17"/>
      <c r="R51" s="23"/>
      <c r="S51" s="53"/>
    </row>
    <row r="52" spans="1:19" s="40" customFormat="1" ht="15.75">
      <c r="A52" s="49">
        <v>1006</v>
      </c>
      <c r="B52" s="35" t="s">
        <v>114</v>
      </c>
      <c r="C52" s="82">
        <v>5796.6</v>
      </c>
      <c r="D52" s="82"/>
      <c r="E52" s="82">
        <v>6246.25</v>
      </c>
      <c r="F52" s="82">
        <v>2913.02</v>
      </c>
      <c r="G52" s="55"/>
      <c r="H52" s="89">
        <f t="shared" si="0"/>
        <v>46.636301781068639</v>
      </c>
      <c r="L52" s="54"/>
      <c r="M52" s="39"/>
      <c r="N52" s="33"/>
      <c r="O52" s="26"/>
      <c r="P52" s="23"/>
      <c r="Q52" s="26"/>
      <c r="R52" s="23"/>
      <c r="S52" s="42"/>
    </row>
    <row r="53" spans="1:19" s="40" customFormat="1" ht="15.75">
      <c r="A53" s="48">
        <v>1100</v>
      </c>
      <c r="B53" s="5" t="s">
        <v>115</v>
      </c>
      <c r="C53" s="80">
        <f>SUM(C54:C55)</f>
        <v>43651.64</v>
      </c>
      <c r="D53" s="80"/>
      <c r="E53" s="80">
        <f t="shared" ref="E53:F53" si="2">SUM(E54:E55)</f>
        <v>43651.64</v>
      </c>
      <c r="F53" s="80">
        <f t="shared" si="2"/>
        <v>31123.61</v>
      </c>
      <c r="G53" s="57"/>
      <c r="H53" s="96">
        <f t="shared" si="0"/>
        <v>71.299978649141252</v>
      </c>
      <c r="L53" s="54"/>
      <c r="M53" s="39"/>
      <c r="N53" s="33"/>
      <c r="O53" s="26"/>
      <c r="P53" s="26"/>
      <c r="Q53" s="26"/>
      <c r="R53" s="23"/>
      <c r="S53" s="42"/>
    </row>
    <row r="54" spans="1:19" s="40" customFormat="1" ht="15.75">
      <c r="A54" s="49">
        <v>1101</v>
      </c>
      <c r="B54" s="35" t="s">
        <v>116</v>
      </c>
      <c r="C54" s="82">
        <v>29829.8</v>
      </c>
      <c r="D54" s="82"/>
      <c r="E54" s="82">
        <v>29829.8</v>
      </c>
      <c r="F54" s="82">
        <v>20373.61</v>
      </c>
      <c r="G54" s="55"/>
      <c r="H54" s="89">
        <f t="shared" si="0"/>
        <v>68.299519272673635</v>
      </c>
      <c r="L54" s="54"/>
      <c r="M54" s="39"/>
      <c r="N54" s="33"/>
      <c r="O54" s="26"/>
      <c r="P54" s="23"/>
      <c r="Q54" s="26"/>
      <c r="R54" s="23"/>
      <c r="S54" s="42"/>
    </row>
    <row r="55" spans="1:19" s="40" customFormat="1" ht="15.75">
      <c r="A55" s="49">
        <v>1101</v>
      </c>
      <c r="B55" s="183" t="s">
        <v>490</v>
      </c>
      <c r="C55" s="82">
        <v>13821.84</v>
      </c>
      <c r="D55" s="82"/>
      <c r="E55" s="82">
        <v>13821.84</v>
      </c>
      <c r="F55" s="82">
        <v>10750</v>
      </c>
      <c r="G55" s="55"/>
      <c r="H55" s="89">
        <f t="shared" ref="H55" si="3">F55/E55*100</f>
        <v>77.775462601216631</v>
      </c>
      <c r="L55" s="54"/>
      <c r="M55" s="39"/>
      <c r="N55" s="33"/>
      <c r="O55" s="26"/>
      <c r="P55" s="23"/>
      <c r="Q55" s="26"/>
      <c r="R55" s="23"/>
      <c r="S55" s="42"/>
    </row>
    <row r="56" spans="1:19" s="40" customFormat="1" ht="15.75">
      <c r="A56" s="48">
        <v>1200</v>
      </c>
      <c r="B56" s="5" t="s">
        <v>117</v>
      </c>
      <c r="C56" s="80">
        <f>SUM(C57+C59+C58)</f>
        <v>3505.6800000000003</v>
      </c>
      <c r="D56" s="80"/>
      <c r="E56" s="80">
        <f>SUM(E57+E59+E58)</f>
        <v>3505.6800000000003</v>
      </c>
      <c r="F56" s="80">
        <f>SUM(F57+F59+F58)</f>
        <v>2250.44</v>
      </c>
      <c r="G56" s="57"/>
      <c r="H56" s="96">
        <f t="shared" si="0"/>
        <v>64.194107847835511</v>
      </c>
      <c r="L56" s="54"/>
      <c r="M56" s="39"/>
      <c r="N56" s="33"/>
      <c r="O56" s="26"/>
      <c r="P56" s="26"/>
      <c r="Q56" s="26"/>
      <c r="R56" s="23"/>
      <c r="S56" s="42"/>
    </row>
    <row r="57" spans="1:19" s="40" customFormat="1" ht="15.75">
      <c r="A57" s="49">
        <v>1201</v>
      </c>
      <c r="B57" s="35" t="s">
        <v>118</v>
      </c>
      <c r="C57" s="82">
        <v>2789.11</v>
      </c>
      <c r="D57" s="82"/>
      <c r="E57" s="82">
        <v>2789.11</v>
      </c>
      <c r="F57" s="82">
        <v>1711.96</v>
      </c>
      <c r="G57" s="55"/>
      <c r="H57" s="89">
        <f t="shared" si="0"/>
        <v>61.380153525676647</v>
      </c>
      <c r="L57" s="52"/>
      <c r="M57" s="15"/>
      <c r="N57" s="37"/>
      <c r="O57" s="17"/>
      <c r="P57" s="17"/>
      <c r="Q57" s="17"/>
      <c r="R57" s="23"/>
      <c r="S57" s="42"/>
    </row>
    <row r="58" spans="1:19" s="40" customFormat="1" ht="15.75">
      <c r="A58" s="49">
        <v>1202</v>
      </c>
      <c r="B58" s="35" t="s">
        <v>119</v>
      </c>
      <c r="C58" s="82">
        <v>416.57</v>
      </c>
      <c r="D58" s="82"/>
      <c r="E58" s="82">
        <v>416.57</v>
      </c>
      <c r="F58" s="82">
        <v>337.67</v>
      </c>
      <c r="G58" s="55"/>
      <c r="H58" s="89">
        <f t="shared" ref="H58" si="4">F58/E58*100</f>
        <v>81.059605828552222</v>
      </c>
      <c r="L58" s="52"/>
      <c r="M58" s="15"/>
      <c r="N58" s="37"/>
      <c r="O58" s="17"/>
      <c r="P58" s="17"/>
      <c r="Q58" s="17"/>
      <c r="R58" s="23"/>
      <c r="S58" s="42"/>
    </row>
    <row r="59" spans="1:19" s="40" customFormat="1" ht="31.5">
      <c r="A59" s="49">
        <v>1204</v>
      </c>
      <c r="B59" s="35" t="s">
        <v>413</v>
      </c>
      <c r="C59" s="82">
        <v>300</v>
      </c>
      <c r="D59" s="82"/>
      <c r="E59" s="82">
        <v>300</v>
      </c>
      <c r="F59" s="82">
        <v>200.81</v>
      </c>
      <c r="G59" s="55"/>
      <c r="H59" s="89">
        <f t="shared" si="0"/>
        <v>66.936666666666667</v>
      </c>
      <c r="L59" s="54"/>
      <c r="M59" s="39"/>
      <c r="N59" s="33"/>
      <c r="O59" s="26"/>
      <c r="P59" s="23"/>
      <c r="Q59" s="26"/>
      <c r="R59" s="23"/>
      <c r="S59" s="42"/>
    </row>
    <row r="60" spans="1:19" s="40" customFormat="1" ht="31.5">
      <c r="A60" s="48">
        <v>1300</v>
      </c>
      <c r="B60" s="5" t="s">
        <v>120</v>
      </c>
      <c r="C60" s="80">
        <f>SUM(C61)</f>
        <v>3.68</v>
      </c>
      <c r="D60" s="80"/>
      <c r="E60" s="80">
        <f>SUM(E61)</f>
        <v>3.68</v>
      </c>
      <c r="F60" s="80">
        <f>SUM(F61)</f>
        <v>2.42</v>
      </c>
      <c r="G60" s="57"/>
      <c r="H60" s="96">
        <f t="shared" si="0"/>
        <v>65.760869565217376</v>
      </c>
      <c r="L60" s="52"/>
      <c r="M60" s="15"/>
      <c r="N60" s="37"/>
      <c r="O60" s="17"/>
      <c r="P60" s="17"/>
      <c r="Q60" s="17"/>
      <c r="R60" s="23"/>
      <c r="S60" s="42"/>
    </row>
    <row r="61" spans="1:19" s="40" customFormat="1" ht="31.5">
      <c r="A61" s="49">
        <v>1301</v>
      </c>
      <c r="B61" s="35" t="s">
        <v>121</v>
      </c>
      <c r="C61" s="82">
        <v>3.68</v>
      </c>
      <c r="D61" s="82"/>
      <c r="E61" s="82">
        <v>3.68</v>
      </c>
      <c r="F61" s="82">
        <v>2.42</v>
      </c>
      <c r="G61" s="57"/>
      <c r="H61" s="89">
        <f t="shared" si="0"/>
        <v>65.760869565217376</v>
      </c>
      <c r="L61" s="54"/>
      <c r="M61" s="39"/>
      <c r="N61" s="33"/>
      <c r="O61" s="26"/>
      <c r="P61" s="23"/>
      <c r="Q61" s="26"/>
      <c r="R61" s="23"/>
      <c r="S61" s="42"/>
    </row>
    <row r="62" spans="1:19" ht="15.75">
      <c r="A62" s="55"/>
      <c r="B62" s="56" t="s">
        <v>122</v>
      </c>
      <c r="C62" s="80">
        <f>SUM(C6+C15+C20+C27+C32+C36+C42+C45+C47+C53+C56+C60)</f>
        <v>2670529.4700000007</v>
      </c>
      <c r="D62" s="80">
        <f>SUM(D6+D15+D20+D27+D32+D36+D42+D45+D47+D53+D56+D60)</f>
        <v>0</v>
      </c>
      <c r="E62" s="80">
        <f>SUM(E6+E15+E20+E27+E32+E36+E42+E45+E47+E53+E56+E60)</f>
        <v>2670529.4700000007</v>
      </c>
      <c r="F62" s="80">
        <f>SUM(F6+F15+F20+F27+F32+F36+F42+F45+F47+F53+F56+F60)</f>
        <v>1509498.94</v>
      </c>
      <c r="G62" s="57"/>
      <c r="H62" s="6">
        <f t="shared" si="0"/>
        <v>56.52433185843104</v>
      </c>
      <c r="J62" s="91"/>
      <c r="L62" s="54"/>
      <c r="M62" s="39"/>
      <c r="N62" s="25"/>
      <c r="O62" s="26"/>
      <c r="P62" s="23"/>
      <c r="Q62" s="26"/>
      <c r="R62" s="23"/>
      <c r="S62" s="13"/>
    </row>
    <row r="63" spans="1:19" ht="15.75">
      <c r="A63" s="2"/>
      <c r="B63" s="2"/>
      <c r="C63" s="2"/>
      <c r="D63" s="2"/>
      <c r="E63" s="2"/>
      <c r="F63" s="58"/>
      <c r="G63" s="2"/>
      <c r="H63" s="2"/>
      <c r="L63" s="52"/>
      <c r="M63" s="15"/>
      <c r="N63" s="37"/>
      <c r="O63" s="17"/>
      <c r="P63" s="17"/>
      <c r="Q63" s="17"/>
      <c r="R63" s="23"/>
      <c r="S63" s="13"/>
    </row>
    <row r="64" spans="1:19">
      <c r="J64" s="91"/>
      <c r="L64" s="60"/>
      <c r="M64" s="60"/>
      <c r="N64" s="60"/>
      <c r="O64" s="60"/>
      <c r="P64" s="60"/>
      <c r="Q64" s="60"/>
      <c r="R64" s="60"/>
      <c r="S64" s="13"/>
    </row>
    <row r="65" spans="1:19" ht="15" customHeight="1">
      <c r="A65" s="312" t="s">
        <v>527</v>
      </c>
      <c r="B65" s="312"/>
      <c r="C65" s="312"/>
      <c r="D65" s="312"/>
      <c r="E65" s="312"/>
      <c r="F65" s="312"/>
      <c r="G65" s="312"/>
      <c r="H65" s="312"/>
      <c r="L65" s="60"/>
      <c r="M65" s="60"/>
      <c r="N65" s="60"/>
      <c r="O65" s="60"/>
      <c r="P65" s="60"/>
      <c r="Q65" s="60"/>
      <c r="R65" s="60"/>
      <c r="S65" s="13"/>
    </row>
    <row r="66" spans="1:19" ht="15.75">
      <c r="A66" s="312"/>
      <c r="B66" s="312"/>
      <c r="C66" s="312"/>
      <c r="D66" s="312"/>
      <c r="E66" s="312"/>
      <c r="F66" s="312"/>
      <c r="G66" s="312"/>
      <c r="H66" s="312"/>
      <c r="L66" s="61"/>
      <c r="M66" s="61"/>
      <c r="N66" s="61"/>
      <c r="O66" s="61"/>
      <c r="P66" s="61"/>
      <c r="Q66" s="61"/>
      <c r="R66" s="61"/>
      <c r="S66" s="13"/>
    </row>
    <row r="67" spans="1:19" ht="12.75" customHeight="1">
      <c r="A67" s="312"/>
      <c r="B67" s="312"/>
      <c r="C67" s="312"/>
      <c r="D67" s="312"/>
      <c r="E67" s="312"/>
      <c r="F67" s="312"/>
      <c r="G67" s="312"/>
      <c r="H67" s="312"/>
      <c r="L67" s="13"/>
      <c r="M67" s="13"/>
      <c r="N67" s="13"/>
      <c r="O67" s="13"/>
      <c r="P67" s="13"/>
      <c r="Q67" s="13"/>
      <c r="R67" s="13"/>
      <c r="S67" s="13"/>
    </row>
    <row r="68" spans="1:19" ht="44.25" customHeight="1">
      <c r="A68" s="312"/>
      <c r="B68" s="312"/>
      <c r="C68" s="312"/>
      <c r="D68" s="312"/>
      <c r="E68" s="312"/>
      <c r="F68" s="312"/>
      <c r="G68" s="312"/>
      <c r="H68" s="312"/>
      <c r="L68" s="62"/>
      <c r="M68" s="62"/>
      <c r="N68" s="62"/>
      <c r="O68" s="62"/>
      <c r="P68" s="62"/>
      <c r="Q68" s="62"/>
      <c r="R68" s="62"/>
      <c r="S68" s="13"/>
    </row>
    <row r="69" spans="1:19" ht="12.75" hidden="1" customHeight="1">
      <c r="A69" s="312"/>
      <c r="B69" s="312"/>
      <c r="C69" s="312"/>
      <c r="D69" s="312"/>
      <c r="E69" s="312"/>
      <c r="F69" s="312"/>
      <c r="G69" s="312"/>
      <c r="H69" s="312"/>
      <c r="L69" s="62"/>
      <c r="M69" s="62"/>
      <c r="N69" s="62"/>
      <c r="O69" s="62"/>
      <c r="P69" s="62"/>
      <c r="Q69" s="62"/>
      <c r="R69" s="62"/>
      <c r="S69" s="13"/>
    </row>
    <row r="70" spans="1:19" ht="12.75" customHeight="1">
      <c r="L70" s="62"/>
      <c r="M70" s="62"/>
      <c r="N70" s="62"/>
      <c r="O70" s="62"/>
      <c r="P70" s="62"/>
      <c r="Q70" s="62"/>
      <c r="R70" s="62"/>
      <c r="S70" s="13"/>
    </row>
    <row r="71" spans="1:19" ht="12.75" customHeight="1">
      <c r="L71" s="62"/>
      <c r="M71" s="62"/>
      <c r="N71" s="62"/>
      <c r="O71" s="62"/>
      <c r="P71" s="62"/>
      <c r="Q71" s="62"/>
      <c r="R71" s="62"/>
      <c r="S71" s="13"/>
    </row>
    <row r="72" spans="1:19" ht="12.75" customHeight="1">
      <c r="L72" s="62"/>
      <c r="M72" s="62"/>
      <c r="N72" s="62"/>
      <c r="O72" s="62"/>
      <c r="P72" s="62"/>
      <c r="Q72" s="62"/>
      <c r="R72" s="62"/>
      <c r="S72" s="13"/>
    </row>
    <row r="73" spans="1:19">
      <c r="L73" s="13"/>
      <c r="M73" s="13"/>
      <c r="N73" s="13"/>
      <c r="O73" s="13"/>
      <c r="P73" s="13"/>
      <c r="Q73" s="13"/>
      <c r="R73" s="13"/>
      <c r="S73" s="13"/>
    </row>
  </sheetData>
  <mergeCells count="4">
    <mergeCell ref="A1:H1"/>
    <mergeCell ref="A2:H2"/>
    <mergeCell ref="F3:H3"/>
    <mergeCell ref="A65:H69"/>
  </mergeCells>
  <pageMargins left="0.70866141732283472" right="0.23622047244094491" top="0.27559055118110237" bottom="0.31496062992125984" header="0.15748031496062992" footer="0.31496062992125984"/>
  <pageSetup paperSize="9" scale="75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3"/>
  <sheetViews>
    <sheetView tabSelected="1" workbookViewId="0">
      <selection activeCell="E7" sqref="E7"/>
    </sheetView>
  </sheetViews>
  <sheetFormatPr defaultRowHeight="15"/>
  <cols>
    <col min="2" max="2" width="43.42578125" customWidth="1"/>
    <col min="3" max="3" width="31.28515625" customWidth="1"/>
    <col min="4" max="4" width="13.140625" customWidth="1"/>
    <col min="5" max="5" width="13.42578125" customWidth="1"/>
    <col min="6" max="6" width="14" customWidth="1"/>
  </cols>
  <sheetData>
    <row r="2" spans="1:9" ht="15.75" customHeight="1">
      <c r="A2" s="313" t="s">
        <v>130</v>
      </c>
      <c r="B2" s="313"/>
      <c r="C2" s="313"/>
      <c r="D2" s="313"/>
      <c r="E2" s="313"/>
      <c r="F2" s="313"/>
      <c r="G2" s="63"/>
      <c r="H2" s="63"/>
      <c r="I2" s="63"/>
    </row>
    <row r="3" spans="1:9" ht="15.75">
      <c r="A3" s="313"/>
      <c r="B3" s="313"/>
      <c r="C3" s="313"/>
      <c r="D3" s="313"/>
      <c r="E3" s="313"/>
      <c r="F3" s="313"/>
      <c r="G3" s="63"/>
      <c r="H3" s="63"/>
      <c r="I3" s="63"/>
    </row>
    <row r="4" spans="1:9" ht="15.75">
      <c r="A4" s="314" t="s">
        <v>523</v>
      </c>
      <c r="B4" s="314"/>
      <c r="C4" s="314"/>
      <c r="D4" s="314"/>
      <c r="E4" s="314"/>
      <c r="F4" s="314"/>
    </row>
    <row r="5" spans="1:9" ht="76.5">
      <c r="A5" s="174" t="s">
        <v>131</v>
      </c>
      <c r="B5" s="174" t="s">
        <v>132</v>
      </c>
      <c r="C5" s="174" t="s">
        <v>133</v>
      </c>
      <c r="D5" s="174" t="s">
        <v>410</v>
      </c>
      <c r="E5" s="174" t="s">
        <v>524</v>
      </c>
      <c r="F5" s="174" t="s">
        <v>185</v>
      </c>
    </row>
    <row r="6" spans="1:9">
      <c r="A6" s="65">
        <v>1</v>
      </c>
      <c r="B6" s="66">
        <v>2</v>
      </c>
      <c r="C6" s="66">
        <v>3</v>
      </c>
      <c r="D6" s="90">
        <v>4</v>
      </c>
      <c r="E6" s="64"/>
      <c r="F6" s="64"/>
    </row>
    <row r="7" spans="1:9" ht="31.5">
      <c r="A7" s="67" t="s">
        <v>134</v>
      </c>
      <c r="B7" s="68" t="s">
        <v>135</v>
      </c>
      <c r="C7" s="69" t="s">
        <v>136</v>
      </c>
      <c r="D7" s="93">
        <f>SUM(D8)</f>
        <v>73361.61</v>
      </c>
      <c r="E7" s="84">
        <f>SUM(E8)</f>
        <v>78946.100000000006</v>
      </c>
      <c r="F7" s="76" t="s">
        <v>186</v>
      </c>
    </row>
    <row r="8" spans="1:9" ht="47.25">
      <c r="A8" s="67" t="s">
        <v>137</v>
      </c>
      <c r="B8" s="68" t="s">
        <v>138</v>
      </c>
      <c r="C8" s="69" t="s">
        <v>139</v>
      </c>
      <c r="D8" s="93">
        <f>SUM(D9+D14+D23)</f>
        <v>73361.61</v>
      </c>
      <c r="E8" s="84">
        <f>SUM(E9+E14+E23)</f>
        <v>78946.100000000006</v>
      </c>
      <c r="F8" s="76" t="s">
        <v>186</v>
      </c>
    </row>
    <row r="9" spans="1:9" ht="31.5">
      <c r="A9" s="70" t="s">
        <v>140</v>
      </c>
      <c r="B9" s="71" t="s">
        <v>141</v>
      </c>
      <c r="C9" s="72" t="s">
        <v>142</v>
      </c>
      <c r="D9" s="94">
        <f>SUM(D10-D12)</f>
        <v>0</v>
      </c>
      <c r="E9" s="85">
        <f>SUM(E10-E12)</f>
        <v>0</v>
      </c>
      <c r="F9" s="76" t="s">
        <v>186</v>
      </c>
    </row>
    <row r="10" spans="1:9" ht="49.5" customHeight="1">
      <c r="A10" s="70" t="s">
        <v>143</v>
      </c>
      <c r="B10" s="71" t="s">
        <v>144</v>
      </c>
      <c r="C10" s="72" t="s">
        <v>145</v>
      </c>
      <c r="D10" s="94">
        <f>SUM(D11)</f>
        <v>0</v>
      </c>
      <c r="E10" s="85">
        <f>SUM(E11)</f>
        <v>0</v>
      </c>
      <c r="F10" s="75" t="s">
        <v>186</v>
      </c>
    </row>
    <row r="11" spans="1:9" ht="47.25">
      <c r="A11" s="70" t="s">
        <v>146</v>
      </c>
      <c r="B11" s="71" t="s">
        <v>147</v>
      </c>
      <c r="C11" s="72" t="s">
        <v>148</v>
      </c>
      <c r="D11" s="94">
        <v>0</v>
      </c>
      <c r="E11" s="86">
        <v>0</v>
      </c>
      <c r="F11" s="75" t="s">
        <v>186</v>
      </c>
    </row>
    <row r="12" spans="1:9" ht="47.25">
      <c r="A12" s="70" t="s">
        <v>149</v>
      </c>
      <c r="B12" s="71" t="s">
        <v>150</v>
      </c>
      <c r="C12" s="72" t="s">
        <v>151</v>
      </c>
      <c r="D12" s="94">
        <f>SUM(D13)</f>
        <v>0</v>
      </c>
      <c r="E12" s="85">
        <f>SUM(E13)</f>
        <v>0</v>
      </c>
      <c r="F12" s="75" t="s">
        <v>186</v>
      </c>
    </row>
    <row r="13" spans="1:9" ht="47.25">
      <c r="A13" s="70" t="s">
        <v>152</v>
      </c>
      <c r="B13" s="71" t="s">
        <v>153</v>
      </c>
      <c r="C13" s="73" t="s">
        <v>154</v>
      </c>
      <c r="D13" s="94">
        <v>0</v>
      </c>
      <c r="E13" s="86">
        <v>0</v>
      </c>
      <c r="F13" s="75" t="s">
        <v>186</v>
      </c>
    </row>
    <row r="14" spans="1:9" ht="47.25">
      <c r="A14" s="70" t="s">
        <v>155</v>
      </c>
      <c r="B14" s="71" t="s">
        <v>156</v>
      </c>
      <c r="C14" s="72" t="s">
        <v>157</v>
      </c>
      <c r="D14" s="94">
        <f>SUM(D15-D17)</f>
        <v>-1716.8700000000008</v>
      </c>
      <c r="E14" s="85">
        <f>SUM(E15-E17)</f>
        <v>-1716.87</v>
      </c>
      <c r="F14" s="75">
        <f>E14/D14</f>
        <v>0.99999999999999944</v>
      </c>
    </row>
    <row r="15" spans="1:9" ht="63">
      <c r="A15" s="70" t="s">
        <v>158</v>
      </c>
      <c r="B15" s="71" t="s">
        <v>159</v>
      </c>
      <c r="C15" s="72" t="s">
        <v>160</v>
      </c>
      <c r="D15" s="94">
        <f>SUM(D16)</f>
        <v>10000</v>
      </c>
      <c r="E15" s="85">
        <f>SUM(E16)</f>
        <v>0</v>
      </c>
      <c r="F15" s="75" t="s">
        <v>186</v>
      </c>
    </row>
    <row r="16" spans="1:9" ht="63">
      <c r="A16" s="70" t="s">
        <v>161</v>
      </c>
      <c r="B16" s="71" t="s">
        <v>162</v>
      </c>
      <c r="C16" s="72" t="s">
        <v>163</v>
      </c>
      <c r="D16" s="94">
        <v>10000</v>
      </c>
      <c r="E16" s="86">
        <v>0</v>
      </c>
      <c r="F16" s="75" t="s">
        <v>186</v>
      </c>
    </row>
    <row r="17" spans="1:6" ht="78.75">
      <c r="A17" s="70" t="s">
        <v>164</v>
      </c>
      <c r="B17" s="71" t="s">
        <v>165</v>
      </c>
      <c r="C17" s="72" t="s">
        <v>166</v>
      </c>
      <c r="D17" s="94">
        <f>SUM(D18)</f>
        <v>11716.87</v>
      </c>
      <c r="E17" s="85">
        <f>SUM(E18)</f>
        <v>1716.87</v>
      </c>
      <c r="F17" s="75">
        <f>E18/D18</f>
        <v>0.14652974727892346</v>
      </c>
    </row>
    <row r="18" spans="1:6" ht="69" customHeight="1">
      <c r="A18" s="70" t="s">
        <v>167</v>
      </c>
      <c r="B18" s="74" t="s">
        <v>168</v>
      </c>
      <c r="C18" s="72" t="s">
        <v>169</v>
      </c>
      <c r="D18" s="94">
        <v>11716.87</v>
      </c>
      <c r="E18" s="86">
        <v>1716.87</v>
      </c>
      <c r="F18" s="75">
        <f>E18/D18</f>
        <v>0.14652974727892346</v>
      </c>
    </row>
    <row r="19" spans="1:6" ht="47.25">
      <c r="A19" s="70" t="s">
        <v>170</v>
      </c>
      <c r="B19" s="71" t="s">
        <v>171</v>
      </c>
      <c r="C19" s="72" t="s">
        <v>172</v>
      </c>
      <c r="D19" s="94">
        <f>SUM(D20)</f>
        <v>0</v>
      </c>
      <c r="E19" s="85">
        <f>SUM(E20)</f>
        <v>0</v>
      </c>
      <c r="F19" s="75" t="s">
        <v>186</v>
      </c>
    </row>
    <row r="20" spans="1:6" ht="127.5" customHeight="1">
      <c r="A20" s="70" t="s">
        <v>173</v>
      </c>
      <c r="B20" s="74" t="s">
        <v>174</v>
      </c>
      <c r="C20" s="72" t="s">
        <v>175</v>
      </c>
      <c r="D20" s="94">
        <v>0</v>
      </c>
      <c r="E20" s="86">
        <v>0</v>
      </c>
      <c r="F20" s="75" t="s">
        <v>186</v>
      </c>
    </row>
    <row r="21" spans="1:6" ht="51" customHeight="1">
      <c r="A21" s="70" t="s">
        <v>176</v>
      </c>
      <c r="B21" s="71" t="s">
        <v>177</v>
      </c>
      <c r="C21" s="72" t="s">
        <v>178</v>
      </c>
      <c r="D21" s="94">
        <f>SUM(D22)</f>
        <v>0</v>
      </c>
      <c r="E21" s="85">
        <f>SUM(E22)</f>
        <v>0</v>
      </c>
      <c r="F21" s="75" t="s">
        <v>186</v>
      </c>
    </row>
    <row r="22" spans="1:6" ht="67.5" customHeight="1">
      <c r="A22" s="70" t="s">
        <v>179</v>
      </c>
      <c r="B22" s="71" t="s">
        <v>180</v>
      </c>
      <c r="C22" s="72" t="s">
        <v>181</v>
      </c>
      <c r="D22" s="94">
        <v>0</v>
      </c>
      <c r="E22" s="87">
        <v>0</v>
      </c>
      <c r="F22" s="75" t="s">
        <v>186</v>
      </c>
    </row>
    <row r="23" spans="1:6" ht="34.5" customHeight="1">
      <c r="A23" s="70" t="s">
        <v>182</v>
      </c>
      <c r="B23" s="71" t="s">
        <v>183</v>
      </c>
      <c r="C23" s="72" t="s">
        <v>184</v>
      </c>
      <c r="D23" s="94">
        <v>75078.48</v>
      </c>
      <c r="E23" s="88">
        <v>80662.97</v>
      </c>
      <c r="F23" s="76" t="s">
        <v>186</v>
      </c>
    </row>
  </sheetData>
  <mergeCells count="2">
    <mergeCell ref="A2:F3"/>
    <mergeCell ref="A4:F4"/>
  </mergeCells>
  <pageMargins left="0.70866141732283472" right="0.25" top="0.43" bottom="0.74803149606299213" header="0.31496062992125984" footer="0.31496062992125984"/>
  <pageSetup paperSize="9" scale="7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8"/>
  <sheetViews>
    <sheetView workbookViewId="0">
      <selection activeCell="B15" sqref="B15"/>
    </sheetView>
  </sheetViews>
  <sheetFormatPr defaultRowHeight="15"/>
  <cols>
    <col min="1" max="1" width="49.42578125" customWidth="1"/>
    <col min="2" max="2" width="34.85546875" customWidth="1"/>
  </cols>
  <sheetData>
    <row r="2" spans="1:2" ht="18" customHeight="1">
      <c r="A2" s="315" t="s">
        <v>125</v>
      </c>
      <c r="B2" s="315"/>
    </row>
    <row r="3" spans="1:2" s="1" customFormat="1" ht="19.5" customHeight="1">
      <c r="A3" s="315" t="s">
        <v>126</v>
      </c>
      <c r="B3" s="315"/>
    </row>
    <row r="4" spans="1:2" ht="15.75">
      <c r="A4" s="316" t="s">
        <v>525</v>
      </c>
      <c r="B4" s="316"/>
    </row>
    <row r="5" spans="1:2" ht="42.75">
      <c r="A5" s="175" t="s">
        <v>123</v>
      </c>
      <c r="B5" s="176" t="s">
        <v>124</v>
      </c>
    </row>
    <row r="6" spans="1:2">
      <c r="A6" s="177" t="s">
        <v>127</v>
      </c>
      <c r="B6" s="178">
        <v>10676.68</v>
      </c>
    </row>
    <row r="8" spans="1:2">
      <c r="B8" s="1" t="s">
        <v>59</v>
      </c>
    </row>
  </sheetData>
  <mergeCells count="3">
    <mergeCell ref="A2:B2"/>
    <mergeCell ref="A3:B3"/>
    <mergeCell ref="A4:B4"/>
  </mergeCells>
  <pageMargins left="0.70866141732283472" right="0.70866141732283472" top="0.39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B5"/>
  <sheetViews>
    <sheetView workbookViewId="0">
      <selection activeCell="A5" sqref="A5"/>
    </sheetView>
  </sheetViews>
  <sheetFormatPr defaultRowHeight="15"/>
  <cols>
    <col min="1" max="1" width="54" customWidth="1"/>
    <col min="2" max="2" width="17.85546875" customWidth="1"/>
  </cols>
  <sheetData>
    <row r="2" spans="1:2" ht="61.5" customHeight="1">
      <c r="A2" s="317" t="s">
        <v>129</v>
      </c>
      <c r="B2" s="317"/>
    </row>
    <row r="3" spans="1:2" ht="15.75">
      <c r="A3" s="316" t="s">
        <v>526</v>
      </c>
      <c r="B3" s="316"/>
    </row>
    <row r="4" spans="1:2" ht="38.25">
      <c r="A4" s="179" t="s">
        <v>123</v>
      </c>
      <c r="B4" s="180" t="s">
        <v>124</v>
      </c>
    </row>
    <row r="5" spans="1:2" ht="24.75" customHeight="1">
      <c r="A5" s="181" t="s">
        <v>128</v>
      </c>
      <c r="B5" s="182">
        <v>0</v>
      </c>
    </row>
  </sheetData>
  <mergeCells count="2">
    <mergeCell ref="A2:B2"/>
    <mergeCell ref="A3:B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Доходы</vt:lpstr>
      <vt:lpstr>Расходы</vt:lpstr>
      <vt:lpstr>Источники</vt:lpstr>
      <vt:lpstr>Муниципальный долг</vt:lpstr>
      <vt:lpstr>Кредиторская задолженность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VedunovaAA</dc:creator>
  <cp:lastModifiedBy>IvanovaOI</cp:lastModifiedBy>
  <cp:lastPrinted>2022-09-05T04:31:13Z</cp:lastPrinted>
  <dcterms:created xsi:type="dcterms:W3CDTF">2015-01-16T05:02:30Z</dcterms:created>
  <dcterms:modified xsi:type="dcterms:W3CDTF">2022-09-05T04:35:20Z</dcterms:modified>
</cp:coreProperties>
</file>