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F15" i="14"/>
  <c r="E17" i="15"/>
  <c r="F194" i="4" l="1"/>
  <c r="F193"/>
  <c r="D192"/>
  <c r="C192"/>
  <c r="F191"/>
  <c r="F190"/>
  <c r="D189"/>
  <c r="D185" s="1"/>
  <c r="C189"/>
  <c r="F188"/>
  <c r="F187"/>
  <c r="D186"/>
  <c r="F186" s="1"/>
  <c r="C186"/>
  <c r="F184"/>
  <c r="E184"/>
  <c r="F183"/>
  <c r="E183"/>
  <c r="F182"/>
  <c r="E182"/>
  <c r="F181"/>
  <c r="E181"/>
  <c r="F180"/>
  <c r="E180"/>
  <c r="F179"/>
  <c r="E179"/>
  <c r="D178"/>
  <c r="C178"/>
  <c r="C175" s="1"/>
  <c r="F177"/>
  <c r="E177"/>
  <c r="F176"/>
  <c r="E176"/>
  <c r="D175"/>
  <c r="F174"/>
  <c r="E174"/>
  <c r="F173"/>
  <c r="E173"/>
  <c r="D172"/>
  <c r="C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D159"/>
  <c r="C159"/>
  <c r="F158"/>
  <c r="E158"/>
  <c r="F156"/>
  <c r="E156"/>
  <c r="F155"/>
  <c r="E155"/>
  <c r="F154"/>
  <c r="E154"/>
  <c r="F153"/>
  <c r="E153"/>
  <c r="F152"/>
  <c r="E152"/>
  <c r="F151"/>
  <c r="E151"/>
  <c r="F150"/>
  <c r="E150"/>
  <c r="F149"/>
  <c r="E149"/>
  <c r="D148"/>
  <c r="E148" s="1"/>
  <c r="C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D138"/>
  <c r="C138"/>
  <c r="C137" s="1"/>
  <c r="F136"/>
  <c r="E136"/>
  <c r="F135"/>
  <c r="E135"/>
  <c r="D134"/>
  <c r="C134"/>
  <c r="F131"/>
  <c r="F130"/>
  <c r="D129"/>
  <c r="D128" s="1"/>
  <c r="C129"/>
  <c r="C128"/>
  <c r="F127"/>
  <c r="F126"/>
  <c r="E126"/>
  <c r="F125"/>
  <c r="E125"/>
  <c r="D124"/>
  <c r="C124"/>
  <c r="F123"/>
  <c r="E123"/>
  <c r="F122"/>
  <c r="E122"/>
  <c r="F121"/>
  <c r="E121"/>
  <c r="F120"/>
  <c r="E120"/>
  <c r="D119"/>
  <c r="D116" s="1"/>
  <c r="C119"/>
  <c r="F118"/>
  <c r="F117"/>
  <c r="E117"/>
  <c r="F115"/>
  <c r="E115"/>
  <c r="D114"/>
  <c r="D112" s="1"/>
  <c r="C114"/>
  <c r="C112" s="1"/>
  <c r="F113"/>
  <c r="F111"/>
  <c r="E111"/>
  <c r="D110"/>
  <c r="C110"/>
  <c r="F109"/>
  <c r="E109"/>
  <c r="F108"/>
  <c r="E108"/>
  <c r="F107"/>
  <c r="D106"/>
  <c r="C106"/>
  <c r="F106" s="1"/>
  <c r="F105"/>
  <c r="E105"/>
  <c r="F104"/>
  <c r="E104"/>
  <c r="D103"/>
  <c r="C103"/>
  <c r="F102"/>
  <c r="F101"/>
  <c r="E101"/>
  <c r="F100"/>
  <c r="E100"/>
  <c r="F99"/>
  <c r="E99"/>
  <c r="F98"/>
  <c r="F97"/>
  <c r="E97"/>
  <c r="F96"/>
  <c r="E96"/>
  <c r="F95"/>
  <c r="E95"/>
  <c r="F94"/>
  <c r="E94"/>
  <c r="F93"/>
  <c r="E93"/>
  <c r="D92"/>
  <c r="C92"/>
  <c r="F92" s="1"/>
  <c r="F91"/>
  <c r="E91"/>
  <c r="F90"/>
  <c r="E90"/>
  <c r="D89"/>
  <c r="C89"/>
  <c r="F88"/>
  <c r="E88"/>
  <c r="F87"/>
  <c r="E87"/>
  <c r="D86"/>
  <c r="C86"/>
  <c r="C85" s="1"/>
  <c r="F83"/>
  <c r="F82"/>
  <c r="E82"/>
  <c r="D81"/>
  <c r="C81"/>
  <c r="F80"/>
  <c r="E80"/>
  <c r="D79"/>
  <c r="C79"/>
  <c r="E79" s="1"/>
  <c r="F77"/>
  <c r="E77"/>
  <c r="F76"/>
  <c r="F75"/>
  <c r="F74"/>
  <c r="D73"/>
  <c r="C73"/>
  <c r="C70" s="1"/>
  <c r="C69" s="1"/>
  <c r="F72"/>
  <c r="E72"/>
  <c r="D71"/>
  <c r="C71"/>
  <c r="F68"/>
  <c r="F67"/>
  <c r="E67"/>
  <c r="F66"/>
  <c r="E66"/>
  <c r="F65"/>
  <c r="E65"/>
  <c r="D64"/>
  <c r="C64"/>
  <c r="C63" s="1"/>
  <c r="C62"/>
  <c r="E62" s="1"/>
  <c r="F61"/>
  <c r="E61"/>
  <c r="F60"/>
  <c r="E60"/>
  <c r="F59"/>
  <c r="E59"/>
  <c r="D58"/>
  <c r="F57"/>
  <c r="F56"/>
  <c r="E56"/>
  <c r="F55"/>
  <c r="E55"/>
  <c r="D54"/>
  <c r="C54"/>
  <c r="F53"/>
  <c r="E53"/>
  <c r="F52"/>
  <c r="E52"/>
  <c r="D51"/>
  <c r="C51"/>
  <c r="F51" s="1"/>
  <c r="F50"/>
  <c r="E50"/>
  <c r="F49"/>
  <c r="F48"/>
  <c r="E48"/>
  <c r="D47"/>
  <c r="C47"/>
  <c r="F46"/>
  <c r="D45"/>
  <c r="C45"/>
  <c r="F44"/>
  <c r="E44"/>
  <c r="D43"/>
  <c r="C43"/>
  <c r="F42"/>
  <c r="E42"/>
  <c r="D41"/>
  <c r="E41" s="1"/>
  <c r="C41"/>
  <c r="F39"/>
  <c r="F38"/>
  <c r="E38"/>
  <c r="D37"/>
  <c r="C37"/>
  <c r="F36"/>
  <c r="E36"/>
  <c r="F35"/>
  <c r="E35"/>
  <c r="F34"/>
  <c r="D34"/>
  <c r="C34"/>
  <c r="E34" s="1"/>
  <c r="F33"/>
  <c r="E33"/>
  <c r="E32"/>
  <c r="D32"/>
  <c r="D31" s="1"/>
  <c r="C32"/>
  <c r="C31"/>
  <c r="F30"/>
  <c r="E30"/>
  <c r="D29"/>
  <c r="C29"/>
  <c r="F28"/>
  <c r="E28"/>
  <c r="D27"/>
  <c r="C27"/>
  <c r="F26"/>
  <c r="E26"/>
  <c r="D25"/>
  <c r="C25"/>
  <c r="F25" s="1"/>
  <c r="F24"/>
  <c r="F23"/>
  <c r="E23"/>
  <c r="F22"/>
  <c r="F21"/>
  <c r="E21"/>
  <c r="D20"/>
  <c r="C20"/>
  <c r="F18"/>
  <c r="E18"/>
  <c r="F17"/>
  <c r="E17"/>
  <c r="F16"/>
  <c r="E16"/>
  <c r="F15"/>
  <c r="E15"/>
  <c r="F14"/>
  <c r="E14"/>
  <c r="D13"/>
  <c r="D12" s="1"/>
  <c r="C13"/>
  <c r="C12" s="1"/>
  <c r="F11"/>
  <c r="F10"/>
  <c r="E10"/>
  <c r="F9"/>
  <c r="E9"/>
  <c r="F8"/>
  <c r="E8"/>
  <c r="F7"/>
  <c r="E7"/>
  <c r="D6"/>
  <c r="C6"/>
  <c r="C5" s="1"/>
  <c r="E43" l="1"/>
  <c r="E31"/>
  <c r="F43"/>
  <c r="C116"/>
  <c r="F116" s="1"/>
  <c r="F32"/>
  <c r="F189"/>
  <c r="C157"/>
  <c r="C133" s="1"/>
  <c r="C132" s="1"/>
  <c r="F159"/>
  <c r="F192"/>
  <c r="E92"/>
  <c r="F71"/>
  <c r="E47"/>
  <c r="C185"/>
  <c r="F185" s="1"/>
  <c r="F148"/>
  <c r="D137"/>
  <c r="E137" s="1"/>
  <c r="F86"/>
  <c r="F64"/>
  <c r="E175"/>
  <c r="F81"/>
  <c r="F27"/>
  <c r="E51"/>
  <c r="F103"/>
  <c r="F20"/>
  <c r="E89"/>
  <c r="E29"/>
  <c r="F178"/>
  <c r="F114"/>
  <c r="E37"/>
  <c r="D63"/>
  <c r="F63" s="1"/>
  <c r="F128"/>
  <c r="F175"/>
  <c r="C84"/>
  <c r="E64"/>
  <c r="F45"/>
  <c r="E71"/>
  <c r="F124"/>
  <c r="E6"/>
  <c r="F110"/>
  <c r="F47"/>
  <c r="E106"/>
  <c r="F119"/>
  <c r="F172"/>
  <c r="E178"/>
  <c r="D19"/>
  <c r="F54"/>
  <c r="F73"/>
  <c r="E114"/>
  <c r="F137"/>
  <c r="F112"/>
  <c r="E112"/>
  <c r="F12"/>
  <c r="E12"/>
  <c r="E25"/>
  <c r="F41"/>
  <c r="E20"/>
  <c r="F37"/>
  <c r="F79"/>
  <c r="F6"/>
  <c r="C58"/>
  <c r="F62"/>
  <c r="F29"/>
  <c r="E27"/>
  <c r="D40"/>
  <c r="E63"/>
  <c r="C78"/>
  <c r="D85"/>
  <c r="E110"/>
  <c r="E119"/>
  <c r="E124"/>
  <c r="F129"/>
  <c r="C19"/>
  <c r="E134"/>
  <c r="E138"/>
  <c r="E159"/>
  <c r="E13"/>
  <c r="F31"/>
  <c r="F13"/>
  <c r="E54"/>
  <c r="E81"/>
  <c r="F89"/>
  <c r="F134"/>
  <c r="F138"/>
  <c r="D78"/>
  <c r="D5"/>
  <c r="E73"/>
  <c r="E86"/>
  <c r="E116"/>
  <c r="E172"/>
  <c r="D70"/>
  <c r="D157"/>
  <c r="E103"/>
  <c r="C56" i="14"/>
  <c r="E47"/>
  <c r="F56"/>
  <c r="E56"/>
  <c r="H58"/>
  <c r="H51"/>
  <c r="F53"/>
  <c r="E53"/>
  <c r="C53"/>
  <c r="H55"/>
  <c r="E19" i="4" l="1"/>
  <c r="F19"/>
  <c r="D84"/>
  <c r="F85"/>
  <c r="E85"/>
  <c r="F157"/>
  <c r="E157"/>
  <c r="D133"/>
  <c r="E5"/>
  <c r="F5"/>
  <c r="F78"/>
  <c r="E78"/>
  <c r="C40"/>
  <c r="C4" s="1"/>
  <c r="C195" s="1"/>
  <c r="F58"/>
  <c r="E58"/>
  <c r="F70"/>
  <c r="D69"/>
  <c r="E70"/>
  <c r="D12" i="15"/>
  <c r="D4" i="4" l="1"/>
  <c r="F4" s="1"/>
  <c r="D132"/>
  <c r="F133"/>
  <c r="E133"/>
  <c r="F84"/>
  <c r="E84"/>
  <c r="E40"/>
  <c r="F40"/>
  <c r="F69"/>
  <c r="E69"/>
  <c r="E6" i="14"/>
  <c r="E4" i="4" l="1"/>
  <c r="D195"/>
  <c r="F195" s="1"/>
  <c r="F132"/>
  <c r="E132"/>
  <c r="E15" i="15"/>
  <c r="H10" i="14"/>
  <c r="E195" i="4" l="1"/>
  <c r="E20" i="14"/>
  <c r="C20"/>
  <c r="D10" i="15" l="1"/>
  <c r="D9" l="1"/>
  <c r="H39" i="14"/>
  <c r="F32"/>
  <c r="F60"/>
  <c r="D15" i="15" l="1"/>
  <c r="H61" i="14" l="1"/>
  <c r="H59"/>
  <c r="H57"/>
  <c r="H54"/>
  <c r="H52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60"/>
  <c r="H60" s="1"/>
  <c r="E45"/>
  <c r="E42"/>
  <c r="E36"/>
  <c r="E32"/>
  <c r="E27"/>
  <c r="E15"/>
  <c r="F17" i="15"/>
  <c r="F18"/>
  <c r="E19"/>
  <c r="E21"/>
  <c r="E14"/>
  <c r="E12"/>
  <c r="E10"/>
  <c r="D21"/>
  <c r="D19"/>
  <c r="D17"/>
  <c r="D14" s="1"/>
  <c r="D8" s="1"/>
  <c r="C60" i="14"/>
  <c r="F47"/>
  <c r="C47"/>
  <c r="F45"/>
  <c r="C45"/>
  <c r="F42"/>
  <c r="C42"/>
  <c r="F36"/>
  <c r="C36"/>
  <c r="D32"/>
  <c r="D62" s="1"/>
  <c r="C32"/>
  <c r="F27"/>
  <c r="C27"/>
  <c r="F20"/>
  <c r="C15"/>
  <c r="F6"/>
  <c r="C6"/>
  <c r="E62" l="1"/>
  <c r="C62"/>
  <c r="E9" i="15"/>
  <c r="E8" s="1"/>
  <c r="E7" s="1"/>
  <c r="H56" i="14"/>
  <c r="H45"/>
  <c r="H32"/>
  <c r="H53"/>
  <c r="H42"/>
  <c r="H47"/>
  <c r="H36"/>
  <c r="H27"/>
  <c r="H20"/>
  <c r="H15"/>
  <c r="H6"/>
  <c r="D7" i="15"/>
  <c r="F62" i="14"/>
  <c r="H62" l="1"/>
  <c r="F14" i="15"/>
</calcChain>
</file>

<file path=xl/sharedStrings.xml><?xml version="1.0" encoding="utf-8"?>
<sst xmlns="http://schemas.openxmlformats.org/spreadsheetml/2006/main" count="545" uniqueCount="486">
  <si>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</si>
  <si>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</si>
  <si>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</si>
  <si>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</si>
  <si>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</si>
  <si>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</si>
  <si>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</si>
  <si>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</si>
  <si>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</si>
  <si>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</si>
  <si>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</si>
  <si>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</si>
  <si>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</si>
  <si>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</si>
  <si>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</si>
  <si>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</si>
  <si>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</si>
  <si>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</si>
  <si>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</si>
  <si>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</si>
  <si>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</si>
  <si>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</si>
  <si>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</si>
  <si>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</si>
  <si>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</si>
  <si>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</si>
  <si>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</si>
  <si>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</si>
  <si>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</si>
  <si>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</si>
  <si>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</si>
  <si>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</si>
  <si>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</si>
  <si>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</si>
  <si>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</si>
  <si>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</si>
  <si>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</si>
  <si>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</si>
  <si>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</si>
  <si>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</si>
  <si>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</si>
  <si>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</si>
  <si>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</si>
  <si>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</si>
  <si>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</si>
  <si>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</si>
  <si>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</si>
  <si>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</si>
  <si>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</si>
  <si>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</si>
  <si>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</si>
  <si>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</si>
  <si>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</si>
  <si>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</si>
  <si>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</si>
  <si>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</si>
  <si>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</si>
  <si>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</si>
  <si>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</si>
  <si>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</si>
  <si>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</si>
  <si>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</si>
  <si>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</si>
  <si>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</si>
  <si>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</si>
  <si>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</si>
  <si>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</si>
  <si>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</si>
  <si>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</si>
  <si>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</si>
  <si>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</si>
  <si>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</si>
  <si>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</si>
  <si>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</si>
  <si>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</si>
  <si>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</si>
  <si>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</si>
  <si>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</si>
  <si>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</si>
  <si>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</si>
  <si>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</si>
  <si>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</si>
  <si>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</si>
  <si>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</si>
  <si>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</si>
  <si>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</si>
  <si>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</si>
  <si>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</si>
  <si>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</si>
  <si>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</si>
  <si>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</si>
  <si>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</si>
  <si>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</si>
  <si>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</si>
  <si>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</si>
  <si>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</si>
  <si>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</si>
  <si>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</si>
  <si>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</si>
  <si>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</si>
  <si>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</si>
  <si>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</si>
  <si>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</si>
  <si>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</si>
  <si>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</si>
  <si>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</si>
  <si>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</si>
  <si>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</si>
  <si>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</si>
  <si>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</si>
  <si>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</si>
  <si>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</si>
  <si>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</si>
  <si>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</si>
  <si>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</si>
  <si>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</si>
  <si>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</si>
  <si>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</si>
  <si>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</si>
  <si>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</si>
  <si>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</si>
  <si>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</si>
  <si>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</si>
  <si>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</si>
  <si>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</si>
  <si>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</si>
  <si>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</si>
  <si>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</si>
  <si>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</si>
  <si>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</si>
  <si>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</si>
  <si>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</si>
  <si>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</si>
  <si>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</si>
  <si>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</si>
  <si>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</si>
  <si>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</si>
  <si>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</si>
  <si>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</si>
  <si>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</si>
  <si>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</si>
  <si>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</si>
  <si>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</si>
  <si>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</si>
  <si>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</si>
  <si>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</si>
  <si>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</si>
  <si>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</si>
  <si>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</si>
  <si>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</si>
  <si>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</si>
  <si>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</si>
  <si>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</si>
  <si>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</si>
  <si>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</si>
  <si>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</si>
  <si>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</si>
  <si>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</si>
  <si>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</si>
  <si>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</si>
  <si>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</si>
  <si>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</si>
  <si>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</si>
  <si>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</si>
  <si>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</si>
  <si>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</si>
  <si>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</si>
  <si>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</si>
  <si>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</si>
  <si>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</si>
  <si>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</si>
  <si>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</si>
  <si>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</si>
  <si>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</si>
  <si>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</si>
  <si>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</si>
  <si>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</si>
  <si>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</si>
  <si>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</si>
  <si>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</si>
  <si>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</si>
  <si>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</si>
  <si>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</si>
  <si>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</si>
  <si>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</si>
  <si>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</si>
  <si>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</si>
  <si>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</si>
  <si>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</si>
  <si>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</si>
  <si>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</si>
  <si>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</si>
  <si>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</si>
  <si>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</si>
  <si>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</si>
  <si>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</si>
  <si>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</si>
  <si>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</si>
  <si>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</si>
  <si>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</si>
  <si>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</si>
  <si>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</si>
  <si>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</si>
  <si>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</si>
  <si>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</si>
  <si>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</si>
  <si>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</si>
  <si>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</si>
  <si>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</si>
  <si>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</si>
  <si>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</si>
  <si>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</si>
  <si>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</si>
  <si>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</si>
  <si>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</si>
  <si>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</si>
  <si>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</si>
  <si>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</si>
  <si>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</si>
  <si>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</si>
  <si>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</si>
  <si>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</si>
  <si>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</si>
  <si>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</si>
  <si>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</si>
  <si>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</si>
  <si>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</si>
  <si>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</si>
  <si>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</si>
  <si>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</si>
  <si>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</si>
  <si>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</si>
  <si>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</si>
  <si>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</si>
  <si>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</si>
  <si>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</si>
  <si>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</si>
  <si>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</si>
  <si>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</si>
  <si>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</si>
  <si>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</si>
  <si>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</si>
  <si>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</si>
  <si>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</si>
  <si>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</si>
  <si>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</si>
  <si>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</si>
  <si>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</si>
  <si>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</si>
  <si>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</si>
  <si>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</si>
  <si>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</si>
  <si>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</si>
  <si>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</si>
  <si>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</si>
  <si>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</si>
  <si>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</si>
  <si>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</si>
  <si>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</si>
  <si>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</si>
  <si>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</si>
  <si>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</si>
  <si>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</si>
  <si>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</si>
  <si>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</si>
  <si>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</si>
  <si>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</si>
  <si>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</si>
  <si>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</si>
  <si>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</si>
  <si>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</si>
  <si>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</si>
  <si>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</si>
  <si>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</si>
  <si>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</si>
  <si>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</si>
  <si>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</si>
  <si>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</si>
  <si>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</si>
  <si>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</si>
  <si>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</si>
  <si>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</si>
  <si>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</si>
  <si>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</si>
  <si>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</si>
  <si>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</si>
  <si>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</si>
  <si>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</si>
  <si>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</si>
  <si>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</si>
  <si>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</si>
  <si>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</si>
  <si>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</si>
  <si>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</si>
  <si>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</si>
  <si>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</si>
  <si>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</si>
  <si>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</si>
  <si>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</si>
  <si>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</si>
  <si>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</si>
  <si>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</si>
  <si>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</si>
  <si>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</si>
  <si>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</si>
  <si>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</si>
  <si>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</si>
  <si>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</si>
  <si>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</si>
  <si>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</si>
  <si>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</si>
  <si>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</si>
  <si>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</si>
  <si>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</si>
  <si>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</si>
  <si>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</si>
  <si>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</si>
  <si>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</si>
  <si>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</si>
  <si>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</si>
  <si>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</si>
  <si>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</si>
  <si>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</si>
  <si>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</si>
  <si>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</si>
  <si>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</si>
  <si>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</si>
  <si>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</si>
  <si>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</si>
  <si>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</si>
  <si>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</si>
  <si>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</si>
  <si>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</si>
  <si>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</si>
  <si>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</si>
  <si>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</si>
  <si>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</si>
  <si>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</si>
  <si>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</si>
  <si>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</si>
  <si>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</si>
  <si>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</si>
  <si>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</si>
  <si>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</si>
  <si>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</si>
  <si>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</si>
  <si>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</si>
  <si>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</si>
  <si>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</si>
  <si>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</si>
  <si>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</si>
  <si>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</si>
  <si>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</si>
  <si>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</si>
  <si>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</si>
  <si>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</si>
  <si>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</si>
  <si>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</si>
  <si>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</si>
  <si>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</si>
  <si>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</si>
  <si>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</si>
  <si>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</si>
  <si>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</si>
  <si>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037  116 10123 01 0000 140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</si>
  <si>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</si>
  <si>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</si>
  <si>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</si>
  <si>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</si>
  <si>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</si>
  <si>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</si>
  <si>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</si>
  <si>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</si>
  <si>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</si>
  <si>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</si>
  <si>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</si>
  <si>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</si>
  <si>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</si>
  <si>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</si>
  <si>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</si>
  <si>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</si>
  <si>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</si>
  <si>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</si>
  <si>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</si>
  <si>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</si>
  <si>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</si>
  <si>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</si>
  <si>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</si>
  <si>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</si>
  <si>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</si>
  <si>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</si>
  <si>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</si>
  <si>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</si>
  <si>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 осуществление государственного полномочия Свердловской области по предоставлению гражданам, проживающим на территории Свердловской области, меры социальной поддержки по частичному освобождению от платы за коммунальные услуги 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</si>
  <si>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</si>
  <si>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</si>
  <si>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</si>
  <si>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</si>
  <si>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</si>
  <si>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</si>
  <si>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</si>
  <si>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</si>
  <si>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</si>
  <si>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</si>
  <si>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</si>
  <si>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</si>
  <si>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</si>
  <si>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</si>
  <si>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</si>
  <si>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</si>
  <si>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</si>
  <si>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</si>
  <si>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</si>
  <si>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</si>
  <si>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>Другие вопросы в обасти средств массовой информации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</si>
  <si>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</si>
  <si>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</si>
  <si>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</si>
  <si>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</si>
  <si>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</si>
  <si>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</si>
  <si>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</si>
  <si>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</si>
  <si>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</si>
  <si>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</si>
  <si>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</si>
  <si>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</si>
  <si>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</si>
  <si>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</si>
  <si>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</si>
  <si>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</si>
  <si>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</si>
  <si>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</si>
  <si>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</si>
  <si>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</si>
  <si>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</si>
  <si>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</si>
  <si>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</si>
  <si>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</si>
  <si>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</si>
  <si>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</si>
  <si>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</si>
  <si>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</si>
  <si>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</si>
  <si>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</si>
  <si>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</si>
  <si>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</si>
  <si>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</si>
  <si>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Исполнение бюджета Невьянского городского округа на сайт  по состоянию на 01.05.2022 г.</t>
  </si>
  <si>
    <t>Сумма бюджетных назначений на 2022 год                (в тыс.руб.)</t>
  </si>
  <si>
    <t>Сумма фактического поступления на 01.05.2022 г.              (в тыс.руб.)</t>
  </si>
  <si>
    <t>Рост, снижение                  (+, -) в тыс.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</si>
  <si>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</si>
  <si>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</si>
  <si>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Акцизы на пиво, напитки, изготавливаемые на основе пива, производимые на территории Российской Федерации
</t>
  </si>
  <si>
    <t>182  1  05  01  022  01 0000  110</t>
  </si>
  <si>
    <t>000  1  11  05010  00  0000  120</t>
  </si>
  <si>
    <t>902  1  11  05074  04  0007  120</t>
  </si>
  <si>
    <t xml:space="preserve">000  1 11 05300 00 0000 120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</si>
  <si>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</si>
  <si>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000 1 11 05400 00 0000 120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</si>
  <si>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</si>
  <si>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908  1  13  02994  04  0006  130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</si>
  <si>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</si>
  <si>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</si>
  <si>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</si>
  <si>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</si>
  <si>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</si>
  <si>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</si>
  <si>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</si>
  <si>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</si>
  <si>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919 1 16 10100 04 0000 140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</si>
  <si>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</si>
  <si>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000  2 02  20077  04  0000  150</t>
  </si>
  <si>
    <t xml:space="preserve">Субсидии  на строительство и реконструкцию объектов спортивной инфраструктуры муниципальной собственности для занятий физической культурой и спортом </t>
  </si>
  <si>
    <t xml:space="preserve">Субсидии  на  улучшение жилищных условий граждан, проживающих на сельских территориях  </t>
  </si>
  <si>
    <t>000  2  02  30024  04  0000  150</t>
  </si>
  <si>
    <t>000  2  18  04010  04  0000  150</t>
  </si>
  <si>
    <t>000  2  18  04020  04  0000  150</t>
  </si>
  <si>
    <t xml:space="preserve"> по состоянию на 01.05.2022 года</t>
  </si>
  <si>
    <t>Исполнено    на 01.05.2022г., в тыс. руб.</t>
  </si>
  <si>
    <t>на 01.05.2022 г.</t>
  </si>
  <si>
    <t>Исполнение на 01.05.2022 г., в тысячах рублей</t>
  </si>
  <si>
    <t>на  01.05.2022 г.</t>
  </si>
  <si>
    <t>на 01.05.2021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</si>
  <si>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5 597,69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</si>
</sst>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7.5"/>
      <name val="Liberation Serif"/>
      <family val="1"/>
      <charset val="204"/>
    </font>
    <font>
      <b/>
      <sz val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0" fillId="2" borderId="14"/>
    <xf numFmtId="4" fontId="31" fillId="0" borderId="15">
      <alignment horizontal="right" vertical="top" shrinkToFit="1"/>
    </xf>
    <xf numFmtId="0" fontId="33" fillId="0" borderId="0" applyNumberFormat="0" applyFill="0" applyBorder="0" applyAlignment="0" applyProtection="0"/>
    <xf numFmtId="49" fontId="31" fillId="0" borderId="17">
      <alignment horizontal="center"/>
    </xf>
  </cellStyleXfs>
  <cellXfs count="296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4" fontId="10" fillId="0" borderId="24" xfId="0" applyNumberFormat="1" applyFont="1" applyFill="1" applyBorder="1"/>
    <xf numFmtId="4" fontId="0" fillId="0" borderId="0" xfId="0" applyNumberFormat="1" applyBorder="1"/>
    <xf numFmtId="0" fontId="38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8" fillId="0" borderId="23" xfId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horizontal="center" vertical="center" wrapText="1"/>
    </xf>
    <xf numFmtId="168" fontId="41" fillId="0" borderId="5" xfId="1" applyNumberFormat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1" fillId="0" borderId="10" xfId="1" applyFont="1" applyFill="1" applyBorder="1" applyAlignment="1">
      <alignment horizontal="center" vertical="center" wrapText="1"/>
    </xf>
    <xf numFmtId="0" fontId="42" fillId="0" borderId="18" xfId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top"/>
    </xf>
    <xf numFmtId="0" fontId="42" fillId="0" borderId="16" xfId="1" applyFont="1" applyFill="1" applyBorder="1" applyAlignment="1">
      <alignment horizontal="center" vertical="center" wrapText="1"/>
    </xf>
    <xf numFmtId="0" fontId="42" fillId="0" borderId="16" xfId="1" applyNumberFormat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center"/>
    </xf>
    <xf numFmtId="1" fontId="42" fillId="0" borderId="19" xfId="1" applyNumberFormat="1" applyFont="1" applyFill="1" applyBorder="1" applyAlignment="1">
      <alignment horizontal="center" vertical="center"/>
    </xf>
    <xf numFmtId="0" fontId="34" fillId="0" borderId="4" xfId="3" applyFont="1" applyFill="1" applyBorder="1" applyAlignment="1">
      <alignment horizontal="left" vertical="center"/>
    </xf>
    <xf numFmtId="0" fontId="34" fillId="0" borderId="5" xfId="3" applyFont="1" applyFill="1" applyBorder="1" applyAlignment="1">
      <alignment vertical="top" wrapText="1"/>
    </xf>
    <xf numFmtId="4" fontId="39" fillId="0" borderId="5" xfId="3" applyNumberFormat="1" applyFont="1" applyFill="1" applyBorder="1" applyAlignment="1">
      <alignment horizontal="center" vertical="center"/>
    </xf>
    <xf numFmtId="4" fontId="39" fillId="0" borderId="10" xfId="3" applyNumberFormat="1" applyFont="1" applyFill="1" applyBorder="1" applyAlignment="1">
      <alignment horizontal="center" vertical="center"/>
    </xf>
    <xf numFmtId="0" fontId="34" fillId="0" borderId="9" xfId="3" applyFont="1" applyFill="1" applyBorder="1" applyAlignment="1">
      <alignment horizontal="left" vertical="center"/>
    </xf>
    <xf numFmtId="0" fontId="34" fillId="0" borderId="2" xfId="3" applyFont="1" applyFill="1" applyBorder="1" applyAlignment="1">
      <alignment vertical="top" wrapText="1"/>
    </xf>
    <xf numFmtId="4" fontId="39" fillId="0" borderId="2" xfId="3" applyNumberFormat="1" applyFont="1" applyFill="1" applyBorder="1" applyAlignment="1">
      <alignment horizontal="center" vertical="center"/>
    </xf>
    <xf numFmtId="4" fontId="39" fillId="0" borderId="13" xfId="3" applyNumberFormat="1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justify" vertical="top" wrapText="1"/>
    </xf>
    <xf numFmtId="4" fontId="42" fillId="0" borderId="7" xfId="0" applyNumberFormat="1" applyFont="1" applyFill="1" applyBorder="1" applyAlignment="1">
      <alignment horizontal="center" vertical="center" shrinkToFit="1"/>
    </xf>
    <xf numFmtId="4" fontId="42" fillId="0" borderId="7" xfId="0" applyNumberFormat="1" applyFont="1" applyFill="1" applyBorder="1" applyAlignment="1">
      <alignment horizontal="center" vertical="center"/>
    </xf>
    <xf numFmtId="4" fontId="42" fillId="0" borderId="7" xfId="3" applyNumberFormat="1" applyFont="1" applyFill="1" applyBorder="1" applyAlignment="1">
      <alignment horizontal="center" vertical="center"/>
    </xf>
    <xf numFmtId="4" fontId="42" fillId="0" borderId="11" xfId="3" applyNumberFormat="1" applyFont="1" applyFill="1" applyBorder="1" applyAlignment="1">
      <alignment horizontal="center" vertical="center"/>
    </xf>
    <xf numFmtId="0" fontId="32" fillId="0" borderId="8" xfId="3" applyFont="1" applyFill="1" applyBorder="1" applyAlignment="1">
      <alignment horizontal="left" vertical="center"/>
    </xf>
    <xf numFmtId="0" fontId="32" fillId="0" borderId="1" xfId="3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center" vertical="center" shrinkToFit="1"/>
    </xf>
    <xf numFmtId="4" fontId="42" fillId="0" borderId="1" xfId="0" applyNumberFormat="1" applyFont="1" applyFill="1" applyBorder="1" applyAlignment="1">
      <alignment horizontal="center" vertical="center"/>
    </xf>
    <xf numFmtId="4" fontId="42" fillId="0" borderId="1" xfId="3" applyNumberFormat="1" applyFont="1" applyFill="1" applyBorder="1" applyAlignment="1">
      <alignment horizontal="center" vertical="center"/>
    </xf>
    <xf numFmtId="4" fontId="42" fillId="0" borderId="12" xfId="3" applyNumberFormat="1" applyFont="1" applyFill="1" applyBorder="1" applyAlignment="1">
      <alignment horizontal="center" vertical="center"/>
    </xf>
    <xf numFmtId="0" fontId="32" fillId="0" borderId="9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justify" vertical="top" wrapText="1"/>
    </xf>
    <xf numFmtId="4" fontId="42" fillId="0" borderId="2" xfId="0" applyNumberFormat="1" applyFont="1" applyFill="1" applyBorder="1" applyAlignment="1">
      <alignment horizontal="center" vertical="center" shrinkToFit="1"/>
    </xf>
    <xf numFmtId="4" fontId="42" fillId="0" borderId="2" xfId="0" applyNumberFormat="1" applyFont="1" applyFill="1" applyBorder="1" applyAlignment="1">
      <alignment horizontal="center" vertical="center"/>
    </xf>
    <xf numFmtId="4" fontId="42" fillId="0" borderId="2" xfId="3" applyNumberFormat="1" applyFont="1" applyFill="1" applyBorder="1" applyAlignment="1">
      <alignment horizontal="center" vertical="center"/>
    </xf>
    <xf numFmtId="4" fontId="42" fillId="0" borderId="13" xfId="3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justify" vertical="top" wrapText="1"/>
    </xf>
    <xf numFmtId="4" fontId="39" fillId="0" borderId="5" xfId="3" applyNumberFormat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left" vertical="center"/>
    </xf>
    <xf numFmtId="0" fontId="32" fillId="0" borderId="8" xfId="1" applyFont="1" applyFill="1" applyBorder="1" applyAlignment="1">
      <alignment horizontal="left" vertical="center"/>
    </xf>
    <xf numFmtId="0" fontId="32" fillId="0" borderId="1" xfId="1" applyFont="1" applyFill="1" applyBorder="1" applyAlignment="1">
      <alignment horizontal="justify" vertical="top"/>
    </xf>
    <xf numFmtId="0" fontId="32" fillId="0" borderId="1" xfId="1" applyNumberFormat="1" applyFont="1" applyFill="1" applyBorder="1" applyAlignment="1">
      <alignment horizontal="justify" vertical="top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justify" vertical="top" wrapText="1"/>
    </xf>
    <xf numFmtId="0" fontId="32" fillId="0" borderId="9" xfId="1" applyFont="1" applyFill="1" applyBorder="1" applyAlignment="1">
      <alignment horizontal="left" vertical="center"/>
    </xf>
    <xf numFmtId="0" fontId="32" fillId="0" borderId="2" xfId="1" applyFont="1" applyFill="1" applyBorder="1" applyAlignment="1">
      <alignment horizontal="justify" vertical="top" wrapText="1"/>
    </xf>
    <xf numFmtId="0" fontId="34" fillId="0" borderId="4" xfId="3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center" vertical="center" wrapText="1"/>
    </xf>
    <xf numFmtId="0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8" xfId="3" applyFont="1" applyFill="1" applyBorder="1" applyAlignment="1">
      <alignment horizontal="left" vertical="center"/>
    </xf>
    <xf numFmtId="0" fontId="32" fillId="0" borderId="16" xfId="3" applyFont="1" applyFill="1" applyBorder="1" applyAlignment="1">
      <alignment horizontal="justify" vertical="top" wrapText="1"/>
    </xf>
    <xf numFmtId="4" fontId="42" fillId="0" borderId="16" xfId="0" applyNumberFormat="1" applyFont="1" applyFill="1" applyBorder="1" applyAlignment="1">
      <alignment horizontal="center" vertical="center" shrinkToFit="1"/>
    </xf>
    <xf numFmtId="4" fontId="42" fillId="0" borderId="16" xfId="0" applyNumberFormat="1" applyFont="1" applyFill="1" applyBorder="1" applyAlignment="1">
      <alignment horizontal="center" vertical="center"/>
    </xf>
    <xf numFmtId="4" fontId="42" fillId="0" borderId="16" xfId="3" applyNumberFormat="1" applyFont="1" applyFill="1" applyBorder="1" applyAlignment="1">
      <alignment horizontal="center" vertical="center"/>
    </xf>
    <xf numFmtId="4" fontId="42" fillId="0" borderId="19" xfId="3" applyNumberFormat="1" applyFont="1" applyFill="1" applyBorder="1" applyAlignment="1">
      <alignment horizontal="center" vertical="center"/>
    </xf>
    <xf numFmtId="4" fontId="39" fillId="0" borderId="5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vertical="top" wrapText="1"/>
    </xf>
    <xf numFmtId="0" fontId="34" fillId="0" borderId="5" xfId="0" applyNumberFormat="1" applyFont="1" applyFill="1" applyBorder="1" applyAlignment="1">
      <alignment vertical="top" wrapText="1"/>
    </xf>
    <xf numFmtId="0" fontId="34" fillId="0" borderId="5" xfId="0" applyFont="1" applyFill="1" applyBorder="1" applyAlignment="1">
      <alignment vertical="top" wrapText="1"/>
    </xf>
    <xf numFmtId="0" fontId="32" fillId="0" borderId="7" xfId="0" applyNumberFormat="1" applyFont="1" applyFill="1" applyBorder="1" applyAlignment="1">
      <alignment vertical="top" wrapText="1"/>
    </xf>
    <xf numFmtId="0" fontId="32" fillId="0" borderId="1" xfId="0" applyNumberFormat="1" applyFont="1" applyFill="1" applyBorder="1" applyAlignment="1">
      <alignment vertical="top" wrapText="1"/>
    </xf>
    <xf numFmtId="0" fontId="32" fillId="0" borderId="2" xfId="0" applyNumberFormat="1" applyFont="1" applyFill="1" applyBorder="1" applyAlignment="1">
      <alignment vertical="top" wrapText="1"/>
    </xf>
    <xf numFmtId="0" fontId="34" fillId="0" borderId="4" xfId="3" applyFont="1" applyFill="1" applyBorder="1" applyAlignment="1">
      <alignment horizontal="left" vertical="center" wrapText="1"/>
    </xf>
    <xf numFmtId="0" fontId="32" fillId="0" borderId="6" xfId="3" applyFont="1" applyFill="1" applyBorder="1" applyAlignment="1">
      <alignment horizontal="left" vertical="center" wrapText="1"/>
    </xf>
    <xf numFmtId="0" fontId="32" fillId="0" borderId="9" xfId="3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2" fillId="0" borderId="7" xfId="0" applyNumberFormat="1" applyFont="1" applyFill="1" applyBorder="1" applyAlignment="1">
      <alignment horizontal="left" vertical="top" wrapText="1"/>
    </xf>
    <xf numFmtId="0" fontId="32" fillId="0" borderId="8" xfId="3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32" fillId="0" borderId="2" xfId="0" applyNumberFormat="1" applyFont="1" applyFill="1" applyBorder="1" applyAlignment="1">
      <alignment horizontal="left" vertical="top" wrapText="1"/>
    </xf>
    <xf numFmtId="0" fontId="34" fillId="0" borderId="20" xfId="3" applyFont="1" applyFill="1" applyBorder="1" applyAlignment="1">
      <alignment horizontal="left" vertical="center"/>
    </xf>
    <xf numFmtId="0" fontId="34" fillId="0" borderId="21" xfId="3" applyFont="1" applyFill="1" applyBorder="1" applyAlignment="1">
      <alignment vertical="top" wrapText="1"/>
    </xf>
    <xf numFmtId="4" fontId="39" fillId="0" borderId="21" xfId="3" applyNumberFormat="1" applyFont="1" applyFill="1" applyBorder="1" applyAlignment="1">
      <alignment horizontal="center" vertical="center"/>
    </xf>
    <xf numFmtId="4" fontId="39" fillId="0" borderId="22" xfId="3" applyNumberFormat="1" applyFont="1" applyFill="1" applyBorder="1" applyAlignment="1">
      <alignment horizontal="center" vertical="center"/>
    </xf>
    <xf numFmtId="0" fontId="34" fillId="0" borderId="21" xfId="3" applyFont="1" applyFill="1" applyBorder="1" applyAlignment="1">
      <alignment horizontal="justify" vertical="top" wrapText="1"/>
    </xf>
    <xf numFmtId="0" fontId="34" fillId="0" borderId="25" xfId="3" applyFont="1" applyFill="1" applyBorder="1" applyAlignment="1">
      <alignment horizontal="left" vertical="center"/>
    </xf>
    <xf numFmtId="0" fontId="34" fillId="0" borderId="26" xfId="3" applyFont="1" applyFill="1" applyBorder="1" applyAlignment="1">
      <alignment horizontal="justify" vertical="top" wrapText="1"/>
    </xf>
    <xf numFmtId="4" fontId="39" fillId="0" borderId="26" xfId="3" applyNumberFormat="1" applyFont="1" applyFill="1" applyBorder="1" applyAlignment="1">
      <alignment horizontal="center" vertical="center"/>
    </xf>
    <xf numFmtId="4" fontId="39" fillId="0" borderId="27" xfId="3" applyNumberFormat="1" applyFont="1" applyFill="1" applyBorder="1" applyAlignment="1">
      <alignment horizontal="center" vertical="center"/>
    </xf>
    <xf numFmtId="4" fontId="45" fillId="0" borderId="5" xfId="3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49" fontId="32" fillId="0" borderId="2" xfId="0" applyNumberFormat="1" applyFont="1" applyFill="1" applyBorder="1" applyAlignment="1">
      <alignment vertical="top" wrapText="1"/>
    </xf>
    <xf numFmtId="0" fontId="37" fillId="0" borderId="4" xfId="3" applyFont="1" applyFill="1" applyBorder="1" applyAlignment="1">
      <alignment horizontal="left" vertical="center" wrapText="1"/>
    </xf>
    <xf numFmtId="0" fontId="37" fillId="0" borderId="5" xfId="3" applyFont="1" applyFill="1" applyBorder="1" applyAlignment="1">
      <alignment horizontal="justify" vertical="top" wrapText="1"/>
    </xf>
    <xf numFmtId="4" fontId="40" fillId="0" borderId="5" xfId="3" applyNumberFormat="1" applyFont="1" applyFill="1" applyBorder="1" applyAlignment="1">
      <alignment horizontal="center" vertical="center"/>
    </xf>
    <xf numFmtId="4" fontId="40" fillId="0" borderId="10" xfId="3" applyNumberFormat="1" applyFont="1" applyFill="1" applyBorder="1" applyAlignment="1">
      <alignment horizontal="center" vertical="center"/>
    </xf>
    <xf numFmtId="49" fontId="37" fillId="0" borderId="4" xfId="8" applyNumberFormat="1" applyFont="1" applyFill="1" applyBorder="1" applyAlignment="1" applyProtection="1">
      <alignment horizontal="left" vertical="center" shrinkToFit="1"/>
    </xf>
    <xf numFmtId="0" fontId="37" fillId="0" borderId="5" xfId="8" applyFont="1" applyFill="1" applyBorder="1" applyAlignment="1">
      <alignment horizontal="left" vertical="top" wrapText="1" shrinkToFit="1"/>
    </xf>
    <xf numFmtId="49" fontId="32" fillId="0" borderId="6" xfId="8" applyNumberFormat="1" applyFont="1" applyFill="1" applyBorder="1" applyAlignment="1" applyProtection="1">
      <alignment horizontal="left" vertical="center" shrinkToFit="1"/>
    </xf>
    <xf numFmtId="0" fontId="32" fillId="0" borderId="7" xfId="8" applyFont="1" applyFill="1" applyBorder="1" applyAlignment="1">
      <alignment horizontal="left" vertical="top" wrapText="1" shrinkToFit="1"/>
    </xf>
    <xf numFmtId="49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" xfId="8" applyFont="1" applyFill="1" applyBorder="1" applyAlignment="1">
      <alignment horizontal="left" vertical="top" wrapText="1" shrinkToFit="1"/>
    </xf>
    <xf numFmtId="49" fontId="34" fillId="0" borderId="8" xfId="8" applyNumberFormat="1" applyFont="1" applyFill="1" applyBorder="1" applyAlignment="1" applyProtection="1">
      <alignment horizontal="left" vertical="center" shrinkToFit="1"/>
    </xf>
    <xf numFmtId="0" fontId="34" fillId="0" borderId="1" xfId="10" applyFont="1" applyFill="1" applyBorder="1" applyAlignment="1">
      <alignment horizontal="left" wrapText="1"/>
    </xf>
    <xf numFmtId="4" fontId="39" fillId="0" borderId="1" xfId="3" applyNumberFormat="1" applyFont="1" applyFill="1" applyBorder="1" applyAlignment="1">
      <alignment horizontal="center" vertical="center"/>
    </xf>
    <xf numFmtId="4" fontId="39" fillId="0" borderId="12" xfId="3" applyNumberFormat="1" applyFont="1" applyFill="1" applyBorder="1" applyAlignment="1">
      <alignment horizontal="center" vertical="center"/>
    </xf>
    <xf numFmtId="0" fontId="32" fillId="0" borderId="1" xfId="10" applyFont="1" applyFill="1" applyBorder="1" applyAlignment="1">
      <alignment horizontal="left" wrapText="1"/>
    </xf>
    <xf numFmtId="49" fontId="32" fillId="0" borderId="9" xfId="8" applyNumberFormat="1" applyFont="1" applyFill="1" applyBorder="1" applyAlignment="1" applyProtection="1">
      <alignment horizontal="left" vertical="center" shrinkToFit="1"/>
    </xf>
    <xf numFmtId="0" fontId="32" fillId="0" borderId="2" xfId="10" applyFont="1" applyFill="1" applyBorder="1" applyAlignment="1">
      <alignment horizontal="left" wrapText="1"/>
    </xf>
    <xf numFmtId="49" fontId="34" fillId="0" borderId="4" xfId="8" applyNumberFormat="1" applyFont="1" applyFill="1" applyBorder="1" applyAlignment="1" applyProtection="1">
      <alignment horizontal="left" vertical="center" shrinkToFit="1"/>
    </xf>
    <xf numFmtId="0" fontId="34" fillId="0" borderId="5" xfId="8" applyFont="1" applyFill="1" applyBorder="1" applyAlignment="1">
      <alignment horizontal="left" vertical="top" wrapText="1" shrinkToFit="1"/>
    </xf>
    <xf numFmtId="0" fontId="32" fillId="0" borderId="2" xfId="8" applyFont="1" applyFill="1" applyBorder="1" applyAlignment="1">
      <alignment horizontal="left" vertical="top" wrapText="1" shrinkToFit="1"/>
    </xf>
    <xf numFmtId="0" fontId="34" fillId="0" borderId="5" xfId="8" applyFont="1" applyFill="1" applyBorder="1" applyAlignment="1">
      <alignment horizontal="left" vertical="center" wrapText="1" shrinkToFit="1"/>
    </xf>
    <xf numFmtId="0" fontId="34" fillId="0" borderId="5" xfId="8" applyNumberFormat="1" applyFont="1" applyFill="1" applyBorder="1" applyAlignment="1">
      <alignment horizontal="left" vertical="center" wrapText="1" shrinkToFit="1"/>
    </xf>
    <xf numFmtId="0" fontId="32" fillId="0" borderId="7" xfId="8" applyNumberFormat="1" applyFont="1" applyFill="1" applyBorder="1" applyAlignment="1">
      <alignment horizontal="left" vertical="center" wrapText="1" shrinkToFit="1"/>
    </xf>
    <xf numFmtId="4" fontId="42" fillId="0" borderId="7" xfId="0" applyNumberFormat="1" applyFont="1" applyFill="1" applyBorder="1" applyAlignment="1">
      <alignment horizontal="center" vertical="center" wrapText="1"/>
    </xf>
    <xf numFmtId="0" fontId="32" fillId="0" borderId="2" xfId="8" applyNumberFormat="1" applyFont="1" applyFill="1" applyBorder="1" applyAlignment="1">
      <alignment horizontal="left" vertical="center" wrapText="1" shrinkToFit="1"/>
    </xf>
    <xf numFmtId="4" fontId="42" fillId="0" borderId="2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Fill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center" vertical="center" wrapText="1"/>
    </xf>
    <xf numFmtId="49" fontId="37" fillId="0" borderId="4" xfId="8" applyNumberFormat="1" applyFont="1" applyFill="1" applyBorder="1" applyAlignment="1" applyProtection="1">
      <alignment horizontal="left" vertical="center" wrapText="1" shrinkToFit="1"/>
    </xf>
    <xf numFmtId="4" fontId="40" fillId="0" borderId="5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49" fontId="34" fillId="0" borderId="4" xfId="8" applyNumberFormat="1" applyFont="1" applyFill="1" applyBorder="1" applyAlignment="1" applyProtection="1">
      <alignment horizontal="left" vertical="center" wrapText="1" shrinkToFit="1"/>
    </xf>
    <xf numFmtId="0" fontId="34" fillId="0" borderId="5" xfId="3" applyFont="1" applyFill="1" applyBorder="1" applyAlignment="1">
      <alignment horizontal="left" vertical="top" wrapText="1"/>
    </xf>
    <xf numFmtId="1" fontId="34" fillId="0" borderId="4" xfId="0" applyNumberFormat="1" applyFont="1" applyFill="1" applyBorder="1" applyAlignment="1">
      <alignment horizontal="left" vertical="center" wrapText="1"/>
    </xf>
    <xf numFmtId="0" fontId="34" fillId="0" borderId="5" xfId="11" applyNumberFormat="1" applyFont="1" applyFill="1" applyBorder="1" applyAlignment="1" applyProtection="1">
      <alignment vertical="top" wrapText="1"/>
    </xf>
    <xf numFmtId="0" fontId="34" fillId="0" borderId="5" xfId="9" applyNumberFormat="1" applyFont="1" applyFill="1" applyBorder="1" applyAlignment="1" applyProtection="1">
      <alignment horizontal="left" vertical="top" wrapText="1"/>
    </xf>
    <xf numFmtId="0" fontId="32" fillId="0" borderId="1" xfId="11" applyNumberFormat="1" applyFont="1" applyFill="1" applyBorder="1" applyAlignment="1" applyProtection="1">
      <alignment horizontal="left" vertical="top" wrapText="1"/>
    </xf>
    <xf numFmtId="0" fontId="32" fillId="0" borderId="2" xfId="11" applyNumberFormat="1" applyFont="1" applyFill="1" applyBorder="1" applyAlignment="1" applyProtection="1">
      <alignment horizontal="left" vertical="top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4" fontId="42" fillId="0" borderId="10" xfId="3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left" vertical="center" wrapText="1"/>
    </xf>
    <xf numFmtId="0" fontId="34" fillId="0" borderId="18" xfId="3" applyFont="1" applyFill="1" applyBorder="1" applyAlignment="1">
      <alignment horizontal="left" vertical="center"/>
    </xf>
    <xf numFmtId="0" fontId="34" fillId="0" borderId="16" xfId="3" applyFont="1" applyFill="1" applyBorder="1" applyAlignment="1">
      <alignment horizontal="justify" vertical="top"/>
    </xf>
    <xf numFmtId="4" fontId="39" fillId="0" borderId="16" xfId="0" applyNumberFormat="1" applyFont="1" applyFill="1" applyBorder="1" applyAlignment="1">
      <alignment horizontal="center" vertical="center"/>
    </xf>
    <xf numFmtId="4" fontId="39" fillId="0" borderId="16" xfId="3" applyNumberFormat="1" applyFont="1" applyFill="1" applyBorder="1" applyAlignment="1">
      <alignment horizontal="center" vertical="center"/>
    </xf>
    <xf numFmtId="4" fontId="39" fillId="0" borderId="19" xfId="3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justify" vertical="top"/>
    </xf>
    <xf numFmtId="0" fontId="34" fillId="0" borderId="21" xfId="3" applyFont="1" applyFill="1" applyBorder="1" applyAlignment="1">
      <alignment horizontal="justify" vertical="top"/>
    </xf>
    <xf numFmtId="4" fontId="39" fillId="0" borderId="21" xfId="0" applyNumberFormat="1" applyFont="1" applyFill="1" applyBorder="1" applyAlignment="1">
      <alignment horizontal="center" vertical="center"/>
    </xf>
    <xf numFmtId="0" fontId="37" fillId="0" borderId="4" xfId="3" applyFont="1" applyFill="1" applyBorder="1" applyAlignment="1">
      <alignment horizontal="left" vertical="center"/>
    </xf>
    <xf numFmtId="0" fontId="37" fillId="0" borderId="5" xfId="3" applyFont="1" applyFill="1" applyBorder="1" applyAlignment="1">
      <alignment horizontal="justify" vertical="top"/>
    </xf>
    <xf numFmtId="4" fontId="40" fillId="0" borderId="5" xfId="0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justify" vertical="top"/>
    </xf>
    <xf numFmtId="0" fontId="42" fillId="0" borderId="1" xfId="3" applyFont="1" applyFill="1" applyBorder="1" applyAlignment="1">
      <alignment horizontal="justify" vertical="top" wrapText="1"/>
    </xf>
    <xf numFmtId="0" fontId="42" fillId="0" borderId="2" xfId="3" applyFont="1" applyFill="1" applyBorder="1" applyAlignment="1">
      <alignment horizontal="justify" vertical="top" wrapText="1"/>
    </xf>
    <xf numFmtId="0" fontId="34" fillId="0" borderId="5" xfId="0" applyFont="1" applyFill="1" applyBorder="1" applyAlignment="1">
      <alignment horizontal="justify" vertical="center"/>
    </xf>
    <xf numFmtId="0" fontId="32" fillId="0" borderId="7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horizontal="justify" vertical="center"/>
    </xf>
    <xf numFmtId="0" fontId="36" fillId="0" borderId="8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32" fillId="0" borderId="16" xfId="3" applyFont="1" applyFill="1" applyBorder="1" applyAlignment="1">
      <alignment horizontal="justify" vertical="top"/>
    </xf>
    <xf numFmtId="0" fontId="32" fillId="0" borderId="7" xfId="0" applyFont="1" applyFill="1" applyBorder="1" applyAlignment="1">
      <alignment wrapText="1"/>
    </xf>
    <xf numFmtId="0" fontId="32" fillId="0" borderId="2" xfId="0" applyFont="1" applyFill="1" applyBorder="1" applyAlignment="1">
      <alignment horizontal="justify" vertical="center" wrapText="1"/>
    </xf>
    <xf numFmtId="0" fontId="37" fillId="0" borderId="5" xfId="3" applyFont="1" applyFill="1" applyBorder="1" applyAlignment="1">
      <alignment horizontal="left" vertical="top" wrapText="1"/>
    </xf>
    <xf numFmtId="0" fontId="32" fillId="0" borderId="7" xfId="3" applyFont="1" applyFill="1" applyBorder="1" applyAlignment="1">
      <alignment horizontal="justify" vertical="top"/>
    </xf>
    <xf numFmtId="0" fontId="37" fillId="0" borderId="5" xfId="0" applyFont="1" applyFill="1" applyBorder="1" applyAlignment="1">
      <alignment horizontal="justify" vertical="center"/>
    </xf>
    <xf numFmtId="0" fontId="43" fillId="0" borderId="9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4" fontId="42" fillId="0" borderId="7" xfId="3" applyNumberFormat="1" applyFont="1" applyFill="1" applyBorder="1" applyAlignment="1">
      <alignment horizontal="center" vertical="center" wrapText="1"/>
    </xf>
    <xf numFmtId="0" fontId="32" fillId="0" borderId="9" xfId="3" applyNumberFormat="1" applyFont="1" applyFill="1" applyBorder="1" applyAlignment="1">
      <alignment horizontal="left" vertical="center"/>
    </xf>
    <xf numFmtId="0" fontId="32" fillId="0" borderId="2" xfId="11" applyNumberFormat="1" applyFont="1" applyFill="1" applyBorder="1" applyAlignment="1" applyProtection="1">
      <alignment vertical="top" wrapText="1"/>
    </xf>
    <xf numFmtId="4" fontId="42" fillId="0" borderId="2" xfId="3" applyNumberFormat="1" applyFont="1" applyFill="1" applyBorder="1" applyAlignment="1">
      <alignment horizontal="center" vertical="center" wrapText="1"/>
    </xf>
    <xf numFmtId="4" fontId="40" fillId="0" borderId="5" xfId="3" applyNumberFormat="1" applyFont="1" applyFill="1" applyBorder="1" applyAlignment="1">
      <alignment horizontal="center" vertical="center" wrapText="1"/>
    </xf>
    <xf numFmtId="1" fontId="32" fillId="0" borderId="9" xfId="3" applyNumberFormat="1" applyFont="1" applyFill="1" applyBorder="1" applyAlignment="1">
      <alignment horizontal="left" vertical="center"/>
    </xf>
    <xf numFmtId="0" fontId="34" fillId="0" borderId="5" xfId="3" applyFont="1" applyFill="1" applyBorder="1" applyAlignment="1">
      <alignment horizontal="left" vertical="center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workbookViewId="0">
      <selection activeCell="E7" sqref="E7"/>
    </sheetView>
  </sheetViews>
  <sheetFormatPr defaultColWidth="8.85546875" defaultRowHeight="15"/>
  <cols>
    <col min="1" max="1" width="29.28515625" style="110" customWidth="1"/>
    <col min="2" max="2" width="34.28515625" style="111" customWidth="1"/>
    <col min="3" max="3" width="14.140625" style="112" customWidth="1"/>
    <col min="4" max="4" width="14.140625" style="110" customWidth="1"/>
    <col min="5" max="5" width="13.42578125" style="110" customWidth="1"/>
    <col min="6" max="6" width="13.85546875" style="110" customWidth="1"/>
    <col min="7" max="7" width="14.7109375" style="110" customWidth="1"/>
    <col min="8" max="16384" width="8.85546875" style="59"/>
  </cols>
  <sheetData>
    <row r="1" spans="1:7" ht="54" customHeight="1" thickBot="1">
      <c r="A1" s="124" t="s">
        <v>448</v>
      </c>
      <c r="B1" s="125"/>
      <c r="C1" s="125"/>
      <c r="D1" s="125"/>
      <c r="E1" s="125"/>
      <c r="F1" s="125"/>
      <c r="G1" s="115"/>
    </row>
    <row r="2" spans="1:7" ht="60.75" thickBot="1">
      <c r="A2" s="126" t="s">
        <v>0</v>
      </c>
      <c r="B2" s="127" t="s">
        <v>1</v>
      </c>
      <c r="C2" s="128" t="s">
        <v>449</v>
      </c>
      <c r="D2" s="129" t="s">
        <v>450</v>
      </c>
      <c r="E2" s="130" t="s">
        <v>2</v>
      </c>
      <c r="F2" s="131" t="s">
        <v>451</v>
      </c>
    </row>
    <row r="3" spans="1:7" ht="15.75" thickBot="1">
      <c r="A3" s="132">
        <v>1</v>
      </c>
      <c r="B3" s="133">
        <v>2</v>
      </c>
      <c r="C3" s="134">
        <v>3</v>
      </c>
      <c r="D3" s="135">
        <v>4</v>
      </c>
      <c r="E3" s="136">
        <v>5</v>
      </c>
      <c r="F3" s="137">
        <v>6</v>
      </c>
    </row>
    <row r="4" spans="1:7" ht="26.25" thickBot="1">
      <c r="A4" s="138" t="s">
        <v>3</v>
      </c>
      <c r="B4" s="139" t="s">
        <v>4</v>
      </c>
      <c r="C4" s="140">
        <f>SUM(C5+C12+C19+C31+C37+C40+C63+C69+C78+C84+C128)</f>
        <v>627021</v>
      </c>
      <c r="D4" s="140">
        <f>SUM(D5+D12+D19+D31+D37+D40+D63+D69+D78+D84+D128)</f>
        <v>189638.04999999996</v>
      </c>
      <c r="E4" s="140">
        <f t="shared" ref="E4:E69" si="0">D4/C4*100</f>
        <v>30.244290063650176</v>
      </c>
      <c r="F4" s="141">
        <f>D4-C4</f>
        <v>-437382.95000000007</v>
      </c>
    </row>
    <row r="5" spans="1:7" ht="15.75" thickBot="1">
      <c r="A5" s="142" t="s">
        <v>5</v>
      </c>
      <c r="B5" s="143" t="s">
        <v>6</v>
      </c>
      <c r="C5" s="144">
        <f>SUM(C6)</f>
        <v>423610</v>
      </c>
      <c r="D5" s="144">
        <f>SUM(D6)</f>
        <v>99341.26</v>
      </c>
      <c r="E5" s="144">
        <f t="shared" si="0"/>
        <v>23.451113052099807</v>
      </c>
      <c r="F5" s="145">
        <f t="shared" ref="F5:F67" si="1">D5-C5</f>
        <v>-324268.74</v>
      </c>
    </row>
    <row r="6" spans="1:7" ht="15.75" thickBot="1">
      <c r="A6" s="138" t="s">
        <v>211</v>
      </c>
      <c r="B6" s="139" t="s">
        <v>7</v>
      </c>
      <c r="C6" s="140">
        <f>SUM(C7:C10)</f>
        <v>423610</v>
      </c>
      <c r="D6" s="140">
        <f>SUM(D7:D11)</f>
        <v>99341.26</v>
      </c>
      <c r="E6" s="140">
        <f t="shared" si="0"/>
        <v>23.451113052099807</v>
      </c>
      <c r="F6" s="141">
        <f t="shared" si="1"/>
        <v>-324268.74</v>
      </c>
    </row>
    <row r="7" spans="1:7" ht="114.75">
      <c r="A7" s="146" t="s">
        <v>8</v>
      </c>
      <c r="B7" s="147" t="s">
        <v>212</v>
      </c>
      <c r="C7" s="148">
        <v>417418</v>
      </c>
      <c r="D7" s="149">
        <v>97386.09</v>
      </c>
      <c r="E7" s="150">
        <f t="shared" si="0"/>
        <v>23.330591876727883</v>
      </c>
      <c r="F7" s="151">
        <f t="shared" si="1"/>
        <v>-320031.91000000003</v>
      </c>
    </row>
    <row r="8" spans="1:7" ht="140.25">
      <c r="A8" s="152" t="s">
        <v>9</v>
      </c>
      <c r="B8" s="153" t="s">
        <v>452</v>
      </c>
      <c r="C8" s="154">
        <v>998</v>
      </c>
      <c r="D8" s="155">
        <v>156.91999999999999</v>
      </c>
      <c r="E8" s="156">
        <f t="shared" si="0"/>
        <v>15.723446893787575</v>
      </c>
      <c r="F8" s="157">
        <f t="shared" si="1"/>
        <v>-841.08</v>
      </c>
    </row>
    <row r="9" spans="1:7" ht="76.5">
      <c r="A9" s="152" t="s">
        <v>10</v>
      </c>
      <c r="B9" s="153" t="s">
        <v>213</v>
      </c>
      <c r="C9" s="154">
        <v>2926</v>
      </c>
      <c r="D9" s="155">
        <v>476</v>
      </c>
      <c r="E9" s="156">
        <f t="shared" si="0"/>
        <v>16.267942583732058</v>
      </c>
      <c r="F9" s="157">
        <f t="shared" si="1"/>
        <v>-2450</v>
      </c>
    </row>
    <row r="10" spans="1:7" ht="114.75">
      <c r="A10" s="152" t="s">
        <v>11</v>
      </c>
      <c r="B10" s="153" t="s">
        <v>453</v>
      </c>
      <c r="C10" s="154">
        <v>2268</v>
      </c>
      <c r="D10" s="155">
        <v>1142.3</v>
      </c>
      <c r="E10" s="156">
        <f t="shared" si="0"/>
        <v>50.365961199294532</v>
      </c>
      <c r="F10" s="157">
        <f t="shared" si="1"/>
        <v>-1125.7</v>
      </c>
    </row>
    <row r="11" spans="1:7" ht="126" customHeight="1" thickBot="1">
      <c r="A11" s="158" t="s">
        <v>311</v>
      </c>
      <c r="B11" s="159" t="s">
        <v>312</v>
      </c>
      <c r="C11" s="160">
        <v>0</v>
      </c>
      <c r="D11" s="161">
        <v>179.95</v>
      </c>
      <c r="E11" s="162"/>
      <c r="F11" s="163">
        <f t="shared" si="1"/>
        <v>179.95</v>
      </c>
    </row>
    <row r="12" spans="1:7" ht="51.75" thickBot="1">
      <c r="A12" s="138" t="s">
        <v>12</v>
      </c>
      <c r="B12" s="164" t="s">
        <v>13</v>
      </c>
      <c r="C12" s="140">
        <f>C13</f>
        <v>49326</v>
      </c>
      <c r="D12" s="140">
        <f>D13</f>
        <v>15726.169999999998</v>
      </c>
      <c r="E12" s="140">
        <f t="shared" si="0"/>
        <v>31.882110854316181</v>
      </c>
      <c r="F12" s="141">
        <f t="shared" si="1"/>
        <v>-33599.83</v>
      </c>
    </row>
    <row r="13" spans="1:7" ht="39" thickBot="1">
      <c r="A13" s="138" t="s">
        <v>313</v>
      </c>
      <c r="B13" s="164" t="s">
        <v>314</v>
      </c>
      <c r="C13" s="165">
        <f>C14+C15+C16+C17+C18</f>
        <v>49326</v>
      </c>
      <c r="D13" s="165">
        <f>D14+D15+D16+D17+D18</f>
        <v>15726.169999999998</v>
      </c>
      <c r="E13" s="140">
        <f t="shared" si="0"/>
        <v>31.882110854316181</v>
      </c>
      <c r="F13" s="141">
        <f t="shared" si="1"/>
        <v>-33599.83</v>
      </c>
    </row>
    <row r="14" spans="1:7" ht="56.25" customHeight="1">
      <c r="A14" s="166" t="s">
        <v>192</v>
      </c>
      <c r="B14" s="147" t="s">
        <v>454</v>
      </c>
      <c r="C14" s="150">
        <v>1713</v>
      </c>
      <c r="D14" s="150">
        <v>308.70999999999998</v>
      </c>
      <c r="E14" s="150">
        <f t="shared" si="0"/>
        <v>18.021599532983071</v>
      </c>
      <c r="F14" s="151">
        <f t="shared" si="1"/>
        <v>-1404.29</v>
      </c>
    </row>
    <row r="15" spans="1:7" ht="153">
      <c r="A15" s="167" t="s">
        <v>256</v>
      </c>
      <c r="B15" s="168" t="s">
        <v>257</v>
      </c>
      <c r="C15" s="154">
        <v>21527</v>
      </c>
      <c r="D15" s="154">
        <v>7525.08</v>
      </c>
      <c r="E15" s="156">
        <f t="shared" si="0"/>
        <v>34.956473266130907</v>
      </c>
      <c r="F15" s="157">
        <f t="shared" si="1"/>
        <v>-14001.92</v>
      </c>
    </row>
    <row r="16" spans="1:7" ht="191.25">
      <c r="A16" s="167" t="s">
        <v>258</v>
      </c>
      <c r="B16" s="169" t="s">
        <v>315</v>
      </c>
      <c r="C16" s="154">
        <v>119</v>
      </c>
      <c r="D16" s="154">
        <v>51.69</v>
      </c>
      <c r="E16" s="156">
        <f t="shared" si="0"/>
        <v>43.436974789915965</v>
      </c>
      <c r="F16" s="157">
        <f t="shared" si="1"/>
        <v>-67.31</v>
      </c>
    </row>
    <row r="17" spans="1:6" ht="165.75">
      <c r="A17" s="170" t="s">
        <v>259</v>
      </c>
      <c r="B17" s="171" t="s">
        <v>316</v>
      </c>
      <c r="C17" s="154">
        <v>28666</v>
      </c>
      <c r="D17" s="154">
        <v>8930.14</v>
      </c>
      <c r="E17" s="156">
        <f t="shared" si="0"/>
        <v>31.152375636642709</v>
      </c>
      <c r="F17" s="157">
        <f t="shared" si="1"/>
        <v>-19735.86</v>
      </c>
    </row>
    <row r="18" spans="1:6" ht="166.5" thickBot="1">
      <c r="A18" s="172" t="s">
        <v>260</v>
      </c>
      <c r="B18" s="173" t="s">
        <v>317</v>
      </c>
      <c r="C18" s="160">
        <v>-2699</v>
      </c>
      <c r="D18" s="160">
        <v>-1089.45</v>
      </c>
      <c r="E18" s="162">
        <f t="shared" si="0"/>
        <v>40.364949981474624</v>
      </c>
      <c r="F18" s="163">
        <f t="shared" si="1"/>
        <v>1609.55</v>
      </c>
    </row>
    <row r="19" spans="1:6" ht="15.75" thickBot="1">
      <c r="A19" s="174" t="s">
        <v>62</v>
      </c>
      <c r="B19" s="175" t="s">
        <v>63</v>
      </c>
      <c r="C19" s="140">
        <f>SUM(C25+C27+C29+C20)</f>
        <v>61704</v>
      </c>
      <c r="D19" s="140">
        <f>SUM(D25+D27+D29+D20)</f>
        <v>24827.569999999996</v>
      </c>
      <c r="E19" s="140">
        <f t="shared" si="0"/>
        <v>40.236564890444697</v>
      </c>
      <c r="F19" s="141">
        <f t="shared" si="1"/>
        <v>-36876.430000000008</v>
      </c>
    </row>
    <row r="20" spans="1:6" ht="51.75" thickBot="1">
      <c r="A20" s="138" t="s">
        <v>214</v>
      </c>
      <c r="B20" s="164" t="s">
        <v>215</v>
      </c>
      <c r="C20" s="140">
        <f>SUM(C21:C24)</f>
        <v>48673</v>
      </c>
      <c r="D20" s="140">
        <f>SUM(D21:D24)</f>
        <v>21010.249999999996</v>
      </c>
      <c r="E20" s="140">
        <f t="shared" si="0"/>
        <v>43.166129065395594</v>
      </c>
      <c r="F20" s="141">
        <f t="shared" si="1"/>
        <v>-27662.750000000004</v>
      </c>
    </row>
    <row r="21" spans="1:6" ht="46.5" customHeight="1">
      <c r="A21" s="146" t="s">
        <v>193</v>
      </c>
      <c r="B21" s="147" t="s">
        <v>216</v>
      </c>
      <c r="C21" s="148">
        <v>18890</v>
      </c>
      <c r="D21" s="149">
        <v>8714.61</v>
      </c>
      <c r="E21" s="150">
        <f t="shared" si="0"/>
        <v>46.133456855479096</v>
      </c>
      <c r="F21" s="151">
        <f t="shared" si="1"/>
        <v>-10175.39</v>
      </c>
    </row>
    <row r="22" spans="1:6" ht="63.75">
      <c r="A22" s="152" t="s">
        <v>318</v>
      </c>
      <c r="B22" s="153" t="s">
        <v>319</v>
      </c>
      <c r="C22" s="154">
        <v>0</v>
      </c>
      <c r="D22" s="155">
        <v>-1.2</v>
      </c>
      <c r="E22" s="156"/>
      <c r="F22" s="157">
        <f t="shared" si="1"/>
        <v>-1.2</v>
      </c>
    </row>
    <row r="23" spans="1:6" ht="89.25">
      <c r="A23" s="152" t="s">
        <v>194</v>
      </c>
      <c r="B23" s="153" t="s">
        <v>217</v>
      </c>
      <c r="C23" s="154">
        <v>29783</v>
      </c>
      <c r="D23" s="155">
        <v>12320.58</v>
      </c>
      <c r="E23" s="156">
        <f t="shared" si="0"/>
        <v>41.367827284021089</v>
      </c>
      <c r="F23" s="157">
        <f t="shared" si="1"/>
        <v>-17462.419999999998</v>
      </c>
    </row>
    <row r="24" spans="1:6" ht="77.25" thickBot="1">
      <c r="A24" s="176" t="s">
        <v>455</v>
      </c>
      <c r="B24" s="153" t="s">
        <v>320</v>
      </c>
      <c r="C24" s="154">
        <v>0</v>
      </c>
      <c r="D24" s="155">
        <v>-23.74</v>
      </c>
      <c r="E24" s="156"/>
      <c r="F24" s="157">
        <f t="shared" si="1"/>
        <v>-23.74</v>
      </c>
    </row>
    <row r="25" spans="1:6" ht="26.25" thickBot="1">
      <c r="A25" s="138" t="s">
        <v>218</v>
      </c>
      <c r="B25" s="164" t="s">
        <v>15</v>
      </c>
      <c r="C25" s="165">
        <f>SUM(C26:C26)</f>
        <v>390</v>
      </c>
      <c r="D25" s="165">
        <f>SUM(D26:D26)</f>
        <v>-55.93</v>
      </c>
      <c r="E25" s="140">
        <f t="shared" si="0"/>
        <v>-14.34102564102564</v>
      </c>
      <c r="F25" s="141">
        <f t="shared" si="1"/>
        <v>-445.93</v>
      </c>
    </row>
    <row r="26" spans="1:6" ht="26.25" thickBot="1">
      <c r="A26" s="177" t="s">
        <v>14</v>
      </c>
      <c r="B26" s="178" t="s">
        <v>15</v>
      </c>
      <c r="C26" s="179">
        <v>390</v>
      </c>
      <c r="D26" s="180">
        <v>-55.93</v>
      </c>
      <c r="E26" s="181">
        <f t="shared" si="0"/>
        <v>-14.34102564102564</v>
      </c>
      <c r="F26" s="182">
        <f t="shared" si="1"/>
        <v>-445.93</v>
      </c>
    </row>
    <row r="27" spans="1:6" ht="15.75" thickBot="1">
      <c r="A27" s="138" t="s">
        <v>219</v>
      </c>
      <c r="B27" s="164" t="s">
        <v>16</v>
      </c>
      <c r="C27" s="165">
        <f t="shared" ref="C27:D27" si="2">SUM(C28:C28)</f>
        <v>346</v>
      </c>
      <c r="D27" s="165">
        <f t="shared" si="2"/>
        <v>40.17</v>
      </c>
      <c r="E27" s="140">
        <f t="shared" si="0"/>
        <v>11.609826589595377</v>
      </c>
      <c r="F27" s="141">
        <f t="shared" si="1"/>
        <v>-305.83</v>
      </c>
    </row>
    <row r="28" spans="1:6" ht="15.75" thickBot="1">
      <c r="A28" s="177" t="s">
        <v>17</v>
      </c>
      <c r="B28" s="178" t="s">
        <v>16</v>
      </c>
      <c r="C28" s="179">
        <v>346</v>
      </c>
      <c r="D28" s="180">
        <v>40.17</v>
      </c>
      <c r="E28" s="181">
        <f t="shared" si="0"/>
        <v>11.609826589595377</v>
      </c>
      <c r="F28" s="182">
        <f t="shared" si="1"/>
        <v>-305.83</v>
      </c>
    </row>
    <row r="29" spans="1:6" ht="39" thickBot="1">
      <c r="A29" s="138" t="s">
        <v>18</v>
      </c>
      <c r="B29" s="164" t="s">
        <v>19</v>
      </c>
      <c r="C29" s="140">
        <f t="shared" ref="C29:D29" si="3">SUM(C30)</f>
        <v>12295</v>
      </c>
      <c r="D29" s="140">
        <f t="shared" si="3"/>
        <v>3833.08</v>
      </c>
      <c r="E29" s="140">
        <f t="shared" si="0"/>
        <v>31.175925172834486</v>
      </c>
      <c r="F29" s="141">
        <f t="shared" si="1"/>
        <v>-8461.92</v>
      </c>
    </row>
    <row r="30" spans="1:6" ht="51.75" thickBot="1">
      <c r="A30" s="177" t="s">
        <v>20</v>
      </c>
      <c r="B30" s="178" t="s">
        <v>195</v>
      </c>
      <c r="C30" s="179">
        <v>12295</v>
      </c>
      <c r="D30" s="180">
        <v>3833.08</v>
      </c>
      <c r="E30" s="181">
        <f t="shared" si="0"/>
        <v>31.175925172834486</v>
      </c>
      <c r="F30" s="182">
        <f t="shared" si="1"/>
        <v>-8461.92</v>
      </c>
    </row>
    <row r="31" spans="1:6" ht="15.75" thickBot="1">
      <c r="A31" s="138" t="s">
        <v>21</v>
      </c>
      <c r="B31" s="164" t="s">
        <v>22</v>
      </c>
      <c r="C31" s="140">
        <f t="shared" ref="C31:D31" si="4">SUM(C32+C34)</f>
        <v>32978</v>
      </c>
      <c r="D31" s="140">
        <f t="shared" si="4"/>
        <v>8775.2900000000009</v>
      </c>
      <c r="E31" s="140">
        <f t="shared" si="0"/>
        <v>26.609527563830436</v>
      </c>
      <c r="F31" s="141">
        <f t="shared" si="1"/>
        <v>-24202.71</v>
      </c>
    </row>
    <row r="32" spans="1:6" ht="15.75" thickBot="1">
      <c r="A32" s="138" t="s">
        <v>220</v>
      </c>
      <c r="B32" s="164" t="s">
        <v>23</v>
      </c>
      <c r="C32" s="140">
        <f>SUM(C33)</f>
        <v>9018</v>
      </c>
      <c r="D32" s="140">
        <f>SUM(D33)</f>
        <v>863.47</v>
      </c>
      <c r="E32" s="140">
        <f t="shared" si="0"/>
        <v>9.5749611887336439</v>
      </c>
      <c r="F32" s="141">
        <f t="shared" si="1"/>
        <v>-8154.53</v>
      </c>
    </row>
    <row r="33" spans="1:6" ht="64.5" thickBot="1">
      <c r="A33" s="177" t="s">
        <v>24</v>
      </c>
      <c r="B33" s="178" t="s">
        <v>221</v>
      </c>
      <c r="C33" s="179">
        <v>9018</v>
      </c>
      <c r="D33" s="180">
        <v>863.47</v>
      </c>
      <c r="E33" s="181">
        <f t="shared" si="0"/>
        <v>9.5749611887336439</v>
      </c>
      <c r="F33" s="182">
        <f t="shared" si="1"/>
        <v>-8154.53</v>
      </c>
    </row>
    <row r="34" spans="1:6" ht="15.75" thickBot="1">
      <c r="A34" s="138" t="s">
        <v>222</v>
      </c>
      <c r="B34" s="164" t="s">
        <v>25</v>
      </c>
      <c r="C34" s="165">
        <f>SUM(C35:C36)</f>
        <v>23960</v>
      </c>
      <c r="D34" s="165">
        <f>SUM(D35:D36)</f>
        <v>7911.8200000000006</v>
      </c>
      <c r="E34" s="140">
        <f t="shared" si="0"/>
        <v>33.020951585976633</v>
      </c>
      <c r="F34" s="141">
        <f t="shared" si="1"/>
        <v>-16048.18</v>
      </c>
    </row>
    <row r="35" spans="1:6" ht="51">
      <c r="A35" s="146" t="s">
        <v>60</v>
      </c>
      <c r="B35" s="147" t="s">
        <v>196</v>
      </c>
      <c r="C35" s="148">
        <v>15987</v>
      </c>
      <c r="D35" s="148">
        <v>7219.39</v>
      </c>
      <c r="E35" s="150">
        <f t="shared" si="0"/>
        <v>45.157878276099332</v>
      </c>
      <c r="F35" s="151">
        <f t="shared" si="1"/>
        <v>-8767.61</v>
      </c>
    </row>
    <row r="36" spans="1:6" ht="51.75" thickBot="1">
      <c r="A36" s="158" t="s">
        <v>61</v>
      </c>
      <c r="B36" s="159" t="s">
        <v>197</v>
      </c>
      <c r="C36" s="160">
        <v>7973</v>
      </c>
      <c r="D36" s="160">
        <v>692.43</v>
      </c>
      <c r="E36" s="162">
        <f t="shared" si="0"/>
        <v>8.6846858146243573</v>
      </c>
      <c r="F36" s="163">
        <f t="shared" si="1"/>
        <v>-7280.57</v>
      </c>
    </row>
    <row r="37" spans="1:6" ht="26.25" thickBot="1">
      <c r="A37" s="138" t="s">
        <v>26</v>
      </c>
      <c r="B37" s="164" t="s">
        <v>27</v>
      </c>
      <c r="C37" s="140">
        <f>SUM(C38:C39)</f>
        <v>8883</v>
      </c>
      <c r="D37" s="140">
        <f>SUM(D38:D39)</f>
        <v>2683.34</v>
      </c>
      <c r="E37" s="140">
        <f t="shared" si="0"/>
        <v>30.207587526736461</v>
      </c>
      <c r="F37" s="141">
        <f t="shared" si="1"/>
        <v>-6199.66</v>
      </c>
    </row>
    <row r="38" spans="1:6" ht="63.75">
      <c r="A38" s="146" t="s">
        <v>28</v>
      </c>
      <c r="B38" s="147" t="s">
        <v>29</v>
      </c>
      <c r="C38" s="148">
        <v>8883</v>
      </c>
      <c r="D38" s="149">
        <v>2683.34</v>
      </c>
      <c r="E38" s="150">
        <f t="shared" si="0"/>
        <v>30.207587526736461</v>
      </c>
      <c r="F38" s="151">
        <f t="shared" si="1"/>
        <v>-6199.66</v>
      </c>
    </row>
    <row r="39" spans="1:6" ht="77.25" thickBot="1">
      <c r="A39" s="158" t="s">
        <v>321</v>
      </c>
      <c r="B39" s="159" t="s">
        <v>322</v>
      </c>
      <c r="C39" s="160">
        <v>0</v>
      </c>
      <c r="D39" s="161">
        <v>0</v>
      </c>
      <c r="E39" s="162"/>
      <c r="F39" s="163">
        <f t="shared" si="1"/>
        <v>0</v>
      </c>
    </row>
    <row r="40" spans="1:6" ht="64.5" thickBot="1">
      <c r="A40" s="138" t="s">
        <v>30</v>
      </c>
      <c r="B40" s="139" t="s">
        <v>31</v>
      </c>
      <c r="C40" s="140">
        <f>C41+C43+C47+C51+C54+C58+C45+K42</f>
        <v>45416</v>
      </c>
      <c r="D40" s="140">
        <f>D41+D43+D47+D51+D54+D58+D45+L42</f>
        <v>17633.18</v>
      </c>
      <c r="E40" s="140">
        <f t="shared" si="0"/>
        <v>38.82592038048265</v>
      </c>
      <c r="F40" s="141">
        <f t="shared" si="1"/>
        <v>-27782.82</v>
      </c>
    </row>
    <row r="41" spans="1:6" ht="90" thickBot="1">
      <c r="A41" s="138" t="s">
        <v>456</v>
      </c>
      <c r="B41" s="164" t="s">
        <v>323</v>
      </c>
      <c r="C41" s="183">
        <f>SUM(C42:C42)</f>
        <v>36583</v>
      </c>
      <c r="D41" s="183">
        <f>SUM(D42:D42)</f>
        <v>14441.78</v>
      </c>
      <c r="E41" s="140">
        <f t="shared" si="0"/>
        <v>39.476751496596776</v>
      </c>
      <c r="F41" s="141">
        <f t="shared" si="1"/>
        <v>-22141.22</v>
      </c>
    </row>
    <row r="42" spans="1:6" ht="128.25" thickBot="1">
      <c r="A42" s="177" t="s">
        <v>58</v>
      </c>
      <c r="B42" s="184" t="s">
        <v>324</v>
      </c>
      <c r="C42" s="179">
        <v>36583</v>
      </c>
      <c r="D42" s="180">
        <v>14441.78</v>
      </c>
      <c r="E42" s="181">
        <f t="shared" si="0"/>
        <v>39.476751496596776</v>
      </c>
      <c r="F42" s="182">
        <f t="shared" si="1"/>
        <v>-22141.22</v>
      </c>
    </row>
    <row r="43" spans="1:6" ht="102.75" thickBot="1">
      <c r="A43" s="138" t="s">
        <v>223</v>
      </c>
      <c r="B43" s="185" t="s">
        <v>325</v>
      </c>
      <c r="C43" s="140">
        <f t="shared" ref="C43:D43" si="5">C44</f>
        <v>100</v>
      </c>
      <c r="D43" s="140">
        <f t="shared" si="5"/>
        <v>14.5</v>
      </c>
      <c r="E43" s="140">
        <f t="shared" si="0"/>
        <v>14.499999999999998</v>
      </c>
      <c r="F43" s="141">
        <f t="shared" si="1"/>
        <v>-85.5</v>
      </c>
    </row>
    <row r="44" spans="1:6" ht="128.25" thickBot="1">
      <c r="A44" s="177" t="s">
        <v>190</v>
      </c>
      <c r="B44" s="184" t="s">
        <v>326</v>
      </c>
      <c r="C44" s="180">
        <v>100</v>
      </c>
      <c r="D44" s="180">
        <v>14.5</v>
      </c>
      <c r="E44" s="181">
        <f t="shared" si="0"/>
        <v>14.499999999999998</v>
      </c>
      <c r="F44" s="182">
        <f t="shared" si="1"/>
        <v>-85.5</v>
      </c>
    </row>
    <row r="45" spans="1:6" ht="115.5" thickBot="1">
      <c r="A45" s="138" t="s">
        <v>444</v>
      </c>
      <c r="B45" s="185" t="s">
        <v>445</v>
      </c>
      <c r="C45" s="183">
        <f>SUM(C46)</f>
        <v>0</v>
      </c>
      <c r="D45" s="183">
        <f>SUM(D46)</f>
        <v>6.15</v>
      </c>
      <c r="E45" s="140"/>
      <c r="F45" s="141">
        <f t="shared" si="1"/>
        <v>6.15</v>
      </c>
    </row>
    <row r="46" spans="1:6" ht="141" thickBot="1">
      <c r="A46" s="177" t="s">
        <v>446</v>
      </c>
      <c r="B46" s="184" t="s">
        <v>447</v>
      </c>
      <c r="C46" s="180">
        <v>0</v>
      </c>
      <c r="D46" s="180">
        <v>6.15</v>
      </c>
      <c r="E46" s="181"/>
      <c r="F46" s="182">
        <f t="shared" si="1"/>
        <v>6.15</v>
      </c>
    </row>
    <row r="47" spans="1:6" ht="51.75" thickBot="1">
      <c r="A47" s="138" t="s">
        <v>225</v>
      </c>
      <c r="B47" s="186" t="s">
        <v>226</v>
      </c>
      <c r="C47" s="183">
        <f>SUM(C48:C50)</f>
        <v>4769</v>
      </c>
      <c r="D47" s="183">
        <f>SUM(D48:D50)</f>
        <v>1621.81</v>
      </c>
      <c r="E47" s="140">
        <f t="shared" si="0"/>
        <v>34.007339064793456</v>
      </c>
      <c r="F47" s="141">
        <f t="shared" si="1"/>
        <v>-3147.19</v>
      </c>
    </row>
    <row r="48" spans="1:6" ht="89.25">
      <c r="A48" s="146" t="s">
        <v>32</v>
      </c>
      <c r="B48" s="187" t="s">
        <v>327</v>
      </c>
      <c r="C48" s="149">
        <v>4405</v>
      </c>
      <c r="D48" s="149">
        <v>1493.96</v>
      </c>
      <c r="E48" s="150">
        <f t="shared" si="0"/>
        <v>33.915096481271284</v>
      </c>
      <c r="F48" s="151">
        <f t="shared" si="1"/>
        <v>-2911.04</v>
      </c>
    </row>
    <row r="49" spans="1:6" ht="89.25">
      <c r="A49" s="152" t="s">
        <v>457</v>
      </c>
      <c r="B49" s="188" t="s">
        <v>437</v>
      </c>
      <c r="C49" s="155">
        <v>0</v>
      </c>
      <c r="D49" s="155">
        <v>12.5</v>
      </c>
      <c r="E49" s="156"/>
      <c r="F49" s="157">
        <f t="shared" si="1"/>
        <v>12.5</v>
      </c>
    </row>
    <row r="50" spans="1:6" ht="64.5" thickBot="1">
      <c r="A50" s="158" t="s">
        <v>33</v>
      </c>
      <c r="B50" s="189" t="s">
        <v>328</v>
      </c>
      <c r="C50" s="161">
        <v>364</v>
      </c>
      <c r="D50" s="161">
        <v>115.35</v>
      </c>
      <c r="E50" s="162">
        <f t="shared" si="0"/>
        <v>31.689560439560438</v>
      </c>
      <c r="F50" s="163">
        <f t="shared" si="1"/>
        <v>-248.65</v>
      </c>
    </row>
    <row r="51" spans="1:6" ht="64.5" thickBot="1">
      <c r="A51" s="190" t="s">
        <v>458</v>
      </c>
      <c r="B51" s="185" t="s">
        <v>329</v>
      </c>
      <c r="C51" s="183">
        <f t="shared" ref="C51:D51" si="6">SUM(C52:C53)</f>
        <v>78</v>
      </c>
      <c r="D51" s="183">
        <f t="shared" si="6"/>
        <v>6.92</v>
      </c>
      <c r="E51" s="140">
        <f t="shared" si="0"/>
        <v>8.8717948717948723</v>
      </c>
      <c r="F51" s="141">
        <f t="shared" si="1"/>
        <v>-71.08</v>
      </c>
    </row>
    <row r="52" spans="1:6" ht="153">
      <c r="A52" s="191" t="s">
        <v>224</v>
      </c>
      <c r="B52" s="187" t="s">
        <v>330</v>
      </c>
      <c r="C52" s="149">
        <v>58</v>
      </c>
      <c r="D52" s="149">
        <v>2.5299999999999998</v>
      </c>
      <c r="E52" s="150">
        <f t="shared" si="0"/>
        <v>4.3620689655172411</v>
      </c>
      <c r="F52" s="151">
        <f t="shared" si="1"/>
        <v>-55.47</v>
      </c>
    </row>
    <row r="53" spans="1:6" ht="141" thickBot="1">
      <c r="A53" s="192" t="s">
        <v>261</v>
      </c>
      <c r="B53" s="189" t="s">
        <v>459</v>
      </c>
      <c r="C53" s="161">
        <v>20</v>
      </c>
      <c r="D53" s="161">
        <v>4.3899999999999997</v>
      </c>
      <c r="E53" s="162">
        <f t="shared" si="0"/>
        <v>21.949999999999996</v>
      </c>
      <c r="F53" s="163">
        <f t="shared" si="1"/>
        <v>-15.61</v>
      </c>
    </row>
    <row r="54" spans="1:6" ht="90" thickBot="1">
      <c r="A54" s="190" t="s">
        <v>460</v>
      </c>
      <c r="B54" s="193" t="s">
        <v>262</v>
      </c>
      <c r="C54" s="140">
        <f>SUM(C55:C57)</f>
        <v>2</v>
      </c>
      <c r="D54" s="140">
        <f>SUM(D55:D57)</f>
        <v>0.08</v>
      </c>
      <c r="E54" s="140">
        <f t="shared" si="0"/>
        <v>4</v>
      </c>
      <c r="F54" s="141">
        <f t="shared" si="1"/>
        <v>-1.92</v>
      </c>
    </row>
    <row r="55" spans="1:6" ht="216.75">
      <c r="A55" s="191" t="s">
        <v>263</v>
      </c>
      <c r="B55" s="194" t="s">
        <v>264</v>
      </c>
      <c r="C55" s="148">
        <v>1</v>
      </c>
      <c r="D55" s="149">
        <v>0.01</v>
      </c>
      <c r="E55" s="150">
        <f t="shared" si="0"/>
        <v>1</v>
      </c>
      <c r="F55" s="151">
        <f t="shared" si="1"/>
        <v>-0.99</v>
      </c>
    </row>
    <row r="56" spans="1:6" ht="204">
      <c r="A56" s="195" t="s">
        <v>265</v>
      </c>
      <c r="B56" s="196" t="s">
        <v>461</v>
      </c>
      <c r="C56" s="155">
        <v>1</v>
      </c>
      <c r="D56" s="155">
        <v>0</v>
      </c>
      <c r="E56" s="156">
        <f t="shared" si="0"/>
        <v>0</v>
      </c>
      <c r="F56" s="157">
        <f t="shared" si="1"/>
        <v>-1</v>
      </c>
    </row>
    <row r="57" spans="1:6" ht="294" thickBot="1">
      <c r="A57" s="192" t="s">
        <v>438</v>
      </c>
      <c r="B57" s="197" t="s">
        <v>439</v>
      </c>
      <c r="C57" s="161">
        <v>0</v>
      </c>
      <c r="D57" s="161">
        <v>7.0000000000000007E-2</v>
      </c>
      <c r="E57" s="162"/>
      <c r="F57" s="163">
        <f t="shared" si="1"/>
        <v>7.0000000000000007E-2</v>
      </c>
    </row>
    <row r="58" spans="1:6" ht="115.5" thickBot="1">
      <c r="A58" s="138" t="s">
        <v>227</v>
      </c>
      <c r="B58" s="185" t="s">
        <v>228</v>
      </c>
      <c r="C58" s="140">
        <f>SUM(C59:C62)</f>
        <v>3884</v>
      </c>
      <c r="D58" s="140">
        <f>SUM(D59:D62)</f>
        <v>1541.9399999999998</v>
      </c>
      <c r="E58" s="140">
        <f t="shared" si="0"/>
        <v>39.699794026776516</v>
      </c>
      <c r="F58" s="141">
        <f t="shared" si="1"/>
        <v>-2342.0600000000004</v>
      </c>
    </row>
    <row r="59" spans="1:6" ht="140.25">
      <c r="A59" s="146" t="s">
        <v>229</v>
      </c>
      <c r="B59" s="194" t="s">
        <v>331</v>
      </c>
      <c r="C59" s="150">
        <v>3211</v>
      </c>
      <c r="D59" s="150">
        <v>1266.58</v>
      </c>
      <c r="E59" s="150">
        <f t="shared" si="0"/>
        <v>39.445032700093421</v>
      </c>
      <c r="F59" s="151">
        <f t="shared" si="1"/>
        <v>-1944.42</v>
      </c>
    </row>
    <row r="60" spans="1:6" ht="204">
      <c r="A60" s="152" t="s">
        <v>266</v>
      </c>
      <c r="B60" s="196" t="s">
        <v>332</v>
      </c>
      <c r="C60" s="156">
        <v>19</v>
      </c>
      <c r="D60" s="156">
        <v>0</v>
      </c>
      <c r="E60" s="156">
        <f t="shared" si="0"/>
        <v>0</v>
      </c>
      <c r="F60" s="157">
        <f t="shared" si="1"/>
        <v>-19</v>
      </c>
    </row>
    <row r="61" spans="1:6" ht="204">
      <c r="A61" s="152" t="s">
        <v>267</v>
      </c>
      <c r="B61" s="196" t="s">
        <v>333</v>
      </c>
      <c r="C61" s="155">
        <v>44</v>
      </c>
      <c r="D61" s="155">
        <v>23.55</v>
      </c>
      <c r="E61" s="156">
        <f t="shared" si="0"/>
        <v>53.52272727272728</v>
      </c>
      <c r="F61" s="157">
        <f t="shared" si="1"/>
        <v>-20.45</v>
      </c>
    </row>
    <row r="62" spans="1:6" ht="204.75" thickBot="1">
      <c r="A62" s="158" t="s">
        <v>268</v>
      </c>
      <c r="B62" s="197" t="s">
        <v>334</v>
      </c>
      <c r="C62" s="161">
        <f>390+220</f>
        <v>610</v>
      </c>
      <c r="D62" s="161">
        <v>251.81</v>
      </c>
      <c r="E62" s="162">
        <f t="shared" si="0"/>
        <v>41.28032786885246</v>
      </c>
      <c r="F62" s="163">
        <f t="shared" si="1"/>
        <v>-358.19</v>
      </c>
    </row>
    <row r="63" spans="1:6" ht="26.25" thickBot="1">
      <c r="A63" s="198" t="s">
        <v>34</v>
      </c>
      <c r="B63" s="199" t="s">
        <v>35</v>
      </c>
      <c r="C63" s="200">
        <f t="shared" ref="C63:D63" si="7">SUM(C64)</f>
        <v>1145</v>
      </c>
      <c r="D63" s="200">
        <f t="shared" si="7"/>
        <v>15257.28</v>
      </c>
      <c r="E63" s="200">
        <f t="shared" si="0"/>
        <v>1332.513537117904</v>
      </c>
      <c r="F63" s="201">
        <f t="shared" si="1"/>
        <v>14112.28</v>
      </c>
    </row>
    <row r="64" spans="1:6" ht="26.25" thickBot="1">
      <c r="A64" s="138" t="s">
        <v>230</v>
      </c>
      <c r="B64" s="164" t="s">
        <v>36</v>
      </c>
      <c r="C64" s="140">
        <f>SUM(C65:C68)</f>
        <v>1145</v>
      </c>
      <c r="D64" s="140">
        <f>SUM(D65:D68)</f>
        <v>15257.28</v>
      </c>
      <c r="E64" s="140">
        <f t="shared" si="0"/>
        <v>1332.513537117904</v>
      </c>
      <c r="F64" s="141">
        <f t="shared" si="1"/>
        <v>14112.28</v>
      </c>
    </row>
    <row r="65" spans="1:6" ht="89.25">
      <c r="A65" s="146" t="s">
        <v>37</v>
      </c>
      <c r="B65" s="147" t="s">
        <v>269</v>
      </c>
      <c r="C65" s="149">
        <v>361</v>
      </c>
      <c r="D65" s="149">
        <v>13660.63</v>
      </c>
      <c r="E65" s="150">
        <f t="shared" si="0"/>
        <v>3784.1080332409974</v>
      </c>
      <c r="F65" s="151">
        <f t="shared" si="1"/>
        <v>13299.63</v>
      </c>
    </row>
    <row r="66" spans="1:6" ht="76.5">
      <c r="A66" s="152" t="s">
        <v>38</v>
      </c>
      <c r="B66" s="153" t="s">
        <v>270</v>
      </c>
      <c r="C66" s="155">
        <v>580</v>
      </c>
      <c r="D66" s="155">
        <v>198.36</v>
      </c>
      <c r="E66" s="156">
        <f t="shared" si="0"/>
        <v>34.200000000000003</v>
      </c>
      <c r="F66" s="157">
        <f t="shared" si="1"/>
        <v>-381.64</v>
      </c>
    </row>
    <row r="67" spans="1:6" ht="89.25">
      <c r="A67" s="152" t="s">
        <v>198</v>
      </c>
      <c r="B67" s="153" t="s">
        <v>335</v>
      </c>
      <c r="C67" s="155">
        <v>204</v>
      </c>
      <c r="D67" s="155">
        <v>102.1</v>
      </c>
      <c r="E67" s="156">
        <f t="shared" si="0"/>
        <v>50.049019607843135</v>
      </c>
      <c r="F67" s="157">
        <f t="shared" si="1"/>
        <v>-101.9</v>
      </c>
    </row>
    <row r="68" spans="1:6" ht="90" thickBot="1">
      <c r="A68" s="158" t="s">
        <v>231</v>
      </c>
      <c r="B68" s="159" t="s">
        <v>336</v>
      </c>
      <c r="C68" s="161">
        <v>0</v>
      </c>
      <c r="D68" s="161">
        <v>1296.19</v>
      </c>
      <c r="E68" s="162"/>
      <c r="F68" s="163">
        <f t="shared" ref="F68:F129" si="8">D68-C68</f>
        <v>1296.19</v>
      </c>
    </row>
    <row r="69" spans="1:6" ht="39" thickBot="1">
      <c r="A69" s="198" t="s">
        <v>39</v>
      </c>
      <c r="B69" s="202" t="s">
        <v>40</v>
      </c>
      <c r="C69" s="200">
        <f>SUM(C70)</f>
        <v>64</v>
      </c>
      <c r="D69" s="200">
        <f>SUM(D70)</f>
        <v>2329.5000000000005</v>
      </c>
      <c r="E69" s="200">
        <f t="shared" si="0"/>
        <v>3639.8437500000009</v>
      </c>
      <c r="F69" s="201">
        <f t="shared" si="8"/>
        <v>2265.5000000000005</v>
      </c>
    </row>
    <row r="70" spans="1:6" ht="26.25" thickBot="1">
      <c r="A70" s="138" t="s">
        <v>232</v>
      </c>
      <c r="B70" s="164" t="s">
        <v>199</v>
      </c>
      <c r="C70" s="140">
        <f t="shared" ref="C70:D70" si="9">SUM(C71+C73)</f>
        <v>64</v>
      </c>
      <c r="D70" s="140">
        <f t="shared" si="9"/>
        <v>2329.5000000000005</v>
      </c>
      <c r="E70" s="140">
        <f t="shared" ref="E70:E126" si="10">D70/C70*100</f>
        <v>3639.8437500000009</v>
      </c>
      <c r="F70" s="141">
        <f t="shared" si="8"/>
        <v>2265.5000000000005</v>
      </c>
    </row>
    <row r="71" spans="1:6" ht="39" thickBot="1">
      <c r="A71" s="203" t="s">
        <v>233</v>
      </c>
      <c r="B71" s="204" t="s">
        <v>234</v>
      </c>
      <c r="C71" s="205">
        <f t="shared" ref="C71:D71" si="11">SUM(C72)</f>
        <v>44</v>
      </c>
      <c r="D71" s="205">
        <f t="shared" si="11"/>
        <v>12.03</v>
      </c>
      <c r="E71" s="205">
        <f t="shared" si="10"/>
        <v>27.340909090909086</v>
      </c>
      <c r="F71" s="206">
        <f t="shared" si="8"/>
        <v>-31.97</v>
      </c>
    </row>
    <row r="72" spans="1:6" ht="51.75" thickBot="1">
      <c r="A72" s="177" t="s">
        <v>41</v>
      </c>
      <c r="B72" s="178" t="s">
        <v>64</v>
      </c>
      <c r="C72" s="180">
        <v>44</v>
      </c>
      <c r="D72" s="180">
        <v>12.03</v>
      </c>
      <c r="E72" s="181">
        <f t="shared" si="10"/>
        <v>27.340909090909086</v>
      </c>
      <c r="F72" s="182">
        <f t="shared" si="8"/>
        <v>-31.97</v>
      </c>
    </row>
    <row r="73" spans="1:6" ht="26.25" thickBot="1">
      <c r="A73" s="138" t="s">
        <v>235</v>
      </c>
      <c r="B73" s="164" t="s">
        <v>236</v>
      </c>
      <c r="C73" s="183">
        <f>SUM(C74:C77)</f>
        <v>20</v>
      </c>
      <c r="D73" s="183">
        <f>SUM(D74:D77)</f>
        <v>2317.4700000000003</v>
      </c>
      <c r="E73" s="207">
        <f t="shared" si="10"/>
        <v>11587.35</v>
      </c>
      <c r="F73" s="141">
        <f t="shared" si="8"/>
        <v>2297.4700000000003</v>
      </c>
    </row>
    <row r="74" spans="1:6" ht="51">
      <c r="A74" s="146" t="s">
        <v>271</v>
      </c>
      <c r="B74" s="208" t="s">
        <v>337</v>
      </c>
      <c r="C74" s="150">
        <v>0</v>
      </c>
      <c r="D74" s="150">
        <v>27.9</v>
      </c>
      <c r="E74" s="150"/>
      <c r="F74" s="151">
        <f t="shared" si="8"/>
        <v>27.9</v>
      </c>
    </row>
    <row r="75" spans="1:6" ht="76.5">
      <c r="A75" s="152" t="s">
        <v>338</v>
      </c>
      <c r="B75" s="209" t="s">
        <v>339</v>
      </c>
      <c r="C75" s="155">
        <v>0</v>
      </c>
      <c r="D75" s="155">
        <v>2060.17</v>
      </c>
      <c r="E75" s="156"/>
      <c r="F75" s="157">
        <f t="shared" si="8"/>
        <v>2060.17</v>
      </c>
    </row>
    <row r="76" spans="1:6" ht="76.5">
      <c r="A76" s="152" t="s">
        <v>462</v>
      </c>
      <c r="B76" s="209" t="s">
        <v>339</v>
      </c>
      <c r="C76" s="155">
        <v>0</v>
      </c>
      <c r="D76" s="155">
        <v>71.12</v>
      </c>
      <c r="E76" s="156"/>
      <c r="F76" s="157">
        <f t="shared" si="8"/>
        <v>71.12</v>
      </c>
    </row>
    <row r="77" spans="1:6" ht="46.5" customHeight="1" thickBot="1">
      <c r="A77" s="158" t="s">
        <v>272</v>
      </c>
      <c r="B77" s="210" t="s">
        <v>340</v>
      </c>
      <c r="C77" s="161">
        <v>20</v>
      </c>
      <c r="D77" s="161">
        <v>158.28</v>
      </c>
      <c r="E77" s="162">
        <f t="shared" si="10"/>
        <v>791.4</v>
      </c>
      <c r="F77" s="163">
        <f t="shared" si="8"/>
        <v>138.28</v>
      </c>
    </row>
    <row r="78" spans="1:6" ht="39" thickBot="1">
      <c r="A78" s="138" t="s">
        <v>42</v>
      </c>
      <c r="B78" s="164" t="s">
        <v>43</v>
      </c>
      <c r="C78" s="140">
        <f>SUM(C81+C79)</f>
        <v>2201</v>
      </c>
      <c r="D78" s="140">
        <f>SUM(D81+D79)</f>
        <v>2009.6100000000001</v>
      </c>
      <c r="E78" s="140">
        <f t="shared" si="10"/>
        <v>91.304407087687423</v>
      </c>
      <c r="F78" s="141">
        <f t="shared" si="8"/>
        <v>-191.38999999999987</v>
      </c>
    </row>
    <row r="79" spans="1:6" ht="102.75" thickBot="1">
      <c r="A79" s="138" t="s">
        <v>237</v>
      </c>
      <c r="B79" s="185" t="s">
        <v>238</v>
      </c>
      <c r="C79" s="140">
        <f>SUM(C80:C80)</f>
        <v>1018</v>
      </c>
      <c r="D79" s="140">
        <f>SUM(D80:D80)</f>
        <v>284.10000000000002</v>
      </c>
      <c r="E79" s="140">
        <f t="shared" si="10"/>
        <v>27.90766208251474</v>
      </c>
      <c r="F79" s="141">
        <f t="shared" si="8"/>
        <v>-733.9</v>
      </c>
    </row>
    <row r="80" spans="1:6" ht="141" thickBot="1">
      <c r="A80" s="152" t="s">
        <v>44</v>
      </c>
      <c r="B80" s="188" t="s">
        <v>341</v>
      </c>
      <c r="C80" s="155">
        <v>1018</v>
      </c>
      <c r="D80" s="155">
        <v>284.10000000000002</v>
      </c>
      <c r="E80" s="156">
        <f t="shared" si="10"/>
        <v>27.90766208251474</v>
      </c>
      <c r="F80" s="157">
        <f t="shared" si="8"/>
        <v>-733.9</v>
      </c>
    </row>
    <row r="81" spans="1:6" ht="51" customHeight="1" thickBot="1">
      <c r="A81" s="138" t="s">
        <v>239</v>
      </c>
      <c r="B81" s="164" t="s">
        <v>240</v>
      </c>
      <c r="C81" s="165">
        <f>C82+C83</f>
        <v>1183</v>
      </c>
      <c r="D81" s="165">
        <f>D82+D83</f>
        <v>1725.51</v>
      </c>
      <c r="E81" s="140">
        <f t="shared" si="10"/>
        <v>145.85883347421807</v>
      </c>
      <c r="F81" s="141">
        <f t="shared" si="8"/>
        <v>542.51</v>
      </c>
    </row>
    <row r="82" spans="1:6" ht="63.75">
      <c r="A82" s="146" t="s">
        <v>45</v>
      </c>
      <c r="B82" s="147" t="s">
        <v>342</v>
      </c>
      <c r="C82" s="149">
        <v>1183</v>
      </c>
      <c r="D82" s="149">
        <v>1701.2</v>
      </c>
      <c r="E82" s="150">
        <f t="shared" si="10"/>
        <v>143.80388841927302</v>
      </c>
      <c r="F82" s="151">
        <f t="shared" si="8"/>
        <v>518.20000000000005</v>
      </c>
    </row>
    <row r="83" spans="1:6" ht="77.25" thickBot="1">
      <c r="A83" s="158" t="s">
        <v>440</v>
      </c>
      <c r="B83" s="159" t="s">
        <v>441</v>
      </c>
      <c r="C83" s="161">
        <v>0</v>
      </c>
      <c r="D83" s="161">
        <v>24.31</v>
      </c>
      <c r="E83" s="162"/>
      <c r="F83" s="163">
        <f t="shared" si="8"/>
        <v>24.31</v>
      </c>
    </row>
    <row r="84" spans="1:6" ht="26.25" thickBot="1">
      <c r="A84" s="138" t="s">
        <v>46</v>
      </c>
      <c r="B84" s="164" t="s">
        <v>47</v>
      </c>
      <c r="C84" s="140">
        <f>C85+C110+C112+C116</f>
        <v>1694</v>
      </c>
      <c r="D84" s="140">
        <f>D85+D110+D112+D116</f>
        <v>1052.49</v>
      </c>
      <c r="E84" s="140">
        <f t="shared" si="10"/>
        <v>62.130460448642268</v>
      </c>
      <c r="F84" s="141">
        <f t="shared" si="8"/>
        <v>-641.51</v>
      </c>
    </row>
    <row r="85" spans="1:6" ht="64.5" thickBot="1">
      <c r="A85" s="211" t="s">
        <v>415</v>
      </c>
      <c r="B85" s="212" t="s">
        <v>416</v>
      </c>
      <c r="C85" s="213">
        <f>C86+C89+C92+C96+C97+C99+C100+C101+C103+C106+C95+C102+C98</f>
        <v>617.8900000000001</v>
      </c>
      <c r="D85" s="213">
        <f>D86+D89+D92+D96+D97+D99+D100+D101+D103+D106+D95+D102+D98</f>
        <v>375.16999999999996</v>
      </c>
      <c r="E85" s="213">
        <f t="shared" si="10"/>
        <v>60.717927139134787</v>
      </c>
      <c r="F85" s="214">
        <f t="shared" si="8"/>
        <v>-242.72000000000014</v>
      </c>
    </row>
    <row r="86" spans="1:6" ht="120.75" customHeight="1" thickBot="1">
      <c r="A86" s="215" t="s">
        <v>273</v>
      </c>
      <c r="B86" s="216" t="s">
        <v>343</v>
      </c>
      <c r="C86" s="213">
        <f>SUM(C87+C88)</f>
        <v>5.41</v>
      </c>
      <c r="D86" s="213">
        <f t="shared" ref="D86" si="12">SUM(D87+D88)</f>
        <v>6.6899999999999995</v>
      </c>
      <c r="E86" s="213">
        <f t="shared" si="10"/>
        <v>123.65988909426986</v>
      </c>
      <c r="F86" s="214">
        <f t="shared" si="8"/>
        <v>1.2799999999999994</v>
      </c>
    </row>
    <row r="87" spans="1:6" ht="114.75">
      <c r="A87" s="217" t="s">
        <v>274</v>
      </c>
      <c r="B87" s="218" t="s">
        <v>343</v>
      </c>
      <c r="C87" s="150">
        <v>1</v>
      </c>
      <c r="D87" s="150">
        <v>4.5</v>
      </c>
      <c r="E87" s="150">
        <f t="shared" si="10"/>
        <v>450</v>
      </c>
      <c r="F87" s="151">
        <f t="shared" si="8"/>
        <v>3.5</v>
      </c>
    </row>
    <row r="88" spans="1:6" ht="114.75">
      <c r="A88" s="219" t="s">
        <v>241</v>
      </c>
      <c r="B88" s="220" t="s">
        <v>343</v>
      </c>
      <c r="C88" s="156">
        <v>4.41</v>
      </c>
      <c r="D88" s="156">
        <v>2.19</v>
      </c>
      <c r="E88" s="156">
        <f t="shared" si="10"/>
        <v>49.65986394557823</v>
      </c>
      <c r="F88" s="157">
        <f t="shared" si="8"/>
        <v>-2.2200000000000002</v>
      </c>
    </row>
    <row r="89" spans="1:6" ht="153.75">
      <c r="A89" s="221" t="s">
        <v>275</v>
      </c>
      <c r="B89" s="222" t="s">
        <v>344</v>
      </c>
      <c r="C89" s="223">
        <f>SUM(C90:C91)</f>
        <v>85.11999999999999</v>
      </c>
      <c r="D89" s="223">
        <f>SUM(D90:D91)</f>
        <v>31.42</v>
      </c>
      <c r="E89" s="223">
        <f t="shared" si="10"/>
        <v>36.912593984962413</v>
      </c>
      <c r="F89" s="224">
        <f t="shared" si="8"/>
        <v>-53.699999999999989</v>
      </c>
    </row>
    <row r="90" spans="1:6" ht="153.75">
      <c r="A90" s="219" t="s">
        <v>276</v>
      </c>
      <c r="B90" s="225" t="s">
        <v>345</v>
      </c>
      <c r="C90" s="156">
        <v>81.8</v>
      </c>
      <c r="D90" s="156">
        <v>30.17</v>
      </c>
      <c r="E90" s="156">
        <f t="shared" si="10"/>
        <v>36.882640586797073</v>
      </c>
      <c r="F90" s="157">
        <f t="shared" si="8"/>
        <v>-51.629999999999995</v>
      </c>
    </row>
    <row r="91" spans="1:6" ht="154.5" thickBot="1">
      <c r="A91" s="226" t="s">
        <v>277</v>
      </c>
      <c r="B91" s="227" t="s">
        <v>345</v>
      </c>
      <c r="C91" s="162">
        <v>3.32</v>
      </c>
      <c r="D91" s="162">
        <v>1.25</v>
      </c>
      <c r="E91" s="162">
        <f t="shared" si="10"/>
        <v>37.650602409638559</v>
      </c>
      <c r="F91" s="163">
        <f t="shared" si="8"/>
        <v>-2.0699999999999998</v>
      </c>
    </row>
    <row r="92" spans="1:6" ht="128.25" thickBot="1">
      <c r="A92" s="228" t="s">
        <v>278</v>
      </c>
      <c r="B92" s="229" t="s">
        <v>346</v>
      </c>
      <c r="C92" s="140">
        <f>SUM(C93+C94)</f>
        <v>68.31</v>
      </c>
      <c r="D92" s="140">
        <f>SUM(D93+D94)</f>
        <v>48.660000000000004</v>
      </c>
      <c r="E92" s="140">
        <f t="shared" si="10"/>
        <v>71.234079929732104</v>
      </c>
      <c r="F92" s="141">
        <f t="shared" si="8"/>
        <v>-19.649999999999999</v>
      </c>
    </row>
    <row r="93" spans="1:6" ht="127.5">
      <c r="A93" s="217" t="s">
        <v>279</v>
      </c>
      <c r="B93" s="218" t="s">
        <v>346</v>
      </c>
      <c r="C93" s="150">
        <v>66.2</v>
      </c>
      <c r="D93" s="150">
        <v>48.46</v>
      </c>
      <c r="E93" s="150">
        <f t="shared" si="10"/>
        <v>73.202416918429009</v>
      </c>
      <c r="F93" s="151">
        <f t="shared" si="8"/>
        <v>-17.740000000000002</v>
      </c>
    </row>
    <row r="94" spans="1:6" ht="128.25" thickBot="1">
      <c r="A94" s="226" t="s">
        <v>280</v>
      </c>
      <c r="B94" s="230" t="s">
        <v>346</v>
      </c>
      <c r="C94" s="162">
        <v>2.11</v>
      </c>
      <c r="D94" s="162">
        <v>0.2</v>
      </c>
      <c r="E94" s="162">
        <f t="shared" si="10"/>
        <v>9.4786729857819907</v>
      </c>
      <c r="F94" s="163">
        <f t="shared" si="8"/>
        <v>-1.91</v>
      </c>
    </row>
    <row r="95" spans="1:6" ht="115.5" thickBot="1">
      <c r="A95" s="228" t="s">
        <v>347</v>
      </c>
      <c r="B95" s="229" t="s">
        <v>348</v>
      </c>
      <c r="C95" s="140">
        <v>41.36</v>
      </c>
      <c r="D95" s="140">
        <v>15</v>
      </c>
      <c r="E95" s="140">
        <f t="shared" si="10"/>
        <v>36.266924564796902</v>
      </c>
      <c r="F95" s="141">
        <f t="shared" si="8"/>
        <v>-26.36</v>
      </c>
    </row>
    <row r="96" spans="1:6" ht="141" thickBot="1">
      <c r="A96" s="228" t="s">
        <v>349</v>
      </c>
      <c r="B96" s="229" t="s">
        <v>350</v>
      </c>
      <c r="C96" s="140">
        <v>45</v>
      </c>
      <c r="D96" s="140">
        <v>2</v>
      </c>
      <c r="E96" s="140">
        <f t="shared" si="10"/>
        <v>4.4444444444444446</v>
      </c>
      <c r="F96" s="141">
        <f t="shared" si="8"/>
        <v>-43</v>
      </c>
    </row>
    <row r="97" spans="1:6" ht="128.25" thickBot="1">
      <c r="A97" s="228" t="s">
        <v>281</v>
      </c>
      <c r="B97" s="229" t="s">
        <v>351</v>
      </c>
      <c r="C97" s="140">
        <v>31.02</v>
      </c>
      <c r="D97" s="140">
        <v>0</v>
      </c>
      <c r="E97" s="140">
        <f t="shared" si="10"/>
        <v>0</v>
      </c>
      <c r="F97" s="141">
        <f t="shared" si="8"/>
        <v>-31.02</v>
      </c>
    </row>
    <row r="98" spans="1:6" ht="115.5" thickBot="1">
      <c r="A98" s="228" t="s">
        <v>463</v>
      </c>
      <c r="B98" s="229" t="s">
        <v>464</v>
      </c>
      <c r="C98" s="140">
        <v>0</v>
      </c>
      <c r="D98" s="140">
        <v>50</v>
      </c>
      <c r="E98" s="140"/>
      <c r="F98" s="141">
        <f t="shared" si="8"/>
        <v>50</v>
      </c>
    </row>
    <row r="99" spans="1:6" ht="141" thickBot="1">
      <c r="A99" s="228" t="s">
        <v>352</v>
      </c>
      <c r="B99" s="229" t="s">
        <v>465</v>
      </c>
      <c r="C99" s="140">
        <v>24.5</v>
      </c>
      <c r="D99" s="140">
        <v>42.05</v>
      </c>
      <c r="E99" s="140">
        <f t="shared" si="10"/>
        <v>171.63265306122449</v>
      </c>
      <c r="F99" s="141">
        <f t="shared" si="8"/>
        <v>17.549999999999997</v>
      </c>
    </row>
    <row r="100" spans="1:6" ht="166.5" thickBot="1">
      <c r="A100" s="228" t="s">
        <v>282</v>
      </c>
      <c r="B100" s="231" t="s">
        <v>466</v>
      </c>
      <c r="C100" s="183">
        <v>8</v>
      </c>
      <c r="D100" s="183">
        <v>19.690000000000001</v>
      </c>
      <c r="E100" s="140">
        <f t="shared" si="10"/>
        <v>246.12500000000003</v>
      </c>
      <c r="F100" s="141">
        <f t="shared" si="8"/>
        <v>11.690000000000001</v>
      </c>
    </row>
    <row r="101" spans="1:6" ht="141" thickBot="1">
      <c r="A101" s="228" t="s">
        <v>353</v>
      </c>
      <c r="B101" s="231" t="s">
        <v>354</v>
      </c>
      <c r="C101" s="183">
        <v>13.6</v>
      </c>
      <c r="D101" s="183">
        <v>2.3199999999999998</v>
      </c>
      <c r="E101" s="140">
        <f t="shared" si="10"/>
        <v>17.058823529411764</v>
      </c>
      <c r="F101" s="141">
        <f t="shared" si="8"/>
        <v>-11.28</v>
      </c>
    </row>
    <row r="102" spans="1:6" ht="179.25" thickBot="1">
      <c r="A102" s="228" t="s">
        <v>467</v>
      </c>
      <c r="B102" s="231" t="s">
        <v>468</v>
      </c>
      <c r="C102" s="183">
        <v>0</v>
      </c>
      <c r="D102" s="183">
        <v>0.03</v>
      </c>
      <c r="E102" s="140"/>
      <c r="F102" s="141">
        <f t="shared" si="8"/>
        <v>0.03</v>
      </c>
    </row>
    <row r="103" spans="1:6" ht="115.5" thickBot="1">
      <c r="A103" s="228" t="s">
        <v>283</v>
      </c>
      <c r="B103" s="232" t="s">
        <v>355</v>
      </c>
      <c r="C103" s="183">
        <f>SUM(C104:C105)</f>
        <v>164.58</v>
      </c>
      <c r="D103" s="183">
        <f t="shared" ref="D103" si="13">SUM(D104:D105)</f>
        <v>81.459999999999994</v>
      </c>
      <c r="E103" s="140">
        <f t="shared" si="10"/>
        <v>49.495685988576973</v>
      </c>
      <c r="F103" s="141">
        <f t="shared" si="8"/>
        <v>-83.120000000000019</v>
      </c>
    </row>
    <row r="104" spans="1:6" ht="114.75">
      <c r="A104" s="217" t="s">
        <v>284</v>
      </c>
      <c r="B104" s="233" t="s">
        <v>355</v>
      </c>
      <c r="C104" s="234">
        <v>163.9</v>
      </c>
      <c r="D104" s="234">
        <v>80.459999999999994</v>
      </c>
      <c r="E104" s="150">
        <f t="shared" si="10"/>
        <v>49.090909090909086</v>
      </c>
      <c r="F104" s="151">
        <f t="shared" si="8"/>
        <v>-83.440000000000012</v>
      </c>
    </row>
    <row r="105" spans="1:6" ht="115.5" thickBot="1">
      <c r="A105" s="226" t="s">
        <v>285</v>
      </c>
      <c r="B105" s="235" t="s">
        <v>355</v>
      </c>
      <c r="C105" s="236">
        <v>0.68</v>
      </c>
      <c r="D105" s="236">
        <v>1</v>
      </c>
      <c r="E105" s="162">
        <f t="shared" si="10"/>
        <v>147.05882352941174</v>
      </c>
      <c r="F105" s="163">
        <f t="shared" si="8"/>
        <v>0.31999999999999995</v>
      </c>
    </row>
    <row r="106" spans="1:6" ht="141" thickBot="1">
      <c r="A106" s="228" t="s">
        <v>286</v>
      </c>
      <c r="B106" s="229" t="s">
        <v>356</v>
      </c>
      <c r="C106" s="237">
        <f>SUM(C107:C109)</f>
        <v>130.98999999999998</v>
      </c>
      <c r="D106" s="237">
        <f>SUM(D107:D109)</f>
        <v>75.850000000000009</v>
      </c>
      <c r="E106" s="140">
        <f t="shared" si="10"/>
        <v>57.905183601801681</v>
      </c>
      <c r="F106" s="141">
        <f t="shared" si="8"/>
        <v>-55.139999999999972</v>
      </c>
    </row>
    <row r="107" spans="1:6" ht="127.5">
      <c r="A107" s="217" t="s">
        <v>469</v>
      </c>
      <c r="B107" s="218" t="s">
        <v>357</v>
      </c>
      <c r="C107" s="234">
        <v>0</v>
      </c>
      <c r="D107" s="234">
        <v>1.5</v>
      </c>
      <c r="E107" s="150"/>
      <c r="F107" s="151">
        <f t="shared" si="8"/>
        <v>1.5</v>
      </c>
    </row>
    <row r="108" spans="1:6" ht="127.5">
      <c r="A108" s="219" t="s">
        <v>287</v>
      </c>
      <c r="B108" s="220" t="s">
        <v>357</v>
      </c>
      <c r="C108" s="238">
        <v>127.1</v>
      </c>
      <c r="D108" s="238">
        <v>73.790000000000006</v>
      </c>
      <c r="E108" s="156">
        <f t="shared" si="10"/>
        <v>58.05664830841858</v>
      </c>
      <c r="F108" s="157">
        <f t="shared" si="8"/>
        <v>-53.309999999999988</v>
      </c>
    </row>
    <row r="109" spans="1:6" ht="128.25" thickBot="1">
      <c r="A109" s="226" t="s">
        <v>288</v>
      </c>
      <c r="B109" s="230" t="s">
        <v>357</v>
      </c>
      <c r="C109" s="236">
        <v>3.89</v>
      </c>
      <c r="D109" s="236">
        <v>0.56000000000000005</v>
      </c>
      <c r="E109" s="162">
        <f t="shared" si="10"/>
        <v>14.395886889460154</v>
      </c>
      <c r="F109" s="163">
        <f t="shared" si="8"/>
        <v>-3.33</v>
      </c>
    </row>
    <row r="110" spans="1:6" ht="66" customHeight="1" thickBot="1">
      <c r="A110" s="239" t="s">
        <v>417</v>
      </c>
      <c r="B110" s="216" t="s">
        <v>418</v>
      </c>
      <c r="C110" s="240">
        <f>C111</f>
        <v>79.599999999999994</v>
      </c>
      <c r="D110" s="240">
        <f>D111</f>
        <v>2</v>
      </c>
      <c r="E110" s="213">
        <f t="shared" si="10"/>
        <v>2.512562814070352</v>
      </c>
      <c r="F110" s="214">
        <f t="shared" si="8"/>
        <v>-77.599999999999994</v>
      </c>
    </row>
    <row r="111" spans="1:6" ht="77.25" thickBot="1">
      <c r="A111" s="241" t="s">
        <v>242</v>
      </c>
      <c r="B111" s="242" t="s">
        <v>243</v>
      </c>
      <c r="C111" s="237">
        <v>79.599999999999994</v>
      </c>
      <c r="D111" s="237">
        <v>2</v>
      </c>
      <c r="E111" s="140">
        <f t="shared" si="10"/>
        <v>2.512562814070352</v>
      </c>
      <c r="F111" s="141">
        <f t="shared" si="8"/>
        <v>-77.599999999999994</v>
      </c>
    </row>
    <row r="112" spans="1:6" ht="166.5" thickBot="1">
      <c r="A112" s="243" t="s">
        <v>419</v>
      </c>
      <c r="B112" s="244" t="s">
        <v>470</v>
      </c>
      <c r="C112" s="240">
        <f>+C113+C114</f>
        <v>85.02</v>
      </c>
      <c r="D112" s="240">
        <f>+D113+D114</f>
        <v>83.61</v>
      </c>
      <c r="E112" s="213">
        <f t="shared" si="10"/>
        <v>98.341566690190547</v>
      </c>
      <c r="F112" s="214">
        <f t="shared" si="8"/>
        <v>-1.4099999999999966</v>
      </c>
    </row>
    <row r="113" spans="1:6" ht="115.5" thickBot="1">
      <c r="A113" s="241" t="s">
        <v>420</v>
      </c>
      <c r="B113" s="244" t="s">
        <v>359</v>
      </c>
      <c r="C113" s="237">
        <v>0</v>
      </c>
      <c r="D113" s="237">
        <v>82.15</v>
      </c>
      <c r="E113" s="140"/>
      <c r="F113" s="141">
        <f t="shared" si="8"/>
        <v>82.15</v>
      </c>
    </row>
    <row r="114" spans="1:6" ht="102.75" thickBot="1">
      <c r="A114" s="241" t="s">
        <v>244</v>
      </c>
      <c r="B114" s="242" t="s">
        <v>358</v>
      </c>
      <c r="C114" s="140">
        <f>SUM(C115:C115)</f>
        <v>85.02</v>
      </c>
      <c r="D114" s="140">
        <f>SUM(D115:D115)</f>
        <v>1.46</v>
      </c>
      <c r="E114" s="140">
        <f t="shared" si="10"/>
        <v>1.7172430016466715</v>
      </c>
      <c r="F114" s="141">
        <f t="shared" si="8"/>
        <v>-83.56</v>
      </c>
    </row>
    <row r="115" spans="1:6" ht="102.75" thickBot="1">
      <c r="A115" s="245" t="s">
        <v>245</v>
      </c>
      <c r="B115" s="246" t="s">
        <v>358</v>
      </c>
      <c r="C115" s="180">
        <v>85.02</v>
      </c>
      <c r="D115" s="180">
        <v>1.46</v>
      </c>
      <c r="E115" s="181">
        <f t="shared" si="10"/>
        <v>1.7172430016466715</v>
      </c>
      <c r="F115" s="182">
        <f t="shared" si="8"/>
        <v>-83.56</v>
      </c>
    </row>
    <row r="116" spans="1:6" ht="26.25" thickBot="1">
      <c r="A116" s="243" t="s">
        <v>421</v>
      </c>
      <c r="B116" s="244" t="s">
        <v>422</v>
      </c>
      <c r="C116" s="240">
        <f>C117+C118+C119+C123+C124+C127</f>
        <v>911.49</v>
      </c>
      <c r="D116" s="240">
        <f>D117+D118+D119+D123+D124+D127</f>
        <v>591.71</v>
      </c>
      <c r="E116" s="213">
        <f t="shared" si="10"/>
        <v>64.916784605426287</v>
      </c>
      <c r="F116" s="214">
        <f t="shared" si="8"/>
        <v>-319.77999999999997</v>
      </c>
    </row>
    <row r="117" spans="1:6" ht="99" customHeight="1" thickBot="1">
      <c r="A117" s="247" t="s">
        <v>361</v>
      </c>
      <c r="B117" s="248" t="s">
        <v>362</v>
      </c>
      <c r="C117" s="183">
        <v>45.89</v>
      </c>
      <c r="D117" s="183">
        <v>9.18</v>
      </c>
      <c r="E117" s="140">
        <f t="shared" si="10"/>
        <v>20.00435824798431</v>
      </c>
      <c r="F117" s="141">
        <f t="shared" si="8"/>
        <v>-36.71</v>
      </c>
    </row>
    <row r="118" spans="1:6" ht="64.5" thickBot="1">
      <c r="A118" s="249" t="s">
        <v>471</v>
      </c>
      <c r="B118" s="250" t="s">
        <v>360</v>
      </c>
      <c r="C118" s="237">
        <v>0</v>
      </c>
      <c r="D118" s="237">
        <v>0.55000000000000004</v>
      </c>
      <c r="E118" s="140"/>
      <c r="F118" s="141">
        <f t="shared" si="8"/>
        <v>0.55000000000000004</v>
      </c>
    </row>
    <row r="119" spans="1:6" ht="94.5" customHeight="1" thickBot="1">
      <c r="A119" s="228" t="s">
        <v>247</v>
      </c>
      <c r="B119" s="251" t="s">
        <v>363</v>
      </c>
      <c r="C119" s="183">
        <f>SUM(C120:C122)</f>
        <v>25.4</v>
      </c>
      <c r="D119" s="183">
        <f>SUM(D120:D122)</f>
        <v>12.22</v>
      </c>
      <c r="E119" s="140">
        <f t="shared" si="10"/>
        <v>48.110236220472444</v>
      </c>
      <c r="F119" s="141">
        <f t="shared" si="8"/>
        <v>-13.179999999999998</v>
      </c>
    </row>
    <row r="120" spans="1:6" ht="89.25">
      <c r="A120" s="219" t="s">
        <v>364</v>
      </c>
      <c r="B120" s="252" t="s">
        <v>289</v>
      </c>
      <c r="C120" s="155">
        <v>6.54</v>
      </c>
      <c r="D120" s="155">
        <v>0</v>
      </c>
      <c r="E120" s="156">
        <f t="shared" si="10"/>
        <v>0</v>
      </c>
      <c r="F120" s="157">
        <f t="shared" si="8"/>
        <v>-6.54</v>
      </c>
    </row>
    <row r="121" spans="1:6" ht="89.25">
      <c r="A121" s="219" t="s">
        <v>290</v>
      </c>
      <c r="B121" s="252" t="s">
        <v>289</v>
      </c>
      <c r="C121" s="155">
        <v>10</v>
      </c>
      <c r="D121" s="155">
        <v>11.91</v>
      </c>
      <c r="E121" s="156">
        <f t="shared" si="10"/>
        <v>119.10000000000001</v>
      </c>
      <c r="F121" s="157">
        <f t="shared" si="8"/>
        <v>1.9100000000000001</v>
      </c>
    </row>
    <row r="122" spans="1:6" ht="90" thickBot="1">
      <c r="A122" s="226" t="s">
        <v>365</v>
      </c>
      <c r="B122" s="253" t="s">
        <v>289</v>
      </c>
      <c r="C122" s="161">
        <v>8.86</v>
      </c>
      <c r="D122" s="161">
        <v>0.31</v>
      </c>
      <c r="E122" s="162">
        <f t="shared" si="10"/>
        <v>3.4988713318284423</v>
      </c>
      <c r="F122" s="163">
        <f t="shared" si="8"/>
        <v>-8.5499999999999989</v>
      </c>
    </row>
    <row r="123" spans="1:6" ht="115.5" thickBot="1">
      <c r="A123" s="228" t="s">
        <v>248</v>
      </c>
      <c r="B123" s="251" t="s">
        <v>366</v>
      </c>
      <c r="C123" s="183">
        <v>5</v>
      </c>
      <c r="D123" s="183">
        <v>2.33</v>
      </c>
      <c r="E123" s="140">
        <f t="shared" si="10"/>
        <v>46.6</v>
      </c>
      <c r="F123" s="141">
        <f t="shared" si="8"/>
        <v>-2.67</v>
      </c>
    </row>
    <row r="124" spans="1:6" ht="141" thickBot="1">
      <c r="A124" s="241" t="s">
        <v>291</v>
      </c>
      <c r="B124" s="242" t="s">
        <v>472</v>
      </c>
      <c r="C124" s="183">
        <f>SUM(C125:C126)</f>
        <v>835.2</v>
      </c>
      <c r="D124" s="183">
        <f>SUM(D125:D126)</f>
        <v>533.61</v>
      </c>
      <c r="E124" s="140">
        <f t="shared" si="10"/>
        <v>63.890086206896548</v>
      </c>
      <c r="F124" s="141">
        <f t="shared" si="8"/>
        <v>-301.59000000000003</v>
      </c>
    </row>
    <row r="125" spans="1:6" ht="153">
      <c r="A125" s="254" t="s">
        <v>292</v>
      </c>
      <c r="B125" s="255" t="s">
        <v>367</v>
      </c>
      <c r="C125" s="149">
        <v>501.9</v>
      </c>
      <c r="D125" s="149">
        <v>250.36</v>
      </c>
      <c r="E125" s="150">
        <f t="shared" si="10"/>
        <v>49.882446702530395</v>
      </c>
      <c r="F125" s="151">
        <f t="shared" si="8"/>
        <v>-251.53999999999996</v>
      </c>
    </row>
    <row r="126" spans="1:6" ht="153.75" thickBot="1">
      <c r="A126" s="256" t="s">
        <v>246</v>
      </c>
      <c r="B126" s="257" t="s">
        <v>367</v>
      </c>
      <c r="C126" s="161">
        <v>333.3</v>
      </c>
      <c r="D126" s="161">
        <v>283.25</v>
      </c>
      <c r="E126" s="162">
        <f t="shared" si="10"/>
        <v>84.983498349834989</v>
      </c>
      <c r="F126" s="163">
        <f t="shared" si="8"/>
        <v>-50.050000000000011</v>
      </c>
    </row>
    <row r="127" spans="1:6" ht="90" thickBot="1">
      <c r="A127" s="228" t="s">
        <v>368</v>
      </c>
      <c r="B127" s="251" t="s">
        <v>369</v>
      </c>
      <c r="C127" s="183">
        <v>0</v>
      </c>
      <c r="D127" s="183">
        <v>33.82</v>
      </c>
      <c r="E127" s="140"/>
      <c r="F127" s="141">
        <f t="shared" si="8"/>
        <v>33.82</v>
      </c>
    </row>
    <row r="128" spans="1:6" ht="15.75" thickBot="1">
      <c r="A128" s="190" t="s">
        <v>48</v>
      </c>
      <c r="B128" s="164" t="s">
        <v>49</v>
      </c>
      <c r="C128" s="140">
        <f>SUM(C129)</f>
        <v>0</v>
      </c>
      <c r="D128" s="140">
        <f>SUM(D129)</f>
        <v>2.3599999999999994</v>
      </c>
      <c r="E128" s="140"/>
      <c r="F128" s="141">
        <f t="shared" si="8"/>
        <v>2.3599999999999994</v>
      </c>
    </row>
    <row r="129" spans="1:6" ht="39" thickBot="1">
      <c r="A129" s="190" t="s">
        <v>50</v>
      </c>
      <c r="B129" s="164" t="s">
        <v>370</v>
      </c>
      <c r="C129" s="183">
        <f>SUM(C130:C131)</f>
        <v>0</v>
      </c>
      <c r="D129" s="183">
        <f>SUM(D130:D131)</f>
        <v>2.3599999999999994</v>
      </c>
      <c r="E129" s="140"/>
      <c r="F129" s="258">
        <f t="shared" si="8"/>
        <v>2.3599999999999994</v>
      </c>
    </row>
    <row r="130" spans="1:6" ht="38.25">
      <c r="A130" s="191" t="s">
        <v>51</v>
      </c>
      <c r="B130" s="147" t="s">
        <v>370</v>
      </c>
      <c r="C130" s="149">
        <v>0</v>
      </c>
      <c r="D130" s="149">
        <v>-19.61</v>
      </c>
      <c r="E130" s="150"/>
      <c r="F130" s="151">
        <f t="shared" ref="F130:F193" si="14">D130-C130</f>
        <v>-19.61</v>
      </c>
    </row>
    <row r="131" spans="1:6" ht="39" thickBot="1">
      <c r="A131" s="192" t="s">
        <v>191</v>
      </c>
      <c r="B131" s="159" t="s">
        <v>370</v>
      </c>
      <c r="C131" s="161">
        <v>0</v>
      </c>
      <c r="D131" s="161">
        <v>21.97</v>
      </c>
      <c r="E131" s="162"/>
      <c r="F131" s="163">
        <f t="shared" si="14"/>
        <v>21.97</v>
      </c>
    </row>
    <row r="132" spans="1:6" ht="15.75" thickBot="1">
      <c r="A132" s="138" t="s">
        <v>52</v>
      </c>
      <c r="B132" s="259" t="s">
        <v>53</v>
      </c>
      <c r="C132" s="183">
        <f>C133+C185+C192</f>
        <v>1833447.13</v>
      </c>
      <c r="D132" s="183">
        <f>D133+D185+D192</f>
        <v>471072.27999999997</v>
      </c>
      <c r="E132" s="140">
        <f t="shared" ref="E132:E184" si="15">D132/C132*100</f>
        <v>25.693256832554535</v>
      </c>
      <c r="F132" s="141">
        <f t="shared" si="14"/>
        <v>-1362374.8499999999</v>
      </c>
    </row>
    <row r="133" spans="1:6" ht="39" thickBot="1">
      <c r="A133" s="260" t="s">
        <v>54</v>
      </c>
      <c r="B133" s="261" t="s">
        <v>55</v>
      </c>
      <c r="C133" s="262">
        <f>SUM(C134+C137+C157+C175)</f>
        <v>1833447.13</v>
      </c>
      <c r="D133" s="262">
        <f>SUM(D134+D137+D157+D175)</f>
        <v>473693.94</v>
      </c>
      <c r="E133" s="263">
        <f t="shared" si="15"/>
        <v>25.836247593351658</v>
      </c>
      <c r="F133" s="264">
        <f t="shared" si="14"/>
        <v>-1359753.19</v>
      </c>
    </row>
    <row r="134" spans="1:6" ht="26.25" thickBot="1">
      <c r="A134" s="138" t="s">
        <v>200</v>
      </c>
      <c r="B134" s="265" t="s">
        <v>249</v>
      </c>
      <c r="C134" s="183">
        <f>SUM(C135:C136)</f>
        <v>538143</v>
      </c>
      <c r="D134" s="183">
        <f>SUM(D135:D136)</f>
        <v>44845</v>
      </c>
      <c r="E134" s="140">
        <f t="shared" si="15"/>
        <v>8.3332868772798303</v>
      </c>
      <c r="F134" s="141">
        <f t="shared" si="14"/>
        <v>-493298</v>
      </c>
    </row>
    <row r="135" spans="1:6" ht="63.75">
      <c r="A135" s="146" t="s">
        <v>201</v>
      </c>
      <c r="B135" s="147" t="s">
        <v>371</v>
      </c>
      <c r="C135" s="149">
        <v>357257</v>
      </c>
      <c r="D135" s="149">
        <v>29771</v>
      </c>
      <c r="E135" s="150">
        <f t="shared" si="15"/>
        <v>8.3332167039414209</v>
      </c>
      <c r="F135" s="151">
        <f t="shared" si="14"/>
        <v>-327486</v>
      </c>
    </row>
    <row r="136" spans="1:6" ht="51.75" thickBot="1">
      <c r="A136" s="192" t="s">
        <v>293</v>
      </c>
      <c r="B136" s="159" t="s">
        <v>413</v>
      </c>
      <c r="C136" s="161">
        <v>180886</v>
      </c>
      <c r="D136" s="161">
        <v>15074</v>
      </c>
      <c r="E136" s="162">
        <f t="shared" si="15"/>
        <v>8.3334254723969803</v>
      </c>
      <c r="F136" s="163">
        <f t="shared" si="14"/>
        <v>-165812</v>
      </c>
    </row>
    <row r="137" spans="1:6" ht="39" thickBot="1">
      <c r="A137" s="198" t="s">
        <v>202</v>
      </c>
      <c r="B137" s="266" t="s">
        <v>250</v>
      </c>
      <c r="C137" s="267">
        <f>+C138+C141+C142+C143+C144+C145+C146+C147+C148</f>
        <v>456768.35999999993</v>
      </c>
      <c r="D137" s="267">
        <f>+D138+D141+D142+D143+D144+D145+D146+D147+D148</f>
        <v>73452.600000000006</v>
      </c>
      <c r="E137" s="200">
        <f t="shared" si="15"/>
        <v>16.080929948825705</v>
      </c>
      <c r="F137" s="201">
        <f t="shared" si="14"/>
        <v>-383315.75999999989</v>
      </c>
    </row>
    <row r="138" spans="1:6" ht="51.75" thickBot="1">
      <c r="A138" s="268" t="s">
        <v>473</v>
      </c>
      <c r="B138" s="269" t="s">
        <v>423</v>
      </c>
      <c r="C138" s="270">
        <f>SUM(C139:C140)</f>
        <v>215625.8</v>
      </c>
      <c r="D138" s="270">
        <f>SUM(D139:D140)</f>
        <v>16000</v>
      </c>
      <c r="E138" s="213">
        <f t="shared" si="15"/>
        <v>7.4202623248238382</v>
      </c>
      <c r="F138" s="141">
        <f t="shared" si="14"/>
        <v>-199625.8</v>
      </c>
    </row>
    <row r="139" spans="1:6" ht="63.75">
      <c r="A139" s="146" t="s">
        <v>372</v>
      </c>
      <c r="B139" s="147" t="s">
        <v>474</v>
      </c>
      <c r="C139" s="149">
        <v>150000</v>
      </c>
      <c r="D139" s="149">
        <v>16000</v>
      </c>
      <c r="E139" s="150">
        <f t="shared" si="15"/>
        <v>10.666666666666668</v>
      </c>
      <c r="F139" s="151">
        <f t="shared" si="14"/>
        <v>-134000</v>
      </c>
    </row>
    <row r="140" spans="1:6" ht="51">
      <c r="A140" s="152" t="s">
        <v>372</v>
      </c>
      <c r="B140" s="153" t="s">
        <v>424</v>
      </c>
      <c r="C140" s="155">
        <v>65625.8</v>
      </c>
      <c r="D140" s="155">
        <v>0</v>
      </c>
      <c r="E140" s="156">
        <f t="shared" si="15"/>
        <v>0</v>
      </c>
      <c r="F140" s="157">
        <f t="shared" si="14"/>
        <v>-65625.8</v>
      </c>
    </row>
    <row r="141" spans="1:6" ht="153">
      <c r="A141" s="152" t="s">
        <v>294</v>
      </c>
      <c r="B141" s="271" t="s">
        <v>295</v>
      </c>
      <c r="C141" s="155">
        <v>122436.84</v>
      </c>
      <c r="D141" s="155">
        <v>3425.86</v>
      </c>
      <c r="E141" s="156">
        <f t="shared" si="15"/>
        <v>2.7980630666390933</v>
      </c>
      <c r="F141" s="157">
        <f t="shared" si="14"/>
        <v>-119010.98</v>
      </c>
    </row>
    <row r="142" spans="1:6" ht="127.5">
      <c r="A142" s="152" t="s">
        <v>296</v>
      </c>
      <c r="B142" s="153" t="s">
        <v>297</v>
      </c>
      <c r="C142" s="155">
        <v>8561.48</v>
      </c>
      <c r="D142" s="155">
        <v>250.43</v>
      </c>
      <c r="E142" s="156">
        <f t="shared" si="15"/>
        <v>2.9250783742997708</v>
      </c>
      <c r="F142" s="157">
        <f t="shared" si="14"/>
        <v>-8311.0499999999993</v>
      </c>
    </row>
    <row r="143" spans="1:6" ht="71.25">
      <c r="A143" s="152" t="s">
        <v>425</v>
      </c>
      <c r="B143" s="272" t="s">
        <v>426</v>
      </c>
      <c r="C143" s="155">
        <v>2271.86</v>
      </c>
      <c r="D143" s="155">
        <v>2271.86</v>
      </c>
      <c r="E143" s="156">
        <f t="shared" si="15"/>
        <v>100</v>
      </c>
      <c r="F143" s="157">
        <f t="shared" si="14"/>
        <v>0</v>
      </c>
    </row>
    <row r="144" spans="1:6" ht="57">
      <c r="A144" s="152" t="s">
        <v>373</v>
      </c>
      <c r="B144" s="272" t="s">
        <v>374</v>
      </c>
      <c r="C144" s="155">
        <v>120</v>
      </c>
      <c r="D144" s="155">
        <v>120</v>
      </c>
      <c r="E144" s="156">
        <f t="shared" si="15"/>
        <v>100</v>
      </c>
      <c r="F144" s="157">
        <f t="shared" si="14"/>
        <v>0</v>
      </c>
    </row>
    <row r="145" spans="1:6" ht="71.25">
      <c r="A145" s="152" t="s">
        <v>375</v>
      </c>
      <c r="B145" s="272" t="s">
        <v>376</v>
      </c>
      <c r="C145" s="155">
        <v>29400</v>
      </c>
      <c r="D145" s="155">
        <v>29400</v>
      </c>
      <c r="E145" s="156">
        <f t="shared" si="15"/>
        <v>100</v>
      </c>
      <c r="F145" s="157">
        <f t="shared" si="14"/>
        <v>0</v>
      </c>
    </row>
    <row r="146" spans="1:6" ht="71.25">
      <c r="A146" s="152" t="s">
        <v>427</v>
      </c>
      <c r="B146" s="272" t="s">
        <v>428</v>
      </c>
      <c r="C146" s="155">
        <v>291.60000000000002</v>
      </c>
      <c r="D146" s="155">
        <v>291.60000000000002</v>
      </c>
      <c r="E146" s="156">
        <f t="shared" si="15"/>
        <v>100</v>
      </c>
      <c r="F146" s="157">
        <f t="shared" si="14"/>
        <v>0</v>
      </c>
    </row>
    <row r="147" spans="1:6" ht="72" thickBot="1">
      <c r="A147" s="158" t="s">
        <v>429</v>
      </c>
      <c r="B147" s="273" t="s">
        <v>430</v>
      </c>
      <c r="C147" s="161">
        <v>28968.43</v>
      </c>
      <c r="D147" s="161">
        <v>0</v>
      </c>
      <c r="E147" s="162">
        <f t="shared" si="15"/>
        <v>0</v>
      </c>
      <c r="F147" s="163">
        <f t="shared" si="14"/>
        <v>-28968.43</v>
      </c>
    </row>
    <row r="148" spans="1:6" ht="26.25" thickBot="1">
      <c r="A148" s="241" t="s">
        <v>298</v>
      </c>
      <c r="B148" s="274" t="s">
        <v>377</v>
      </c>
      <c r="C148" s="183">
        <f>SUM(C149:C156)</f>
        <v>49092.349999999991</v>
      </c>
      <c r="D148" s="183">
        <f>SUM(D149:D156)</f>
        <v>21692.850000000002</v>
      </c>
      <c r="E148" s="140">
        <f t="shared" si="15"/>
        <v>44.187841893899979</v>
      </c>
      <c r="F148" s="141">
        <f t="shared" si="14"/>
        <v>-27399.499999999989</v>
      </c>
    </row>
    <row r="149" spans="1:6" ht="51">
      <c r="A149" s="254" t="s">
        <v>378</v>
      </c>
      <c r="B149" s="275" t="s">
        <v>379</v>
      </c>
      <c r="C149" s="149">
        <v>84.6</v>
      </c>
      <c r="D149" s="149">
        <v>84.6</v>
      </c>
      <c r="E149" s="150">
        <f t="shared" si="15"/>
        <v>100</v>
      </c>
      <c r="F149" s="151">
        <f t="shared" si="14"/>
        <v>0</v>
      </c>
    </row>
    <row r="150" spans="1:6" ht="38.25">
      <c r="A150" s="170" t="s">
        <v>378</v>
      </c>
      <c r="B150" s="276" t="s">
        <v>380</v>
      </c>
      <c r="C150" s="155">
        <v>38.700000000000003</v>
      </c>
      <c r="D150" s="155">
        <v>0</v>
      </c>
      <c r="E150" s="156">
        <f t="shared" si="15"/>
        <v>0</v>
      </c>
      <c r="F150" s="157">
        <f t="shared" si="14"/>
        <v>-38.700000000000003</v>
      </c>
    </row>
    <row r="151" spans="1:6" ht="63.75">
      <c r="A151" s="170" t="s">
        <v>378</v>
      </c>
      <c r="B151" s="276" t="s">
        <v>381</v>
      </c>
      <c r="C151" s="155">
        <v>123.9</v>
      </c>
      <c r="D151" s="155">
        <v>123.9</v>
      </c>
      <c r="E151" s="156">
        <f t="shared" si="15"/>
        <v>100</v>
      </c>
      <c r="F151" s="157">
        <f t="shared" si="14"/>
        <v>0</v>
      </c>
    </row>
    <row r="152" spans="1:6" ht="57">
      <c r="A152" s="277" t="s">
        <v>378</v>
      </c>
      <c r="B152" s="278" t="s">
        <v>431</v>
      </c>
      <c r="C152" s="155">
        <v>99.65</v>
      </c>
      <c r="D152" s="155">
        <v>99.65</v>
      </c>
      <c r="E152" s="156">
        <f t="shared" si="15"/>
        <v>100</v>
      </c>
      <c r="F152" s="157">
        <f t="shared" si="14"/>
        <v>0</v>
      </c>
    </row>
    <row r="153" spans="1:6" ht="57">
      <c r="A153" s="277" t="s">
        <v>378</v>
      </c>
      <c r="B153" s="278" t="s">
        <v>475</v>
      </c>
      <c r="C153" s="155">
        <v>405</v>
      </c>
      <c r="D153" s="155">
        <v>405</v>
      </c>
      <c r="E153" s="156">
        <f t="shared" si="15"/>
        <v>100</v>
      </c>
      <c r="F153" s="157">
        <f t="shared" si="14"/>
        <v>0</v>
      </c>
    </row>
    <row r="154" spans="1:6" ht="64.5">
      <c r="A154" s="170" t="s">
        <v>299</v>
      </c>
      <c r="B154" s="279" t="s">
        <v>382</v>
      </c>
      <c r="C154" s="155">
        <v>33788</v>
      </c>
      <c r="D154" s="155">
        <v>15204</v>
      </c>
      <c r="E154" s="156">
        <f t="shared" si="15"/>
        <v>44.998224221617143</v>
      </c>
      <c r="F154" s="157">
        <f t="shared" si="14"/>
        <v>-18584</v>
      </c>
    </row>
    <row r="155" spans="1:6" ht="76.5">
      <c r="A155" s="170" t="s">
        <v>299</v>
      </c>
      <c r="B155" s="271" t="s">
        <v>383</v>
      </c>
      <c r="C155" s="155">
        <v>13876.8</v>
      </c>
      <c r="D155" s="155">
        <v>5100</v>
      </c>
      <c r="E155" s="156">
        <f t="shared" si="15"/>
        <v>36.751988931165691</v>
      </c>
      <c r="F155" s="157">
        <f t="shared" si="14"/>
        <v>-8776.7999999999993</v>
      </c>
    </row>
    <row r="156" spans="1:6" ht="52.5" thickBot="1">
      <c r="A156" s="256" t="s">
        <v>299</v>
      </c>
      <c r="B156" s="280" t="s">
        <v>384</v>
      </c>
      <c r="C156" s="161">
        <v>675.7</v>
      </c>
      <c r="D156" s="161">
        <v>675.7</v>
      </c>
      <c r="E156" s="162">
        <f t="shared" si="15"/>
        <v>100</v>
      </c>
      <c r="F156" s="163">
        <f t="shared" si="14"/>
        <v>0</v>
      </c>
    </row>
    <row r="157" spans="1:6" ht="26.25" thickBot="1">
      <c r="A157" s="138" t="s">
        <v>203</v>
      </c>
      <c r="B157" s="265" t="s">
        <v>251</v>
      </c>
      <c r="C157" s="183">
        <f>SUM(C158+C159+C169+C170+C171+C172)</f>
        <v>703538.6</v>
      </c>
      <c r="D157" s="183">
        <f>SUM(D158+D159+D169+D170+D171+D172)</f>
        <v>256725.34</v>
      </c>
      <c r="E157" s="140">
        <f t="shared" si="15"/>
        <v>36.490583459102318</v>
      </c>
      <c r="F157" s="141">
        <f t="shared" si="14"/>
        <v>-446813.26</v>
      </c>
    </row>
    <row r="158" spans="1:6" ht="51.75" thickBot="1">
      <c r="A158" s="177" t="s">
        <v>204</v>
      </c>
      <c r="B158" s="281" t="s">
        <v>385</v>
      </c>
      <c r="C158" s="180">
        <v>22243.599999999999</v>
      </c>
      <c r="D158" s="180">
        <v>8700.18</v>
      </c>
      <c r="E158" s="181">
        <f t="shared" si="15"/>
        <v>39.113183117840642</v>
      </c>
      <c r="F158" s="182">
        <f t="shared" si="14"/>
        <v>-13543.419999999998</v>
      </c>
    </row>
    <row r="159" spans="1:6" ht="51.75" thickBot="1">
      <c r="A159" s="268" t="s">
        <v>476</v>
      </c>
      <c r="B159" s="269" t="s">
        <v>386</v>
      </c>
      <c r="C159" s="270">
        <f>SUM(C160:C168)</f>
        <v>84811.699999999983</v>
      </c>
      <c r="D159" s="270">
        <f t="shared" ref="D159" si="16">SUM(D160:D168)</f>
        <v>44819.200000000004</v>
      </c>
      <c r="E159" s="213">
        <f t="shared" si="15"/>
        <v>52.845538999925736</v>
      </c>
      <c r="F159" s="214">
        <f t="shared" si="14"/>
        <v>-39992.499999999978</v>
      </c>
    </row>
    <row r="160" spans="1:6" ht="90">
      <c r="A160" s="146" t="s">
        <v>205</v>
      </c>
      <c r="B160" s="282" t="s">
        <v>387</v>
      </c>
      <c r="C160" s="149">
        <v>336</v>
      </c>
      <c r="D160" s="149">
        <v>168</v>
      </c>
      <c r="E160" s="150">
        <f t="shared" si="15"/>
        <v>50</v>
      </c>
      <c r="F160" s="151">
        <f t="shared" si="14"/>
        <v>-168</v>
      </c>
    </row>
    <row r="161" spans="1:6" ht="89.25">
      <c r="A161" s="152" t="s">
        <v>205</v>
      </c>
      <c r="B161" s="271" t="s">
        <v>300</v>
      </c>
      <c r="C161" s="155">
        <v>81011.600000000006</v>
      </c>
      <c r="D161" s="155">
        <v>42395.48</v>
      </c>
      <c r="E161" s="156">
        <f t="shared" si="15"/>
        <v>52.332604219642619</v>
      </c>
      <c r="F161" s="157">
        <f t="shared" si="14"/>
        <v>-38616.120000000003</v>
      </c>
    </row>
    <row r="162" spans="1:6" ht="102">
      <c r="A162" s="152" t="s">
        <v>205</v>
      </c>
      <c r="B162" s="271" t="s">
        <v>388</v>
      </c>
      <c r="C162" s="155">
        <v>0.2</v>
      </c>
      <c r="D162" s="155">
        <v>0.2</v>
      </c>
      <c r="E162" s="156">
        <f t="shared" si="15"/>
        <v>100</v>
      </c>
      <c r="F162" s="157">
        <f t="shared" si="14"/>
        <v>0</v>
      </c>
    </row>
    <row r="163" spans="1:6" ht="51">
      <c r="A163" s="152" t="s">
        <v>205</v>
      </c>
      <c r="B163" s="271" t="s">
        <v>389</v>
      </c>
      <c r="C163" s="155">
        <v>115.2</v>
      </c>
      <c r="D163" s="155">
        <v>115.2</v>
      </c>
      <c r="E163" s="156">
        <f t="shared" si="15"/>
        <v>100</v>
      </c>
      <c r="F163" s="157">
        <f t="shared" si="14"/>
        <v>0</v>
      </c>
    </row>
    <row r="164" spans="1:6" ht="153">
      <c r="A164" s="152" t="s">
        <v>205</v>
      </c>
      <c r="B164" s="271" t="s">
        <v>390</v>
      </c>
      <c r="C164" s="155">
        <v>0.2</v>
      </c>
      <c r="D164" s="155">
        <v>0.16</v>
      </c>
      <c r="E164" s="156">
        <f t="shared" si="15"/>
        <v>80</v>
      </c>
      <c r="F164" s="157">
        <f t="shared" si="14"/>
        <v>-4.0000000000000008E-2</v>
      </c>
    </row>
    <row r="165" spans="1:6" ht="89.25">
      <c r="A165" s="152" t="s">
        <v>205</v>
      </c>
      <c r="B165" s="271" t="s">
        <v>391</v>
      </c>
      <c r="C165" s="155">
        <v>933.4</v>
      </c>
      <c r="D165" s="155">
        <v>470.26</v>
      </c>
      <c r="E165" s="156">
        <f t="shared" si="15"/>
        <v>50.381401328476535</v>
      </c>
      <c r="F165" s="157">
        <f t="shared" si="14"/>
        <v>-463.14</v>
      </c>
    </row>
    <row r="166" spans="1:6" ht="89.25">
      <c r="A166" s="152" t="s">
        <v>205</v>
      </c>
      <c r="B166" s="271" t="s">
        <v>392</v>
      </c>
      <c r="C166" s="155">
        <v>147.19999999999999</v>
      </c>
      <c r="D166" s="155">
        <v>0</v>
      </c>
      <c r="E166" s="156">
        <f t="shared" si="15"/>
        <v>0</v>
      </c>
      <c r="F166" s="157">
        <f t="shared" si="14"/>
        <v>-147.19999999999999</v>
      </c>
    </row>
    <row r="167" spans="1:6" ht="115.5">
      <c r="A167" s="152" t="s">
        <v>205</v>
      </c>
      <c r="B167" s="279" t="s">
        <v>393</v>
      </c>
      <c r="C167" s="155">
        <v>598</v>
      </c>
      <c r="D167" s="155">
        <v>0</v>
      </c>
      <c r="E167" s="156">
        <f t="shared" si="15"/>
        <v>0</v>
      </c>
      <c r="F167" s="157">
        <f t="shared" si="14"/>
        <v>-598</v>
      </c>
    </row>
    <row r="168" spans="1:6" ht="140.25">
      <c r="A168" s="152" t="s">
        <v>206</v>
      </c>
      <c r="B168" s="271" t="s">
        <v>394</v>
      </c>
      <c r="C168" s="155">
        <v>1669.9</v>
      </c>
      <c r="D168" s="155">
        <v>1669.9</v>
      </c>
      <c r="E168" s="156">
        <f t="shared" si="15"/>
        <v>100</v>
      </c>
      <c r="F168" s="157">
        <f t="shared" si="14"/>
        <v>0</v>
      </c>
    </row>
    <row r="169" spans="1:6" ht="89.25">
      <c r="A169" s="152" t="s">
        <v>207</v>
      </c>
      <c r="B169" s="153" t="s">
        <v>395</v>
      </c>
      <c r="C169" s="155">
        <v>288.89999999999998</v>
      </c>
      <c r="D169" s="155">
        <v>51</v>
      </c>
      <c r="E169" s="156">
        <f t="shared" si="15"/>
        <v>17.653167185877468</v>
      </c>
      <c r="F169" s="157">
        <f t="shared" si="14"/>
        <v>-237.89999999999998</v>
      </c>
    </row>
    <row r="170" spans="1:6" ht="63.75">
      <c r="A170" s="152" t="s">
        <v>208</v>
      </c>
      <c r="B170" s="153" t="s">
        <v>396</v>
      </c>
      <c r="C170" s="155">
        <v>15934.6</v>
      </c>
      <c r="D170" s="155">
        <v>7713.81</v>
      </c>
      <c r="E170" s="156">
        <f t="shared" si="15"/>
        <v>48.409185043866806</v>
      </c>
      <c r="F170" s="157">
        <f t="shared" si="14"/>
        <v>-8220.7900000000009</v>
      </c>
    </row>
    <row r="171" spans="1:6" ht="77.25" thickBot="1">
      <c r="A171" s="158" t="s">
        <v>397</v>
      </c>
      <c r="B171" s="283" t="s">
        <v>398</v>
      </c>
      <c r="C171" s="161">
        <v>191.7</v>
      </c>
      <c r="D171" s="161">
        <v>114.15</v>
      </c>
      <c r="E171" s="162">
        <f t="shared" si="15"/>
        <v>59.54616588419406</v>
      </c>
      <c r="F171" s="163">
        <f t="shared" si="14"/>
        <v>-77.549999999999983</v>
      </c>
    </row>
    <row r="172" spans="1:6" ht="26.25" thickBot="1">
      <c r="A172" s="268" t="s">
        <v>209</v>
      </c>
      <c r="B172" s="284" t="s">
        <v>56</v>
      </c>
      <c r="C172" s="270">
        <f>SUM(C173+C174)</f>
        <v>580068.1</v>
      </c>
      <c r="D172" s="270">
        <f t="shared" ref="D172" si="17">SUM(D173:D174)</f>
        <v>195327</v>
      </c>
      <c r="E172" s="213">
        <f t="shared" si="15"/>
        <v>33.673115277326922</v>
      </c>
      <c r="F172" s="214">
        <f t="shared" si="14"/>
        <v>-384741.1</v>
      </c>
    </row>
    <row r="173" spans="1:6" ht="76.5">
      <c r="A173" s="146" t="s">
        <v>210</v>
      </c>
      <c r="B173" s="285" t="s">
        <v>399</v>
      </c>
      <c r="C173" s="149">
        <v>237125.1</v>
      </c>
      <c r="D173" s="149">
        <v>78531</v>
      </c>
      <c r="E173" s="150">
        <f t="shared" si="15"/>
        <v>33.11796178472882</v>
      </c>
      <c r="F173" s="151">
        <f t="shared" si="14"/>
        <v>-158594.1</v>
      </c>
    </row>
    <row r="174" spans="1:6" ht="141.75" thickBot="1">
      <c r="A174" s="158" t="s">
        <v>210</v>
      </c>
      <c r="B174" s="280" t="s">
        <v>400</v>
      </c>
      <c r="C174" s="161">
        <v>342943</v>
      </c>
      <c r="D174" s="161">
        <v>116796</v>
      </c>
      <c r="E174" s="162">
        <f t="shared" si="15"/>
        <v>34.056971566703503</v>
      </c>
      <c r="F174" s="163">
        <f t="shared" si="14"/>
        <v>-226147</v>
      </c>
    </row>
    <row r="175" spans="1:6" ht="26.25" thickBot="1">
      <c r="A175" s="138" t="s">
        <v>301</v>
      </c>
      <c r="B175" s="265" t="s">
        <v>302</v>
      </c>
      <c r="C175" s="183">
        <f>SUM(C176:C178)</f>
        <v>134997.16999999998</v>
      </c>
      <c r="D175" s="183">
        <f>SUM(D176:D178)</f>
        <v>98671</v>
      </c>
      <c r="E175" s="140">
        <f t="shared" si="15"/>
        <v>73.091161836948146</v>
      </c>
      <c r="F175" s="141">
        <f t="shared" si="14"/>
        <v>-36326.169999999984</v>
      </c>
    </row>
    <row r="176" spans="1:6" ht="102">
      <c r="A176" s="254" t="s">
        <v>303</v>
      </c>
      <c r="B176" s="285" t="s">
        <v>304</v>
      </c>
      <c r="C176" s="149">
        <v>23897</v>
      </c>
      <c r="D176" s="149">
        <v>8159.19</v>
      </c>
      <c r="E176" s="150">
        <f t="shared" si="15"/>
        <v>34.1431560446918</v>
      </c>
      <c r="F176" s="151">
        <f t="shared" si="14"/>
        <v>-15737.810000000001</v>
      </c>
    </row>
    <row r="177" spans="1:6" ht="115.5" thickBot="1">
      <c r="A177" s="256" t="s">
        <v>401</v>
      </c>
      <c r="B177" s="159" t="s">
        <v>402</v>
      </c>
      <c r="C177" s="161">
        <v>70000</v>
      </c>
      <c r="D177" s="161">
        <v>70000</v>
      </c>
      <c r="E177" s="162">
        <f t="shared" si="15"/>
        <v>100</v>
      </c>
      <c r="F177" s="163">
        <f t="shared" si="14"/>
        <v>0</v>
      </c>
    </row>
    <row r="178" spans="1:6" ht="39" thickBot="1">
      <c r="A178" s="243" t="s">
        <v>305</v>
      </c>
      <c r="B178" s="286" t="s">
        <v>403</v>
      </c>
      <c r="C178" s="270">
        <f>SUM(C179:C184)</f>
        <v>41100.17</v>
      </c>
      <c r="D178" s="270">
        <f>SUM(D179:D184)</f>
        <v>20511.810000000001</v>
      </c>
      <c r="E178" s="213">
        <f t="shared" si="15"/>
        <v>49.906873864512001</v>
      </c>
      <c r="F178" s="214">
        <f t="shared" si="14"/>
        <v>-20588.359999999997</v>
      </c>
    </row>
    <row r="179" spans="1:6" ht="63.75">
      <c r="A179" s="254" t="s">
        <v>432</v>
      </c>
      <c r="B179" s="275" t="s">
        <v>433</v>
      </c>
      <c r="C179" s="149">
        <v>1700</v>
      </c>
      <c r="D179" s="149">
        <v>1700</v>
      </c>
      <c r="E179" s="150">
        <f t="shared" si="15"/>
        <v>100</v>
      </c>
      <c r="F179" s="151">
        <f t="shared" si="14"/>
        <v>0</v>
      </c>
    </row>
    <row r="180" spans="1:6" ht="127.5">
      <c r="A180" s="170" t="s">
        <v>432</v>
      </c>
      <c r="B180" s="276" t="s">
        <v>442</v>
      </c>
      <c r="C180" s="155">
        <v>8948.17</v>
      </c>
      <c r="D180" s="155">
        <v>8948.17</v>
      </c>
      <c r="E180" s="156">
        <f t="shared" si="15"/>
        <v>100</v>
      </c>
      <c r="F180" s="157">
        <f t="shared" si="14"/>
        <v>0</v>
      </c>
    </row>
    <row r="181" spans="1:6" ht="51">
      <c r="A181" s="170" t="s">
        <v>432</v>
      </c>
      <c r="B181" s="276" t="s">
        <v>443</v>
      </c>
      <c r="C181" s="155">
        <v>971.2</v>
      </c>
      <c r="D181" s="155">
        <v>971.2</v>
      </c>
      <c r="E181" s="156">
        <f t="shared" si="15"/>
        <v>100</v>
      </c>
      <c r="F181" s="157">
        <f t="shared" si="14"/>
        <v>0</v>
      </c>
    </row>
    <row r="182" spans="1:6" ht="77.25">
      <c r="A182" s="170" t="s">
        <v>306</v>
      </c>
      <c r="B182" s="279" t="s">
        <v>307</v>
      </c>
      <c r="C182" s="155">
        <v>27082.3</v>
      </c>
      <c r="D182" s="155">
        <v>7926.28</v>
      </c>
      <c r="E182" s="156">
        <f t="shared" si="15"/>
        <v>29.267381278547244</v>
      </c>
      <c r="F182" s="157">
        <f t="shared" si="14"/>
        <v>-19156.02</v>
      </c>
    </row>
    <row r="183" spans="1:6" ht="165.75">
      <c r="A183" s="170" t="s">
        <v>404</v>
      </c>
      <c r="B183" s="271" t="s">
        <v>405</v>
      </c>
      <c r="C183" s="155">
        <v>2148.5</v>
      </c>
      <c r="D183" s="155">
        <v>716.16</v>
      </c>
      <c r="E183" s="156">
        <f t="shared" si="15"/>
        <v>33.33302303932976</v>
      </c>
      <c r="F183" s="157">
        <f t="shared" si="14"/>
        <v>-1432.3400000000001</v>
      </c>
    </row>
    <row r="184" spans="1:6" ht="97.5" customHeight="1" thickBot="1">
      <c r="A184" s="287" t="s">
        <v>404</v>
      </c>
      <c r="B184" s="288" t="s">
        <v>434</v>
      </c>
      <c r="C184" s="161">
        <v>250</v>
      </c>
      <c r="D184" s="161">
        <v>250</v>
      </c>
      <c r="E184" s="162">
        <f t="shared" si="15"/>
        <v>100</v>
      </c>
      <c r="F184" s="163">
        <f t="shared" si="14"/>
        <v>0</v>
      </c>
    </row>
    <row r="185" spans="1:6" ht="51.75" thickBot="1">
      <c r="A185" s="138" t="s">
        <v>406</v>
      </c>
      <c r="B185" s="164" t="s">
        <v>407</v>
      </c>
      <c r="C185" s="140">
        <f>C186+C189</f>
        <v>0</v>
      </c>
      <c r="D185" s="140">
        <f>D186+D189</f>
        <v>14704.86</v>
      </c>
      <c r="E185" s="140"/>
      <c r="F185" s="141">
        <f t="shared" si="14"/>
        <v>14704.86</v>
      </c>
    </row>
    <row r="186" spans="1:6" ht="51.75" thickBot="1">
      <c r="A186" s="268" t="s">
        <v>477</v>
      </c>
      <c r="B186" s="269" t="s">
        <v>309</v>
      </c>
      <c r="C186" s="213">
        <f>SUM(C187:C188)</f>
        <v>0</v>
      </c>
      <c r="D186" s="213">
        <f>SUM(D187:D188)</f>
        <v>7212.25</v>
      </c>
      <c r="E186" s="213"/>
      <c r="F186" s="214">
        <f t="shared" si="14"/>
        <v>7212.25</v>
      </c>
    </row>
    <row r="187" spans="1:6" ht="38.25">
      <c r="A187" s="146" t="s">
        <v>308</v>
      </c>
      <c r="B187" s="285" t="s">
        <v>309</v>
      </c>
      <c r="C187" s="289">
        <v>0</v>
      </c>
      <c r="D187" s="149">
        <v>370</v>
      </c>
      <c r="E187" s="150"/>
      <c r="F187" s="151">
        <f t="shared" si="14"/>
        <v>370</v>
      </c>
    </row>
    <row r="188" spans="1:6" ht="39" thickBot="1">
      <c r="A188" s="290" t="s">
        <v>435</v>
      </c>
      <c r="B188" s="291" t="s">
        <v>309</v>
      </c>
      <c r="C188" s="292">
        <v>0</v>
      </c>
      <c r="D188" s="161">
        <v>6842.25</v>
      </c>
      <c r="E188" s="162"/>
      <c r="F188" s="163">
        <f t="shared" si="14"/>
        <v>6842.25</v>
      </c>
    </row>
    <row r="189" spans="1:6" ht="51.75" thickBot="1">
      <c r="A189" s="268" t="s">
        <v>478</v>
      </c>
      <c r="B189" s="269" t="s">
        <v>409</v>
      </c>
      <c r="C189" s="293">
        <f>SUM(C190:C191)</f>
        <v>0</v>
      </c>
      <c r="D189" s="293">
        <f>SUM(D190:D191)</f>
        <v>7492.61</v>
      </c>
      <c r="E189" s="213"/>
      <c r="F189" s="214">
        <f t="shared" si="14"/>
        <v>7492.61</v>
      </c>
    </row>
    <row r="190" spans="1:6" ht="38.25">
      <c r="A190" s="146" t="s">
        <v>408</v>
      </c>
      <c r="B190" s="285" t="s">
        <v>409</v>
      </c>
      <c r="C190" s="289">
        <v>0</v>
      </c>
      <c r="D190" s="149">
        <v>182.87</v>
      </c>
      <c r="E190" s="150"/>
      <c r="F190" s="151">
        <f t="shared" si="14"/>
        <v>182.87</v>
      </c>
    </row>
    <row r="191" spans="1:6" ht="39" thickBot="1">
      <c r="A191" s="294" t="s">
        <v>436</v>
      </c>
      <c r="B191" s="291" t="s">
        <v>409</v>
      </c>
      <c r="C191" s="292">
        <v>0</v>
      </c>
      <c r="D191" s="161">
        <v>7309.74</v>
      </c>
      <c r="E191" s="162"/>
      <c r="F191" s="163">
        <f t="shared" si="14"/>
        <v>7309.74</v>
      </c>
    </row>
    <row r="192" spans="1:6" ht="58.5" customHeight="1" thickBot="1">
      <c r="A192" s="138" t="s">
        <v>252</v>
      </c>
      <c r="B192" s="164" t="s">
        <v>410</v>
      </c>
      <c r="C192" s="165">
        <f>SUM(C193:C194)</f>
        <v>0</v>
      </c>
      <c r="D192" s="165">
        <f>SUM(D193:D194)</f>
        <v>-17326.52</v>
      </c>
      <c r="E192" s="140"/>
      <c r="F192" s="141">
        <f t="shared" si="14"/>
        <v>-17326.52</v>
      </c>
    </row>
    <row r="193" spans="1:6" ht="76.5">
      <c r="A193" s="146" t="s">
        <v>254</v>
      </c>
      <c r="B193" s="147" t="s">
        <v>253</v>
      </c>
      <c r="C193" s="289">
        <v>0</v>
      </c>
      <c r="D193" s="149">
        <v>-2250.7800000000002</v>
      </c>
      <c r="E193" s="150"/>
      <c r="F193" s="151">
        <f t="shared" si="14"/>
        <v>-2250.7800000000002</v>
      </c>
    </row>
    <row r="194" spans="1:6" ht="77.25" thickBot="1">
      <c r="A194" s="158" t="s">
        <v>255</v>
      </c>
      <c r="B194" s="159" t="s">
        <v>253</v>
      </c>
      <c r="C194" s="292">
        <v>0</v>
      </c>
      <c r="D194" s="161">
        <v>-15075.74</v>
      </c>
      <c r="E194" s="162"/>
      <c r="F194" s="163">
        <f t="shared" ref="F194:F195" si="18">D194-C194</f>
        <v>-15075.74</v>
      </c>
    </row>
    <row r="195" spans="1:6" ht="15.75" thickBot="1">
      <c r="A195" s="174"/>
      <c r="B195" s="295" t="s">
        <v>57</v>
      </c>
      <c r="C195" s="165">
        <f>C4+C132</f>
        <v>2460468.13</v>
      </c>
      <c r="D195" s="165">
        <f>D4+D132</f>
        <v>660710.32999999996</v>
      </c>
      <c r="E195" s="140">
        <f t="shared" ref="E195" si="19">D195/C195*100</f>
        <v>26.853033450996172</v>
      </c>
      <c r="F195" s="141">
        <f t="shared" si="18"/>
        <v>-1799757.7999999998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workbookViewId="0">
      <selection activeCell="I8" sqref="I8"/>
    </sheetView>
  </sheetViews>
  <sheetFormatPr defaultColWidth="9.140625" defaultRowHeight="1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18.28515625" style="1" customWidth="1"/>
    <col min="10" max="10" width="11.28515625" style="1" customWidth="1"/>
    <col min="11" max="16384" width="9.140625" style="1"/>
  </cols>
  <sheetData>
    <row r="1" spans="1:19" ht="19.5">
      <c r="A1" s="123" t="s">
        <v>65</v>
      </c>
      <c r="B1" s="123"/>
      <c r="C1" s="123"/>
      <c r="D1" s="123"/>
      <c r="E1" s="123"/>
      <c r="F1" s="123"/>
      <c r="G1" s="123"/>
      <c r="H1" s="123"/>
    </row>
    <row r="2" spans="1:19" ht="19.5">
      <c r="A2" s="123" t="s">
        <v>479</v>
      </c>
      <c r="B2" s="123"/>
      <c r="C2" s="123"/>
      <c r="D2" s="123"/>
      <c r="E2" s="123"/>
      <c r="F2" s="123"/>
      <c r="G2" s="123"/>
      <c r="H2" s="123"/>
    </row>
    <row r="3" spans="1:19" ht="15.75">
      <c r="A3" s="2"/>
      <c r="B3" s="2"/>
      <c r="C3" s="2"/>
      <c r="D3" s="2"/>
      <c r="E3" s="2"/>
      <c r="F3" s="116"/>
      <c r="G3" s="116"/>
      <c r="H3" s="116"/>
    </row>
    <row r="4" spans="1:19" s="3" customFormat="1" ht="110.25" customHeight="1">
      <c r="A4" s="85" t="s">
        <v>66</v>
      </c>
      <c r="B4" s="85" t="s">
        <v>67</v>
      </c>
      <c r="C4" s="86" t="s">
        <v>412</v>
      </c>
      <c r="D4" s="85" t="s">
        <v>68</v>
      </c>
      <c r="E4" s="86" t="s">
        <v>187</v>
      </c>
      <c r="F4" s="86" t="s">
        <v>480</v>
      </c>
      <c r="G4" s="85" t="s">
        <v>69</v>
      </c>
      <c r="H4" s="87" t="s">
        <v>188</v>
      </c>
    </row>
    <row r="5" spans="1:19" s="3" customFormat="1" ht="15.75">
      <c r="A5" s="85">
        <v>1</v>
      </c>
      <c r="B5" s="85">
        <v>2</v>
      </c>
      <c r="C5" s="86">
        <v>3</v>
      </c>
      <c r="D5" s="85"/>
      <c r="E5" s="86">
        <v>4</v>
      </c>
      <c r="F5" s="86">
        <v>5</v>
      </c>
      <c r="G5" s="85"/>
      <c r="H5" s="87">
        <v>6</v>
      </c>
    </row>
    <row r="6" spans="1:19" ht="15.75">
      <c r="A6" s="4">
        <v>100</v>
      </c>
      <c r="B6" s="5" t="s">
        <v>70</v>
      </c>
      <c r="C6" s="89">
        <f>SUM(C7:C14)</f>
        <v>152218.32</v>
      </c>
      <c r="D6" s="89"/>
      <c r="E6" s="89">
        <f>SUM(E7:E14)</f>
        <v>145024.97</v>
      </c>
      <c r="F6" s="89">
        <f>SUM(F7:F14)</f>
        <v>44015.110000000008</v>
      </c>
      <c r="G6" s="57"/>
      <c r="H6" s="106">
        <f>F6/E6*100</f>
        <v>30.350021792798859</v>
      </c>
    </row>
    <row r="7" spans="1:19" s="9" customFormat="1" ht="31.5">
      <c r="A7" s="7">
        <v>102</v>
      </c>
      <c r="B7" s="8" t="s">
        <v>71</v>
      </c>
      <c r="C7" s="90">
        <v>2544.46</v>
      </c>
      <c r="D7" s="90"/>
      <c r="E7" s="90">
        <v>2544.46</v>
      </c>
      <c r="F7" s="90">
        <v>1460.48</v>
      </c>
      <c r="G7" s="107"/>
      <c r="H7" s="98">
        <f>F7/E7*100</f>
        <v>57.398426385166204</v>
      </c>
    </row>
    <row r="8" spans="1:19" ht="47.25">
      <c r="A8" s="10">
        <v>103</v>
      </c>
      <c r="B8" s="8" t="s">
        <v>72</v>
      </c>
      <c r="C8" s="91">
        <v>4477.45</v>
      </c>
      <c r="D8" s="91"/>
      <c r="E8" s="91">
        <v>4477.45</v>
      </c>
      <c r="F8" s="91">
        <v>1244.51</v>
      </c>
      <c r="G8" s="55"/>
      <c r="H8" s="98">
        <f>F8/E8*100</f>
        <v>27.795061921406162</v>
      </c>
      <c r="L8" s="11"/>
      <c r="M8" s="11"/>
      <c r="N8" s="12"/>
      <c r="O8" s="11"/>
      <c r="P8" s="11"/>
      <c r="Q8" s="11"/>
      <c r="R8" s="11"/>
      <c r="S8" s="13"/>
    </row>
    <row r="9" spans="1:19" ht="63">
      <c r="A9" s="10">
        <v>104</v>
      </c>
      <c r="B9" s="8" t="s">
        <v>73</v>
      </c>
      <c r="C9" s="91">
        <v>91752.89</v>
      </c>
      <c r="D9" s="91"/>
      <c r="E9" s="91">
        <v>91752.89</v>
      </c>
      <c r="F9" s="91">
        <v>26512.34</v>
      </c>
      <c r="G9" s="55"/>
      <c r="H9" s="98">
        <f t="shared" ref="H9:H62" si="0">F9/E9*100</f>
        <v>28.895373213857351</v>
      </c>
      <c r="L9" s="14"/>
      <c r="M9" s="15"/>
      <c r="N9" s="16"/>
      <c r="O9" s="17"/>
      <c r="P9" s="18"/>
      <c r="Q9" s="17"/>
      <c r="R9" s="18"/>
      <c r="S9" s="13"/>
    </row>
    <row r="10" spans="1:19" ht="15.75">
      <c r="A10" s="10">
        <v>105</v>
      </c>
      <c r="B10" s="8" t="s">
        <v>74</v>
      </c>
      <c r="C10" s="91">
        <v>288.89999999999998</v>
      </c>
      <c r="D10" s="91"/>
      <c r="E10" s="91">
        <v>288.89999999999998</v>
      </c>
      <c r="F10" s="91">
        <v>51</v>
      </c>
      <c r="G10" s="55"/>
      <c r="H10" s="98">
        <f t="shared" si="0"/>
        <v>17.653167185877468</v>
      </c>
      <c r="L10" s="19"/>
      <c r="M10" s="20"/>
      <c r="N10" s="21"/>
      <c r="O10" s="22"/>
      <c r="P10" s="22"/>
      <c r="Q10" s="22"/>
      <c r="R10" s="23"/>
      <c r="S10" s="13"/>
    </row>
    <row r="11" spans="1:19" ht="47.25">
      <c r="A11" s="10">
        <v>106</v>
      </c>
      <c r="B11" s="8" t="s">
        <v>75</v>
      </c>
      <c r="C11" s="91">
        <v>23612.86</v>
      </c>
      <c r="D11" s="91"/>
      <c r="E11" s="91">
        <v>23612.86</v>
      </c>
      <c r="F11" s="91">
        <v>7107.16</v>
      </c>
      <c r="G11" s="55"/>
      <c r="H11" s="98">
        <f t="shared" si="0"/>
        <v>30.098683513983481</v>
      </c>
      <c r="L11" s="24"/>
      <c r="M11" s="20"/>
      <c r="N11" s="25"/>
      <c r="O11" s="26"/>
      <c r="P11" s="26"/>
      <c r="Q11" s="26"/>
      <c r="R11" s="23"/>
      <c r="S11" s="13"/>
    </row>
    <row r="12" spans="1:19" ht="15.75">
      <c r="A12" s="10">
        <v>107</v>
      </c>
      <c r="B12" s="8" t="s">
        <v>76</v>
      </c>
      <c r="C12" s="91">
        <v>2515</v>
      </c>
      <c r="D12" s="91"/>
      <c r="E12" s="91">
        <v>2515</v>
      </c>
      <c r="F12" s="91">
        <v>0</v>
      </c>
      <c r="G12" s="55"/>
      <c r="H12" s="98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>
      <c r="A13" s="10">
        <v>111</v>
      </c>
      <c r="B13" s="8" t="s">
        <v>77</v>
      </c>
      <c r="C13" s="91">
        <v>10000</v>
      </c>
      <c r="D13" s="91"/>
      <c r="E13" s="91">
        <v>2806.65</v>
      </c>
      <c r="F13" s="91">
        <v>0</v>
      </c>
      <c r="G13" s="55"/>
      <c r="H13" s="98">
        <v>55.98</v>
      </c>
      <c r="I13" s="113"/>
      <c r="J13" s="114"/>
      <c r="L13" s="24"/>
      <c r="M13" s="20"/>
      <c r="N13" s="25"/>
      <c r="O13" s="26"/>
      <c r="P13" s="26"/>
      <c r="Q13" s="26"/>
      <c r="R13" s="23"/>
      <c r="S13" s="13"/>
    </row>
    <row r="14" spans="1:19" ht="15.75">
      <c r="A14" s="10">
        <v>113</v>
      </c>
      <c r="B14" s="8" t="s">
        <v>78</v>
      </c>
      <c r="C14" s="91">
        <v>17026.759999999998</v>
      </c>
      <c r="D14" s="91"/>
      <c r="E14" s="91">
        <v>17026.759999999998</v>
      </c>
      <c r="F14" s="91">
        <v>7639.62</v>
      </c>
      <c r="G14" s="55"/>
      <c r="H14" s="98">
        <f t="shared" si="0"/>
        <v>44.86831317291135</v>
      </c>
      <c r="L14" s="24"/>
      <c r="M14" s="20"/>
      <c r="N14" s="25"/>
      <c r="O14" s="26"/>
      <c r="P14" s="23"/>
      <c r="Q14" s="26"/>
      <c r="R14" s="23"/>
      <c r="S14" s="13"/>
    </row>
    <row r="15" spans="1:19" ht="31.5">
      <c r="A15" s="27">
        <v>300</v>
      </c>
      <c r="B15" s="28" t="s">
        <v>79</v>
      </c>
      <c r="C15" s="92">
        <f>SUM(C16:C19)</f>
        <v>13389.259999999998</v>
      </c>
      <c r="D15" s="92"/>
      <c r="E15" s="92">
        <f>SUM(E16:E19)</f>
        <v>14139.259999999998</v>
      </c>
      <c r="F15" s="92">
        <f>SUM(F16:F19)</f>
        <v>4466.8899999999994</v>
      </c>
      <c r="G15" s="108"/>
      <c r="H15" s="109">
        <f t="shared" si="0"/>
        <v>31.592105951796629</v>
      </c>
      <c r="J15" s="101"/>
      <c r="L15" s="24"/>
      <c r="M15" s="20"/>
      <c r="N15" s="25"/>
      <c r="O15" s="26"/>
      <c r="P15" s="26"/>
      <c r="Q15" s="26"/>
      <c r="R15" s="23"/>
      <c r="S15" s="13"/>
    </row>
    <row r="16" spans="1:19" ht="15.75">
      <c r="A16" s="10">
        <v>302</v>
      </c>
      <c r="B16" s="8" t="s">
        <v>80</v>
      </c>
      <c r="C16" s="91">
        <v>0</v>
      </c>
      <c r="D16" s="91"/>
      <c r="E16" s="91">
        <v>0</v>
      </c>
      <c r="F16" s="91">
        <v>0</v>
      </c>
      <c r="G16" s="55"/>
      <c r="H16" s="98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>
      <c r="A17" s="10">
        <v>309</v>
      </c>
      <c r="B17" s="8" t="s">
        <v>81</v>
      </c>
      <c r="C17" s="91">
        <v>218.8</v>
      </c>
      <c r="D17" s="91"/>
      <c r="E17" s="91">
        <v>218.8</v>
      </c>
      <c r="F17" s="91">
        <v>0</v>
      </c>
      <c r="G17" s="55"/>
      <c r="H17" s="98">
        <f t="shared" si="0"/>
        <v>0</v>
      </c>
      <c r="L17" s="24"/>
      <c r="M17" s="20"/>
      <c r="N17" s="25"/>
      <c r="O17" s="26"/>
      <c r="P17" s="23"/>
      <c r="Q17" s="26"/>
      <c r="R17" s="23"/>
      <c r="S17" s="13"/>
    </row>
    <row r="18" spans="1:19" ht="15.75">
      <c r="A18" s="10">
        <v>310</v>
      </c>
      <c r="B18" s="8" t="s">
        <v>82</v>
      </c>
      <c r="C18" s="91">
        <v>11486.91</v>
      </c>
      <c r="D18" s="91"/>
      <c r="E18" s="91">
        <v>12236.91</v>
      </c>
      <c r="F18" s="91">
        <v>3976.89</v>
      </c>
      <c r="G18" s="55"/>
      <c r="H18" s="98">
        <f t="shared" si="0"/>
        <v>32.499135811246468</v>
      </c>
      <c r="L18" s="29"/>
      <c r="M18" s="30"/>
      <c r="N18" s="31"/>
      <c r="O18" s="32"/>
      <c r="P18" s="32"/>
      <c r="Q18" s="32"/>
      <c r="R18" s="23"/>
      <c r="S18" s="13"/>
    </row>
    <row r="19" spans="1:19" ht="31.5">
      <c r="A19" s="10">
        <v>314</v>
      </c>
      <c r="B19" s="8" t="s">
        <v>83</v>
      </c>
      <c r="C19" s="91">
        <v>1683.55</v>
      </c>
      <c r="D19" s="91"/>
      <c r="E19" s="91">
        <v>1683.55</v>
      </c>
      <c r="F19" s="91">
        <v>490</v>
      </c>
      <c r="G19" s="55"/>
      <c r="H19" s="98">
        <f t="shared" si="0"/>
        <v>29.105164681773633</v>
      </c>
      <c r="L19" s="24"/>
      <c r="M19" s="20"/>
      <c r="N19" s="33"/>
      <c r="O19" s="26"/>
      <c r="P19" s="26"/>
      <c r="Q19" s="26"/>
      <c r="R19" s="23"/>
      <c r="S19" s="13"/>
    </row>
    <row r="20" spans="1:19" ht="15.75">
      <c r="A20" s="34">
        <v>400</v>
      </c>
      <c r="B20" s="5" t="s">
        <v>84</v>
      </c>
      <c r="C20" s="89">
        <f>SUM(C21:C26)</f>
        <v>98985.87</v>
      </c>
      <c r="D20" s="89"/>
      <c r="E20" s="89">
        <f>SUM(E21:E26)</f>
        <v>98985.87</v>
      </c>
      <c r="F20" s="89">
        <f>SUM(F21:F26)</f>
        <v>7513.7500000000009</v>
      </c>
      <c r="G20" s="57"/>
      <c r="H20" s="106">
        <f t="shared" si="0"/>
        <v>7.5907298688186522</v>
      </c>
      <c r="L20" s="24"/>
      <c r="M20" s="20"/>
      <c r="N20" s="33"/>
      <c r="O20" s="26"/>
      <c r="P20" s="26"/>
      <c r="Q20" s="26"/>
      <c r="R20" s="23"/>
      <c r="S20" s="13"/>
    </row>
    <row r="21" spans="1:19" ht="15.75">
      <c r="A21" s="10">
        <v>405</v>
      </c>
      <c r="B21" s="8" t="s">
        <v>85</v>
      </c>
      <c r="C21" s="91">
        <v>1139.0999999999999</v>
      </c>
      <c r="D21" s="91"/>
      <c r="E21" s="91">
        <v>1139.0999999999999</v>
      </c>
      <c r="F21" s="91">
        <v>433.83</v>
      </c>
      <c r="G21" s="55"/>
      <c r="H21" s="98">
        <f t="shared" si="0"/>
        <v>38.085330524097969</v>
      </c>
      <c r="L21" s="24"/>
      <c r="M21" s="20"/>
      <c r="N21" s="33"/>
      <c r="O21" s="26"/>
      <c r="P21" s="26"/>
      <c r="Q21" s="26"/>
      <c r="R21" s="23"/>
      <c r="S21" s="13"/>
    </row>
    <row r="22" spans="1:19" ht="15.75">
      <c r="A22" s="10">
        <v>406</v>
      </c>
      <c r="B22" s="8" t="s">
        <v>86</v>
      </c>
      <c r="C22" s="91">
        <v>1798.12</v>
      </c>
      <c r="D22" s="91"/>
      <c r="E22" s="91">
        <v>1798.12</v>
      </c>
      <c r="F22" s="91">
        <v>300</v>
      </c>
      <c r="G22" s="55"/>
      <c r="H22" s="98">
        <f t="shared" si="0"/>
        <v>16.684092274153006</v>
      </c>
      <c r="L22" s="24"/>
      <c r="M22" s="20"/>
      <c r="N22" s="33"/>
      <c r="O22" s="26"/>
      <c r="P22" s="26"/>
      <c r="Q22" s="26"/>
      <c r="R22" s="23"/>
      <c r="S22" s="13"/>
    </row>
    <row r="23" spans="1:19" ht="15.75">
      <c r="A23" s="10">
        <v>408</v>
      </c>
      <c r="B23" s="35" t="s">
        <v>87</v>
      </c>
      <c r="C23" s="91">
        <v>953.6</v>
      </c>
      <c r="D23" s="91"/>
      <c r="E23" s="91">
        <v>953.6</v>
      </c>
      <c r="F23" s="91">
        <v>0</v>
      </c>
      <c r="G23" s="55"/>
      <c r="H23" s="98">
        <f t="shared" si="0"/>
        <v>0</v>
      </c>
      <c r="L23" s="36"/>
      <c r="M23" s="15"/>
      <c r="N23" s="37"/>
      <c r="O23" s="17"/>
      <c r="P23" s="16"/>
      <c r="Q23" s="17"/>
      <c r="R23" s="23"/>
      <c r="S23" s="13"/>
    </row>
    <row r="24" spans="1:19" ht="15.75">
      <c r="A24" s="10">
        <v>409</v>
      </c>
      <c r="B24" s="38" t="s">
        <v>88</v>
      </c>
      <c r="C24" s="91">
        <v>83405.56</v>
      </c>
      <c r="D24" s="91"/>
      <c r="E24" s="91">
        <v>83405.56</v>
      </c>
      <c r="F24" s="91">
        <v>5417.81</v>
      </c>
      <c r="G24" s="55"/>
      <c r="H24" s="98">
        <f t="shared" si="0"/>
        <v>6.4957420104846726</v>
      </c>
      <c r="L24" s="24"/>
      <c r="M24" s="20"/>
      <c r="N24" s="33"/>
      <c r="O24" s="26"/>
      <c r="P24" s="26"/>
      <c r="Q24" s="26"/>
      <c r="R24" s="23"/>
      <c r="S24" s="13"/>
    </row>
    <row r="25" spans="1:19" ht="15.75">
      <c r="A25" s="10">
        <v>410</v>
      </c>
      <c r="B25" s="38" t="s">
        <v>89</v>
      </c>
      <c r="C25" s="91">
        <v>3022.4</v>
      </c>
      <c r="D25" s="91"/>
      <c r="E25" s="91">
        <v>3022.4</v>
      </c>
      <c r="F25" s="91">
        <v>534.6</v>
      </c>
      <c r="G25" s="55"/>
      <c r="H25" s="98">
        <f t="shared" si="0"/>
        <v>17.687930121757546</v>
      </c>
      <c r="L25" s="24"/>
      <c r="M25" s="20"/>
      <c r="N25" s="33"/>
      <c r="O25" s="26"/>
      <c r="P25" s="26"/>
      <c r="Q25" s="26"/>
      <c r="R25" s="23"/>
      <c r="S25" s="13"/>
    </row>
    <row r="26" spans="1:19" ht="21" customHeight="1">
      <c r="A26" s="10">
        <v>412</v>
      </c>
      <c r="B26" s="35" t="s">
        <v>90</v>
      </c>
      <c r="C26" s="91">
        <v>8667.09</v>
      </c>
      <c r="D26" s="91"/>
      <c r="E26" s="91">
        <v>8667.09</v>
      </c>
      <c r="F26" s="91">
        <v>827.51</v>
      </c>
      <c r="G26" s="55"/>
      <c r="H26" s="98">
        <f t="shared" si="0"/>
        <v>9.5477259380022588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>
      <c r="A27" s="4">
        <v>500</v>
      </c>
      <c r="B27" s="5" t="s">
        <v>91</v>
      </c>
      <c r="C27" s="89">
        <f>SUM(C28:C31)</f>
        <v>509146.62000000005</v>
      </c>
      <c r="D27" s="89"/>
      <c r="E27" s="89">
        <f>SUM(E28:E31)</f>
        <v>515589.97000000003</v>
      </c>
      <c r="F27" s="89">
        <f>SUM(F28:F31)</f>
        <v>138185.84000000003</v>
      </c>
      <c r="G27" s="57"/>
      <c r="H27" s="106">
        <f t="shared" si="0"/>
        <v>26.801498873222844</v>
      </c>
      <c r="J27" s="102" t="s">
        <v>59</v>
      </c>
      <c r="L27" s="24"/>
      <c r="M27" s="41"/>
      <c r="N27" s="33"/>
      <c r="O27" s="26"/>
      <c r="P27" s="23"/>
      <c r="Q27" s="26"/>
      <c r="R27" s="23"/>
      <c r="S27" s="42"/>
    </row>
    <row r="28" spans="1:19" ht="15.75">
      <c r="A28" s="10">
        <v>501</v>
      </c>
      <c r="B28" s="35" t="s">
        <v>92</v>
      </c>
      <c r="C28" s="91">
        <v>162021.26</v>
      </c>
      <c r="D28" s="91"/>
      <c r="E28" s="91">
        <v>162021.26</v>
      </c>
      <c r="F28" s="91">
        <v>5972.05</v>
      </c>
      <c r="G28" s="55"/>
      <c r="H28" s="98">
        <f t="shared" si="0"/>
        <v>3.6859668910117103</v>
      </c>
      <c r="L28" s="24"/>
      <c r="M28" s="41"/>
      <c r="N28" s="33"/>
      <c r="O28" s="26"/>
      <c r="P28" s="26"/>
      <c r="Q28" s="26"/>
      <c r="R28" s="23"/>
      <c r="S28" s="13"/>
    </row>
    <row r="29" spans="1:19" ht="15.75">
      <c r="A29" s="10">
        <v>502</v>
      </c>
      <c r="B29" s="35" t="s">
        <v>93</v>
      </c>
      <c r="C29" s="91">
        <v>131113.63</v>
      </c>
      <c r="D29" s="91"/>
      <c r="E29" s="91">
        <v>137556.98000000001</v>
      </c>
      <c r="F29" s="91">
        <v>11906.65</v>
      </c>
      <c r="G29" s="55"/>
      <c r="H29" s="98">
        <f t="shared" si="0"/>
        <v>8.6557948567931629</v>
      </c>
      <c r="I29" s="101"/>
      <c r="J29" s="101"/>
      <c r="L29" s="24"/>
      <c r="M29" s="39"/>
      <c r="N29" s="33"/>
      <c r="O29" s="26"/>
      <c r="P29" s="23"/>
      <c r="Q29" s="26"/>
      <c r="R29" s="23"/>
      <c r="S29" s="13"/>
    </row>
    <row r="30" spans="1:19" ht="15.75">
      <c r="A30" s="10">
        <v>503</v>
      </c>
      <c r="B30" s="35" t="s">
        <v>94</v>
      </c>
      <c r="C30" s="91">
        <v>200090.14</v>
      </c>
      <c r="D30" s="91"/>
      <c r="E30" s="91">
        <v>200090.14</v>
      </c>
      <c r="F30" s="91">
        <v>117053</v>
      </c>
      <c r="G30" s="55"/>
      <c r="H30" s="98">
        <f t="shared" si="0"/>
        <v>58.50013398961088</v>
      </c>
      <c r="L30" s="14"/>
      <c r="M30" s="15"/>
      <c r="N30" s="16"/>
      <c r="O30" s="17"/>
      <c r="P30" s="18"/>
      <c r="Q30" s="17"/>
      <c r="R30" s="23"/>
      <c r="S30" s="13"/>
    </row>
    <row r="31" spans="1:19" ht="31.5">
      <c r="A31" s="10">
        <v>505</v>
      </c>
      <c r="B31" s="35" t="s">
        <v>95</v>
      </c>
      <c r="C31" s="91">
        <v>15921.59</v>
      </c>
      <c r="D31" s="91"/>
      <c r="E31" s="91">
        <v>15921.59</v>
      </c>
      <c r="F31" s="91">
        <v>3254.14</v>
      </c>
      <c r="G31" s="55"/>
      <c r="H31" s="98">
        <f t="shared" si="0"/>
        <v>20.438536603442241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>
      <c r="A32" s="4">
        <v>600</v>
      </c>
      <c r="B32" s="5" t="s">
        <v>96</v>
      </c>
      <c r="C32" s="89">
        <f>SUM(C33:C35)</f>
        <v>1810.4199999999998</v>
      </c>
      <c r="D32" s="89">
        <f>SUM(D35)</f>
        <v>0</v>
      </c>
      <c r="E32" s="89">
        <f>SUM(E33:E35)</f>
        <v>1810.4199999999998</v>
      </c>
      <c r="F32" s="89">
        <f>SUM(F33:F35)</f>
        <v>175.5</v>
      </c>
      <c r="G32" s="57"/>
      <c r="H32" s="106">
        <f t="shared" si="0"/>
        <v>9.6938831873266995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>
      <c r="A33" s="43">
        <v>602</v>
      </c>
      <c r="B33" s="35" t="s">
        <v>97</v>
      </c>
      <c r="C33" s="91">
        <v>90.07</v>
      </c>
      <c r="D33" s="91"/>
      <c r="E33" s="91">
        <v>90.07</v>
      </c>
      <c r="F33" s="91">
        <v>0</v>
      </c>
      <c r="G33" s="55"/>
      <c r="H33" s="98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>
      <c r="A34" s="43">
        <v>603</v>
      </c>
      <c r="B34" s="35" t="s">
        <v>98</v>
      </c>
      <c r="C34" s="91">
        <v>689.5</v>
      </c>
      <c r="D34" s="91"/>
      <c r="E34" s="91">
        <v>689.5</v>
      </c>
      <c r="F34" s="91">
        <v>0</v>
      </c>
      <c r="G34" s="55"/>
      <c r="H34" s="98">
        <f t="shared" si="0"/>
        <v>0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>
      <c r="A35" s="43">
        <v>605</v>
      </c>
      <c r="B35" s="35" t="s">
        <v>99</v>
      </c>
      <c r="C35" s="91">
        <v>1030.8499999999999</v>
      </c>
      <c r="D35" s="91"/>
      <c r="E35" s="91">
        <v>1030.8499999999999</v>
      </c>
      <c r="F35" s="91">
        <v>175.5</v>
      </c>
      <c r="G35" s="55"/>
      <c r="H35" s="98">
        <f t="shared" si="0"/>
        <v>17.024785371295533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75">
      <c r="A36" s="4">
        <v>700</v>
      </c>
      <c r="B36" s="5" t="s">
        <v>100</v>
      </c>
      <c r="C36" s="89">
        <f>SUM(C37:C41)</f>
        <v>1475379.6400000001</v>
      </c>
      <c r="D36" s="89"/>
      <c r="E36" s="89">
        <f>SUM(E37:E41)</f>
        <v>1475379.6400000001</v>
      </c>
      <c r="F36" s="89">
        <f>SUM(F37:F41)</f>
        <v>434594.76</v>
      </c>
      <c r="G36" s="57"/>
      <c r="H36" s="106">
        <f t="shared" si="0"/>
        <v>29.456469929326119</v>
      </c>
      <c r="J36" s="102" t="s">
        <v>59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>
      <c r="A37" s="44">
        <v>701</v>
      </c>
      <c r="B37" s="35" t="s">
        <v>101</v>
      </c>
      <c r="C37" s="91">
        <v>449267.24</v>
      </c>
      <c r="D37" s="91"/>
      <c r="E37" s="91">
        <v>449267.24</v>
      </c>
      <c r="F37" s="91">
        <v>144586.48000000001</v>
      </c>
      <c r="G37" s="55"/>
      <c r="H37" s="98">
        <f t="shared" si="0"/>
        <v>32.182733822301401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>
      <c r="A38" s="44">
        <v>702</v>
      </c>
      <c r="B38" s="35" t="s">
        <v>102</v>
      </c>
      <c r="C38" s="91">
        <v>629404.59</v>
      </c>
      <c r="D38" s="91"/>
      <c r="E38" s="91">
        <v>629404.59</v>
      </c>
      <c r="F38" s="91">
        <v>201713.41</v>
      </c>
      <c r="G38" s="55"/>
      <c r="H38" s="98">
        <f t="shared" si="0"/>
        <v>32.048290273828478</v>
      </c>
      <c r="J38" s="102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>
      <c r="A39" s="44">
        <v>703</v>
      </c>
      <c r="B39" s="35" t="s">
        <v>189</v>
      </c>
      <c r="C39" s="91">
        <v>323307.56</v>
      </c>
      <c r="D39" s="91"/>
      <c r="E39" s="91">
        <v>323307.56</v>
      </c>
      <c r="F39" s="91">
        <v>67402.080000000002</v>
      </c>
      <c r="G39" s="55"/>
      <c r="H39" s="98">
        <f t="shared" si="0"/>
        <v>20.847665919101924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>
      <c r="A40" s="44">
        <v>707</v>
      </c>
      <c r="B40" s="35" t="s">
        <v>103</v>
      </c>
      <c r="C40" s="91">
        <v>35019.65</v>
      </c>
      <c r="D40" s="91"/>
      <c r="E40" s="91">
        <v>35019.65</v>
      </c>
      <c r="F40" s="91">
        <v>10927.16</v>
      </c>
      <c r="G40" s="55"/>
      <c r="H40" s="98">
        <f t="shared" si="0"/>
        <v>31.202938921434111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>
      <c r="A41" s="44">
        <v>709</v>
      </c>
      <c r="B41" s="35" t="s">
        <v>104</v>
      </c>
      <c r="C41" s="91">
        <v>38380.6</v>
      </c>
      <c r="D41" s="91"/>
      <c r="E41" s="91">
        <v>38380.6</v>
      </c>
      <c r="F41" s="91">
        <v>9965.6299999999992</v>
      </c>
      <c r="G41" s="55"/>
      <c r="H41" s="98">
        <f t="shared" si="0"/>
        <v>25.965279333830111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>
      <c r="A42" s="34">
        <v>800</v>
      </c>
      <c r="B42" s="5" t="s">
        <v>105</v>
      </c>
      <c r="C42" s="89">
        <f>SUM(C43:C44)</f>
        <v>111100.20000000001</v>
      </c>
      <c r="D42" s="89"/>
      <c r="E42" s="89">
        <f>SUM(E43:E44)</f>
        <v>111100.20000000001</v>
      </c>
      <c r="F42" s="89">
        <f>SUM(F43:F44)</f>
        <v>33623.4</v>
      </c>
      <c r="G42" s="57"/>
      <c r="H42" s="106">
        <f t="shared" si="0"/>
        <v>30.264031927935321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>
      <c r="A43" s="44">
        <v>801</v>
      </c>
      <c r="B43" s="35" t="s">
        <v>106</v>
      </c>
      <c r="C43" s="91">
        <v>84035.74</v>
      </c>
      <c r="D43" s="91"/>
      <c r="E43" s="91">
        <v>84035.74</v>
      </c>
      <c r="F43" s="91">
        <v>26229.57</v>
      </c>
      <c r="G43" s="55"/>
      <c r="H43" s="98">
        <f t="shared" si="0"/>
        <v>31.212398439045096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>
      <c r="A44" s="44">
        <v>804</v>
      </c>
      <c r="B44" s="35" t="s">
        <v>107</v>
      </c>
      <c r="C44" s="91">
        <v>27064.46</v>
      </c>
      <c r="D44" s="91"/>
      <c r="E44" s="91">
        <v>27064.46</v>
      </c>
      <c r="F44" s="91">
        <v>7393.83</v>
      </c>
      <c r="G44" s="55"/>
      <c r="H44" s="98">
        <f t="shared" si="0"/>
        <v>27.319333177162967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>
      <c r="A45" s="47">
        <v>900</v>
      </c>
      <c r="B45" s="5" t="s">
        <v>108</v>
      </c>
      <c r="C45" s="89">
        <f>SUM(C46:C46)</f>
        <v>338.21</v>
      </c>
      <c r="D45" s="89"/>
      <c r="E45" s="89">
        <f>SUM(E46:E46)</f>
        <v>338.21</v>
      </c>
      <c r="F45" s="89">
        <f>SUM(F46:F46)</f>
        <v>0</v>
      </c>
      <c r="G45" s="57"/>
      <c r="H45" s="98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>
      <c r="A46" s="44">
        <v>909</v>
      </c>
      <c r="B46" s="35" t="s">
        <v>109</v>
      </c>
      <c r="C46" s="91">
        <v>338.21</v>
      </c>
      <c r="D46" s="91"/>
      <c r="E46" s="91">
        <v>338.21</v>
      </c>
      <c r="F46" s="91">
        <v>0</v>
      </c>
      <c r="G46" s="55"/>
      <c r="H46" s="98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>
      <c r="A47" s="48">
        <v>1000</v>
      </c>
      <c r="B47" s="5" t="s">
        <v>110</v>
      </c>
      <c r="C47" s="89">
        <f>SUM(C48:C52)</f>
        <v>144019.61000000002</v>
      </c>
      <c r="D47" s="89"/>
      <c r="E47" s="89">
        <f>SUM(E48:E52)</f>
        <v>144019.61000000002</v>
      </c>
      <c r="F47" s="89">
        <f>SUM(F48:F52)</f>
        <v>59542.44</v>
      </c>
      <c r="G47" s="57"/>
      <c r="H47" s="106">
        <f t="shared" si="0"/>
        <v>41.343286514940573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>
      <c r="A48" s="49">
        <v>1001</v>
      </c>
      <c r="B48" s="35" t="s">
        <v>111</v>
      </c>
      <c r="C48" s="91">
        <v>11517.17</v>
      </c>
      <c r="D48" s="91"/>
      <c r="E48" s="91">
        <v>11517.17</v>
      </c>
      <c r="F48" s="91">
        <v>2674.19</v>
      </c>
      <c r="G48" s="55"/>
      <c r="H48" s="98">
        <f t="shared" si="0"/>
        <v>23.219158873230143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>
      <c r="A49" s="49">
        <v>1002</v>
      </c>
      <c r="B49" s="35" t="s">
        <v>112</v>
      </c>
      <c r="C49" s="91">
        <v>3593.12</v>
      </c>
      <c r="D49" s="91"/>
      <c r="E49" s="91">
        <v>3593.12</v>
      </c>
      <c r="F49" s="91">
        <v>1248.28</v>
      </c>
      <c r="G49" s="55"/>
      <c r="H49" s="98">
        <f t="shared" si="0"/>
        <v>34.74083804604355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>
      <c r="A50" s="49">
        <v>1003</v>
      </c>
      <c r="B50" s="35" t="s">
        <v>113</v>
      </c>
      <c r="C50" s="91">
        <v>116797</v>
      </c>
      <c r="D50" s="91"/>
      <c r="E50" s="91">
        <v>116797</v>
      </c>
      <c r="F50" s="91">
        <v>49240.31</v>
      </c>
      <c r="G50" s="55"/>
      <c r="H50" s="98">
        <f t="shared" si="0"/>
        <v>42.158882505543801</v>
      </c>
      <c r="J50" s="105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>
      <c r="A51" s="49">
        <v>1004</v>
      </c>
      <c r="B51" s="35" t="s">
        <v>310</v>
      </c>
      <c r="C51" s="91">
        <v>6315.72</v>
      </c>
      <c r="D51" s="91"/>
      <c r="E51" s="91">
        <v>6315.72</v>
      </c>
      <c r="F51" s="91">
        <v>5028.54</v>
      </c>
      <c r="G51" s="55"/>
      <c r="H51" s="98">
        <f t="shared" ref="H51" si="1">F51/E51*100</f>
        <v>79.619425813683947</v>
      </c>
      <c r="J51" s="105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>
      <c r="A52" s="49">
        <v>1006</v>
      </c>
      <c r="B52" s="35" t="s">
        <v>114</v>
      </c>
      <c r="C52" s="91">
        <v>5796.6</v>
      </c>
      <c r="D52" s="91"/>
      <c r="E52" s="91">
        <v>5796.6</v>
      </c>
      <c r="F52" s="91">
        <v>1351.12</v>
      </c>
      <c r="G52" s="55"/>
      <c r="H52" s="98">
        <f t="shared" si="0"/>
        <v>23.308836214332537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>
      <c r="A53" s="48">
        <v>1100</v>
      </c>
      <c r="B53" s="5" t="s">
        <v>115</v>
      </c>
      <c r="C53" s="89">
        <f>SUM(C54:C55)</f>
        <v>37392.54</v>
      </c>
      <c r="D53" s="89"/>
      <c r="E53" s="89">
        <f t="shared" ref="E53:F53" si="2">SUM(E54:E55)</f>
        <v>37392.54</v>
      </c>
      <c r="F53" s="89">
        <f t="shared" si="2"/>
        <v>14323.9</v>
      </c>
      <c r="G53" s="57"/>
      <c r="H53" s="106">
        <f t="shared" si="0"/>
        <v>38.306838743770818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>
      <c r="A54" s="49">
        <v>1101</v>
      </c>
      <c r="B54" s="35" t="s">
        <v>116</v>
      </c>
      <c r="C54" s="91">
        <v>23570.7</v>
      </c>
      <c r="D54" s="91"/>
      <c r="E54" s="91">
        <v>23570.7</v>
      </c>
      <c r="F54" s="91">
        <v>9723.9</v>
      </c>
      <c r="G54" s="55"/>
      <c r="H54" s="98">
        <f t="shared" si="0"/>
        <v>41.25418422023953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>
      <c r="A55" s="49">
        <v>1101</v>
      </c>
      <c r="B55" s="35" t="s">
        <v>116</v>
      </c>
      <c r="C55" s="91">
        <v>13821.84</v>
      </c>
      <c r="D55" s="91"/>
      <c r="E55" s="91">
        <v>13821.84</v>
      </c>
      <c r="F55" s="91">
        <v>4600</v>
      </c>
      <c r="G55" s="55"/>
      <c r="H55" s="98">
        <f t="shared" ref="H55" si="3">F55/E55*100</f>
        <v>33.280663066567115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>
      <c r="A56" s="48">
        <v>1200</v>
      </c>
      <c r="B56" s="5" t="s">
        <v>117</v>
      </c>
      <c r="C56" s="89">
        <f>SUM(C57+C59+C58)</f>
        <v>3295.5200000000004</v>
      </c>
      <c r="D56" s="89"/>
      <c r="E56" s="89">
        <f>SUM(E57+E59+E58)</f>
        <v>3295.5200000000004</v>
      </c>
      <c r="F56" s="89">
        <f>SUM(F57+F59+F58)</f>
        <v>877.33</v>
      </c>
      <c r="G56" s="57"/>
      <c r="H56" s="106">
        <f t="shared" si="0"/>
        <v>26.621898820216533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>
      <c r="A57" s="49">
        <v>1201</v>
      </c>
      <c r="B57" s="35" t="s">
        <v>118</v>
      </c>
      <c r="C57" s="91">
        <v>2591.5100000000002</v>
      </c>
      <c r="D57" s="91"/>
      <c r="E57" s="91">
        <v>2591.5100000000002</v>
      </c>
      <c r="F57" s="91">
        <v>687.96</v>
      </c>
      <c r="G57" s="55"/>
      <c r="H57" s="98">
        <f t="shared" si="0"/>
        <v>26.546685137236594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>
      <c r="A58" s="49">
        <v>1202</v>
      </c>
      <c r="B58" s="35" t="s">
        <v>119</v>
      </c>
      <c r="C58" s="91">
        <v>404.01</v>
      </c>
      <c r="D58" s="91"/>
      <c r="E58" s="91">
        <v>404.01</v>
      </c>
      <c r="F58" s="91">
        <v>121.67</v>
      </c>
      <c r="G58" s="55"/>
      <c r="H58" s="98">
        <f t="shared" ref="H58" si="4">F58/E58*100</f>
        <v>30.115591198237667</v>
      </c>
      <c r="L58" s="52"/>
      <c r="M58" s="15"/>
      <c r="N58" s="37"/>
      <c r="O58" s="17"/>
      <c r="P58" s="17"/>
      <c r="Q58" s="17"/>
      <c r="R58" s="23"/>
      <c r="S58" s="42"/>
    </row>
    <row r="59" spans="1:19" s="40" customFormat="1" ht="31.5">
      <c r="A59" s="49">
        <v>1204</v>
      </c>
      <c r="B59" s="35" t="s">
        <v>414</v>
      </c>
      <c r="C59" s="91">
        <v>300</v>
      </c>
      <c r="D59" s="91"/>
      <c r="E59" s="91">
        <v>300</v>
      </c>
      <c r="F59" s="91">
        <v>67.7</v>
      </c>
      <c r="G59" s="55"/>
      <c r="H59" s="98">
        <f t="shared" si="0"/>
        <v>22.56666666666667</v>
      </c>
      <c r="L59" s="54"/>
      <c r="M59" s="39"/>
      <c r="N59" s="33"/>
      <c r="O59" s="26"/>
      <c r="P59" s="23"/>
      <c r="Q59" s="26"/>
      <c r="R59" s="23"/>
      <c r="S59" s="42"/>
    </row>
    <row r="60" spans="1:19" s="40" customFormat="1" ht="31.5">
      <c r="A60" s="48">
        <v>1300</v>
      </c>
      <c r="B60" s="5" t="s">
        <v>120</v>
      </c>
      <c r="C60" s="89">
        <f>SUM(C61)</f>
        <v>3.68</v>
      </c>
      <c r="D60" s="89"/>
      <c r="E60" s="89">
        <f>SUM(E61)</f>
        <v>3.68</v>
      </c>
      <c r="F60" s="89">
        <f>SUM(F61)</f>
        <v>1.2</v>
      </c>
      <c r="G60" s="57"/>
      <c r="H60" s="106">
        <f t="shared" si="0"/>
        <v>32.608695652173907</v>
      </c>
      <c r="L60" s="52"/>
      <c r="M60" s="15"/>
      <c r="N60" s="37"/>
      <c r="O60" s="17"/>
      <c r="P60" s="17"/>
      <c r="Q60" s="17"/>
      <c r="R60" s="23"/>
      <c r="S60" s="42"/>
    </row>
    <row r="61" spans="1:19" s="40" customFormat="1" ht="31.5">
      <c r="A61" s="49">
        <v>1301</v>
      </c>
      <c r="B61" s="35" t="s">
        <v>121</v>
      </c>
      <c r="C61" s="91">
        <v>3.68</v>
      </c>
      <c r="D61" s="91"/>
      <c r="E61" s="91">
        <v>3.68</v>
      </c>
      <c r="F61" s="91">
        <v>1.2</v>
      </c>
      <c r="G61" s="57"/>
      <c r="H61" s="98">
        <f t="shared" si="0"/>
        <v>32.608695652173907</v>
      </c>
      <c r="L61" s="54"/>
      <c r="M61" s="39"/>
      <c r="N61" s="33"/>
      <c r="O61" s="26"/>
      <c r="P61" s="23"/>
      <c r="Q61" s="26"/>
      <c r="R61" s="23"/>
      <c r="S61" s="42"/>
    </row>
    <row r="62" spans="1:19" ht="15.75">
      <c r="A62" s="55"/>
      <c r="B62" s="56" t="s">
        <v>122</v>
      </c>
      <c r="C62" s="89">
        <f>SUM(C6+C15+C20+C27+C32+C36+C42+C45+C47+C53+C56+C60)</f>
        <v>2547079.8900000006</v>
      </c>
      <c r="D62" s="89">
        <f>SUM(D6+D15+D20+D27+D32+D36+D42+D45+D47+D53+D56+D60)</f>
        <v>0</v>
      </c>
      <c r="E62" s="89">
        <f>SUM(E6+E15+E20+E27+E32+E36+E42+E45+E47+E53+E56+E60)</f>
        <v>2547079.8900000006</v>
      </c>
      <c r="F62" s="89">
        <f>SUM(F6+F15+F20+F27+F32+F36+F42+F45+F47+F53+F56+F60)</f>
        <v>737320.12000000011</v>
      </c>
      <c r="G62" s="57"/>
      <c r="H62" s="6">
        <f t="shared" si="0"/>
        <v>28.9476636714367</v>
      </c>
      <c r="J62" s="101"/>
      <c r="L62" s="54"/>
      <c r="M62" s="39"/>
      <c r="N62" s="25"/>
      <c r="O62" s="26"/>
      <c r="P62" s="23"/>
      <c r="Q62" s="26"/>
      <c r="R62" s="23"/>
      <c r="S62" s="13"/>
    </row>
    <row r="63" spans="1:19" ht="15.75">
      <c r="A63" s="2"/>
      <c r="B63" s="2"/>
      <c r="C63" s="2"/>
      <c r="D63" s="2"/>
      <c r="E63" s="2"/>
      <c r="F63" s="58"/>
      <c r="G63" s="2"/>
      <c r="H63" s="2"/>
      <c r="L63" s="52"/>
      <c r="M63" s="15"/>
      <c r="N63" s="37"/>
      <c r="O63" s="17"/>
      <c r="P63" s="17"/>
      <c r="Q63" s="17"/>
      <c r="R63" s="23"/>
      <c r="S63" s="13"/>
    </row>
    <row r="64" spans="1:19">
      <c r="J64" s="101"/>
      <c r="L64" s="60"/>
      <c r="M64" s="60"/>
      <c r="N64" s="60"/>
      <c r="O64" s="60"/>
      <c r="P64" s="60"/>
      <c r="Q64" s="60"/>
      <c r="R64" s="60"/>
      <c r="S64" s="13"/>
    </row>
    <row r="65" spans="1:19" ht="15" customHeight="1">
      <c r="A65" s="117" t="s">
        <v>485</v>
      </c>
      <c r="B65" s="117"/>
      <c r="C65" s="117"/>
      <c r="D65" s="117"/>
      <c r="E65" s="117"/>
      <c r="F65" s="117"/>
      <c r="G65" s="117"/>
      <c r="H65" s="117"/>
      <c r="L65" s="60"/>
      <c r="M65" s="60"/>
      <c r="N65" s="60"/>
      <c r="O65" s="60"/>
      <c r="P65" s="60"/>
      <c r="Q65" s="60"/>
      <c r="R65" s="60"/>
      <c r="S65" s="13"/>
    </row>
    <row r="66" spans="1:19" ht="15.75">
      <c r="A66" s="117"/>
      <c r="B66" s="117"/>
      <c r="C66" s="117"/>
      <c r="D66" s="117"/>
      <c r="E66" s="117"/>
      <c r="F66" s="117"/>
      <c r="G66" s="117"/>
      <c r="H66" s="117"/>
      <c r="L66" s="61"/>
      <c r="M66" s="61"/>
      <c r="N66" s="61"/>
      <c r="O66" s="61"/>
      <c r="P66" s="61"/>
      <c r="Q66" s="61"/>
      <c r="R66" s="61"/>
      <c r="S66" s="13"/>
    </row>
    <row r="67" spans="1:19" ht="12.75" customHeight="1">
      <c r="A67" s="117"/>
      <c r="B67" s="117"/>
      <c r="C67" s="117"/>
      <c r="D67" s="117"/>
      <c r="E67" s="117"/>
      <c r="F67" s="117"/>
      <c r="G67" s="117"/>
      <c r="H67" s="117"/>
      <c r="L67" s="13"/>
      <c r="M67" s="13"/>
      <c r="N67" s="13"/>
      <c r="O67" s="13"/>
      <c r="P67" s="13"/>
      <c r="Q67" s="13"/>
      <c r="R67" s="13"/>
      <c r="S67" s="13"/>
    </row>
    <row r="68" spans="1:19" ht="44.25" customHeight="1">
      <c r="A68" s="117"/>
      <c r="B68" s="117"/>
      <c r="C68" s="117"/>
      <c r="D68" s="117"/>
      <c r="E68" s="117"/>
      <c r="F68" s="117"/>
      <c r="G68" s="117"/>
      <c r="H68" s="117"/>
      <c r="L68" s="62"/>
      <c r="M68" s="62"/>
      <c r="N68" s="62"/>
      <c r="O68" s="62"/>
      <c r="P68" s="62"/>
      <c r="Q68" s="62"/>
      <c r="R68" s="62"/>
      <c r="S68" s="13"/>
    </row>
    <row r="69" spans="1:19" ht="12.75" hidden="1" customHeight="1">
      <c r="A69" s="117"/>
      <c r="B69" s="117"/>
      <c r="C69" s="117"/>
      <c r="D69" s="117"/>
      <c r="E69" s="117"/>
      <c r="F69" s="117"/>
      <c r="G69" s="117"/>
      <c r="H69" s="117"/>
      <c r="L69" s="62"/>
      <c r="M69" s="62"/>
      <c r="N69" s="62"/>
      <c r="O69" s="62"/>
      <c r="P69" s="62"/>
      <c r="Q69" s="62"/>
      <c r="R69" s="62"/>
      <c r="S69" s="13"/>
    </row>
    <row r="70" spans="1:19" ht="12.75" customHeight="1">
      <c r="L70" s="62"/>
      <c r="M70" s="62"/>
      <c r="N70" s="62"/>
      <c r="O70" s="62"/>
      <c r="P70" s="62"/>
      <c r="Q70" s="62"/>
      <c r="R70" s="62"/>
      <c r="S70" s="13"/>
    </row>
    <row r="71" spans="1:19" ht="12.75" customHeight="1">
      <c r="L71" s="62"/>
      <c r="M71" s="62"/>
      <c r="N71" s="62"/>
      <c r="O71" s="62"/>
      <c r="P71" s="62"/>
      <c r="Q71" s="62"/>
      <c r="R71" s="62"/>
      <c r="S71" s="13"/>
    </row>
    <row r="72" spans="1:19" ht="12.75" customHeight="1">
      <c r="L72" s="62"/>
      <c r="M72" s="62"/>
      <c r="N72" s="62"/>
      <c r="O72" s="62"/>
      <c r="P72" s="62"/>
      <c r="Q72" s="62"/>
      <c r="R72" s="62"/>
      <c r="S72" s="13"/>
    </row>
    <row r="73" spans="1:19">
      <c r="L73" s="13"/>
      <c r="M73" s="13"/>
      <c r="N73" s="13"/>
      <c r="O73" s="13"/>
      <c r="P73" s="13"/>
      <c r="Q73" s="13"/>
      <c r="R73" s="13"/>
      <c r="S73" s="13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>
      <c r="A2" s="118" t="s">
        <v>130</v>
      </c>
      <c r="B2" s="118"/>
      <c r="C2" s="118"/>
      <c r="D2" s="118"/>
      <c r="E2" s="118"/>
      <c r="F2" s="118"/>
      <c r="G2" s="69"/>
      <c r="H2" s="69"/>
      <c r="I2" s="69"/>
    </row>
    <row r="3" spans="1:9" ht="15.75">
      <c r="A3" s="118"/>
      <c r="B3" s="118"/>
      <c r="C3" s="118"/>
      <c r="D3" s="118"/>
      <c r="E3" s="118"/>
      <c r="F3" s="118"/>
      <c r="G3" s="69"/>
      <c r="H3" s="69"/>
      <c r="I3" s="69"/>
    </row>
    <row r="4" spans="1:9" ht="15.75">
      <c r="A4" s="119" t="s">
        <v>481</v>
      </c>
      <c r="B4" s="119"/>
      <c r="C4" s="119"/>
      <c r="D4" s="119"/>
      <c r="E4" s="119"/>
      <c r="F4" s="119"/>
    </row>
    <row r="5" spans="1:9" ht="76.5">
      <c r="A5" s="72" t="s">
        <v>131</v>
      </c>
      <c r="B5" s="72" t="s">
        <v>132</v>
      </c>
      <c r="C5" s="72" t="s">
        <v>133</v>
      </c>
      <c r="D5" s="70" t="s">
        <v>411</v>
      </c>
      <c r="E5" s="70" t="s">
        <v>482</v>
      </c>
      <c r="F5" s="70" t="s">
        <v>185</v>
      </c>
    </row>
    <row r="6" spans="1:9">
      <c r="A6" s="73">
        <v>1</v>
      </c>
      <c r="B6" s="74">
        <v>2</v>
      </c>
      <c r="C6" s="74">
        <v>3</v>
      </c>
      <c r="D6" s="100">
        <v>4</v>
      </c>
      <c r="E6" s="71"/>
      <c r="F6" s="71"/>
    </row>
    <row r="7" spans="1:9" ht="31.5">
      <c r="A7" s="75" t="s">
        <v>134</v>
      </c>
      <c r="B7" s="76" t="s">
        <v>135</v>
      </c>
      <c r="C7" s="77" t="s">
        <v>136</v>
      </c>
      <c r="D7" s="103">
        <f>SUM(D8)</f>
        <v>86611.760000000009</v>
      </c>
      <c r="E7" s="93">
        <f>SUM(E8)</f>
        <v>76609.790000000008</v>
      </c>
      <c r="F7" s="84" t="s">
        <v>186</v>
      </c>
    </row>
    <row r="8" spans="1:9" ht="47.25">
      <c r="A8" s="75" t="s">
        <v>137</v>
      </c>
      <c r="B8" s="76" t="s">
        <v>138</v>
      </c>
      <c r="C8" s="77" t="s">
        <v>139</v>
      </c>
      <c r="D8" s="103">
        <f>SUM(D9+D14+D23)</f>
        <v>86611.760000000009</v>
      </c>
      <c r="E8" s="93">
        <f>SUM(E9+E14+E23)</f>
        <v>76609.790000000008</v>
      </c>
      <c r="F8" s="84" t="s">
        <v>186</v>
      </c>
    </row>
    <row r="9" spans="1:9" ht="31.5">
      <c r="A9" s="78" t="s">
        <v>140</v>
      </c>
      <c r="B9" s="79" t="s">
        <v>141</v>
      </c>
      <c r="C9" s="80" t="s">
        <v>142</v>
      </c>
      <c r="D9" s="104">
        <f>SUM(D10-D12)</f>
        <v>0</v>
      </c>
      <c r="E9" s="94">
        <f>SUM(E10-E12)</f>
        <v>0</v>
      </c>
      <c r="F9" s="84" t="s">
        <v>186</v>
      </c>
    </row>
    <row r="10" spans="1:9" ht="49.5" customHeight="1">
      <c r="A10" s="78" t="s">
        <v>143</v>
      </c>
      <c r="B10" s="79" t="s">
        <v>144</v>
      </c>
      <c r="C10" s="80" t="s">
        <v>145</v>
      </c>
      <c r="D10" s="104">
        <f>SUM(D11)</f>
        <v>0</v>
      </c>
      <c r="E10" s="94">
        <f>SUM(E11)</f>
        <v>0</v>
      </c>
      <c r="F10" s="83" t="s">
        <v>186</v>
      </c>
    </row>
    <row r="11" spans="1:9" ht="47.25">
      <c r="A11" s="78" t="s">
        <v>146</v>
      </c>
      <c r="B11" s="79" t="s">
        <v>147</v>
      </c>
      <c r="C11" s="80" t="s">
        <v>148</v>
      </c>
      <c r="D11" s="104">
        <v>0</v>
      </c>
      <c r="E11" s="95">
        <v>0</v>
      </c>
      <c r="F11" s="83" t="s">
        <v>186</v>
      </c>
    </row>
    <row r="12" spans="1:9" ht="47.25">
      <c r="A12" s="78" t="s">
        <v>149</v>
      </c>
      <c r="B12" s="79" t="s">
        <v>150</v>
      </c>
      <c r="C12" s="80" t="s">
        <v>151</v>
      </c>
      <c r="D12" s="104">
        <f>SUM(D13)</f>
        <v>0</v>
      </c>
      <c r="E12" s="94">
        <f>SUM(E13)</f>
        <v>0</v>
      </c>
      <c r="F12" s="83" t="s">
        <v>186</v>
      </c>
    </row>
    <row r="13" spans="1:9" ht="47.25">
      <c r="A13" s="78" t="s">
        <v>152</v>
      </c>
      <c r="B13" s="79" t="s">
        <v>153</v>
      </c>
      <c r="C13" s="81" t="s">
        <v>154</v>
      </c>
      <c r="D13" s="104">
        <v>0</v>
      </c>
      <c r="E13" s="95">
        <v>0</v>
      </c>
      <c r="F13" s="83" t="s">
        <v>186</v>
      </c>
    </row>
    <row r="14" spans="1:9" ht="47.25">
      <c r="A14" s="78" t="s">
        <v>155</v>
      </c>
      <c r="B14" s="79" t="s">
        <v>156</v>
      </c>
      <c r="C14" s="80" t="s">
        <v>157</v>
      </c>
      <c r="D14" s="104">
        <f>SUM(D15-D17)</f>
        <v>-1716.8700000000008</v>
      </c>
      <c r="E14" s="94">
        <f>SUM(E15-E17)</f>
        <v>-1716.87</v>
      </c>
      <c r="F14" s="83">
        <f>E14/D14</f>
        <v>0.99999999999999944</v>
      </c>
    </row>
    <row r="15" spans="1:9" ht="63">
      <c r="A15" s="78" t="s">
        <v>158</v>
      </c>
      <c r="B15" s="79" t="s">
        <v>159</v>
      </c>
      <c r="C15" s="80" t="s">
        <v>160</v>
      </c>
      <c r="D15" s="104">
        <f>SUM(D16)</f>
        <v>10000</v>
      </c>
      <c r="E15" s="94">
        <f>SUM(E16)</f>
        <v>0</v>
      </c>
      <c r="F15" s="83" t="s">
        <v>186</v>
      </c>
    </row>
    <row r="16" spans="1:9" ht="63">
      <c r="A16" s="78" t="s">
        <v>161</v>
      </c>
      <c r="B16" s="79" t="s">
        <v>162</v>
      </c>
      <c r="C16" s="80" t="s">
        <v>163</v>
      </c>
      <c r="D16" s="104">
        <v>10000</v>
      </c>
      <c r="E16" s="95">
        <v>0</v>
      </c>
      <c r="F16" s="83" t="s">
        <v>186</v>
      </c>
    </row>
    <row r="17" spans="1:6" ht="78.75">
      <c r="A17" s="78" t="s">
        <v>164</v>
      </c>
      <c r="B17" s="79" t="s">
        <v>165</v>
      </c>
      <c r="C17" s="80" t="s">
        <v>166</v>
      </c>
      <c r="D17" s="104">
        <f>SUM(D18)</f>
        <v>11716.87</v>
      </c>
      <c r="E17" s="94">
        <f>SUM(E18)</f>
        <v>1716.87</v>
      </c>
      <c r="F17" s="83">
        <f>E18/D18</f>
        <v>0.14652974727892346</v>
      </c>
    </row>
    <row r="18" spans="1:6" ht="69" customHeight="1">
      <c r="A18" s="78" t="s">
        <v>167</v>
      </c>
      <c r="B18" s="82" t="s">
        <v>168</v>
      </c>
      <c r="C18" s="80" t="s">
        <v>169</v>
      </c>
      <c r="D18" s="104">
        <v>11716.87</v>
      </c>
      <c r="E18" s="95">
        <v>1716.87</v>
      </c>
      <c r="F18" s="83">
        <f>E18/D18</f>
        <v>0.14652974727892346</v>
      </c>
    </row>
    <row r="19" spans="1:6" ht="47.25">
      <c r="A19" s="78" t="s">
        <v>170</v>
      </c>
      <c r="B19" s="79" t="s">
        <v>171</v>
      </c>
      <c r="C19" s="80" t="s">
        <v>172</v>
      </c>
      <c r="D19" s="104">
        <f>SUM(D20)</f>
        <v>0</v>
      </c>
      <c r="E19" s="94">
        <f>SUM(E20)</f>
        <v>0</v>
      </c>
      <c r="F19" s="83" t="s">
        <v>186</v>
      </c>
    </row>
    <row r="20" spans="1:6" ht="127.5" customHeight="1">
      <c r="A20" s="78" t="s">
        <v>173</v>
      </c>
      <c r="B20" s="82" t="s">
        <v>174</v>
      </c>
      <c r="C20" s="80" t="s">
        <v>175</v>
      </c>
      <c r="D20" s="104">
        <v>0</v>
      </c>
      <c r="E20" s="95">
        <v>0</v>
      </c>
      <c r="F20" s="83" t="s">
        <v>186</v>
      </c>
    </row>
    <row r="21" spans="1:6" ht="51" customHeight="1">
      <c r="A21" s="78" t="s">
        <v>176</v>
      </c>
      <c r="B21" s="79" t="s">
        <v>177</v>
      </c>
      <c r="C21" s="80" t="s">
        <v>178</v>
      </c>
      <c r="D21" s="104">
        <f>SUM(D22)</f>
        <v>0</v>
      </c>
      <c r="E21" s="94">
        <f>SUM(E22)</f>
        <v>0</v>
      </c>
      <c r="F21" s="83" t="s">
        <v>186</v>
      </c>
    </row>
    <row r="22" spans="1:6" ht="67.5" customHeight="1">
      <c r="A22" s="78" t="s">
        <v>179</v>
      </c>
      <c r="B22" s="79" t="s">
        <v>180</v>
      </c>
      <c r="C22" s="80" t="s">
        <v>181</v>
      </c>
      <c r="D22" s="104">
        <v>0</v>
      </c>
      <c r="E22" s="96">
        <v>0</v>
      </c>
      <c r="F22" s="83" t="s">
        <v>186</v>
      </c>
    </row>
    <row r="23" spans="1:6" ht="34.5" customHeight="1">
      <c r="A23" s="78" t="s">
        <v>182</v>
      </c>
      <c r="B23" s="79" t="s">
        <v>183</v>
      </c>
      <c r="C23" s="80" t="s">
        <v>184</v>
      </c>
      <c r="D23" s="104">
        <v>88328.63</v>
      </c>
      <c r="E23" s="97">
        <v>78326.66</v>
      </c>
      <c r="F23" s="84" t="s">
        <v>186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120" t="s">
        <v>125</v>
      </c>
      <c r="B2" s="120"/>
    </row>
    <row r="3" spans="1:2" s="1" customFormat="1" ht="19.5" customHeight="1">
      <c r="A3" s="120" t="s">
        <v>126</v>
      </c>
      <c r="B3" s="120"/>
    </row>
    <row r="4" spans="1:2" ht="15.75">
      <c r="A4" s="121" t="s">
        <v>483</v>
      </c>
      <c r="B4" s="121"/>
    </row>
    <row r="5" spans="1:2" ht="42.75">
      <c r="A5" s="63" t="s">
        <v>123</v>
      </c>
      <c r="B5" s="64" t="s">
        <v>124</v>
      </c>
    </row>
    <row r="6" spans="1:2">
      <c r="A6" s="65" t="s">
        <v>127</v>
      </c>
      <c r="B6" s="88">
        <v>3621.2</v>
      </c>
    </row>
    <row r="8" spans="1:2">
      <c r="B8" s="1" t="s">
        <v>59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>
      <selection activeCell="A9" sqref="A9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122" t="s">
        <v>129</v>
      </c>
      <c r="B2" s="122"/>
    </row>
    <row r="3" spans="1:2" ht="15.75">
      <c r="A3" s="121" t="s">
        <v>484</v>
      </c>
      <c r="B3" s="121"/>
    </row>
    <row r="4" spans="1:2" ht="38.25">
      <c r="A4" s="67" t="s">
        <v>123</v>
      </c>
      <c r="B4" s="68" t="s">
        <v>124</v>
      </c>
    </row>
    <row r="5" spans="1:2" ht="24.75" customHeight="1">
      <c r="A5" s="66" t="s">
        <v>128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2022-05-05T05:44:50Z</cp:lastPrinted>
  <dcterms:created xsi:type="dcterms:W3CDTF">2015-01-16T05:02:30Z</dcterms:created>
  <dcterms:modified xsi:type="dcterms:W3CDTF">2022-05-12T04:32:32Z</dcterms:modified>
</cp:coreProperties>
</file>