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1760"/>
  </bookViews>
  <sheets>
    <sheet name="Доходы" sheetId="4" r:id="rId1"/>
    <sheet name="Расходы" sheetId="14" r:id="rId2"/>
    <sheet name="Источники" sheetId="15" r:id="rId3"/>
    <sheet name="Муниципальный долг" sheetId="16" r:id="rId4"/>
    <sheet name="Кредиторская задолженность" sheetId="17" r:id="rId5"/>
  </sheets>
  <definedNames>
    <definedName name="_xlnm.Print_Area" localSheetId="0">Доходы!$A$1:$F$153</definedName>
  </definedNames>
  <calcPr calcId="124519"/>
</workbook>
</file>

<file path=xl/calcChain.xml><?xml version="1.0" encoding="utf-8"?>
<calcChain xmlns="http://schemas.openxmlformats.org/spreadsheetml/2006/main">
  <c r="E167" i="4"/>
  <c r="E168"/>
  <c r="E169"/>
  <c r="E170"/>
  <c r="E171"/>
  <c r="E172"/>
  <c r="E180"/>
  <c r="E139"/>
  <c r="E127"/>
  <c r="E128"/>
  <c r="E113"/>
  <c r="E81"/>
  <c r="E82"/>
  <c r="F56" i="14"/>
  <c r="F174" i="4"/>
  <c r="F175"/>
  <c r="F176"/>
  <c r="F178"/>
  <c r="F179"/>
  <c r="F180"/>
  <c r="E131"/>
  <c r="E132"/>
  <c r="E111"/>
  <c r="E112"/>
  <c r="E95"/>
  <c r="E96"/>
  <c r="E94"/>
  <c r="E91"/>
  <c r="E65"/>
  <c r="D177"/>
  <c r="C177"/>
  <c r="F177" s="1"/>
  <c r="D173"/>
  <c r="C173"/>
  <c r="C171" s="1"/>
  <c r="D171"/>
  <c r="D166"/>
  <c r="E166" s="1"/>
  <c r="C166"/>
  <c r="D163"/>
  <c r="E163" s="1"/>
  <c r="C163"/>
  <c r="D155"/>
  <c r="C155"/>
  <c r="C151" s="1"/>
  <c r="E151" s="1"/>
  <c r="D151"/>
  <c r="D136"/>
  <c r="C136"/>
  <c r="D127"/>
  <c r="C127"/>
  <c r="C125"/>
  <c r="D123"/>
  <c r="C123"/>
  <c r="C116"/>
  <c r="C115" s="1"/>
  <c r="D115"/>
  <c r="D102"/>
  <c r="E102" s="1"/>
  <c r="C102"/>
  <c r="D96"/>
  <c r="C96"/>
  <c r="D86"/>
  <c r="C86"/>
  <c r="D84"/>
  <c r="C84"/>
  <c r="D81"/>
  <c r="C81"/>
  <c r="C77"/>
  <c r="D75"/>
  <c r="C75"/>
  <c r="D72"/>
  <c r="C72"/>
  <c r="D68"/>
  <c r="C68"/>
  <c r="D67"/>
  <c r="C67"/>
  <c r="D64"/>
  <c r="C64"/>
  <c r="D62"/>
  <c r="C62"/>
  <c r="D59"/>
  <c r="C59"/>
  <c r="D58"/>
  <c r="D57" s="1"/>
  <c r="C58"/>
  <c r="C57" s="1"/>
  <c r="D52"/>
  <c r="D51" s="1"/>
  <c r="C52"/>
  <c r="C51" s="1"/>
  <c r="D46"/>
  <c r="D42" s="1"/>
  <c r="D41" s="1"/>
  <c r="C46"/>
  <c r="C42" s="1"/>
  <c r="C41" s="1"/>
  <c r="D43"/>
  <c r="C43"/>
  <c r="D39"/>
  <c r="C39"/>
  <c r="D36"/>
  <c r="C36"/>
  <c r="D33"/>
  <c r="C33"/>
  <c r="D31"/>
  <c r="C31"/>
  <c r="D30"/>
  <c r="C30"/>
  <c r="D28"/>
  <c r="C28"/>
  <c r="D26"/>
  <c r="D17" s="1"/>
  <c r="C26"/>
  <c r="C17" s="1"/>
  <c r="D23"/>
  <c r="C23"/>
  <c r="D18"/>
  <c r="C18"/>
  <c r="D12"/>
  <c r="D11" s="1"/>
  <c r="C12"/>
  <c r="C11" s="1"/>
  <c r="D6"/>
  <c r="D5" s="1"/>
  <c r="C6"/>
  <c r="C5" s="1"/>
  <c r="F161"/>
  <c r="E152"/>
  <c r="E153"/>
  <c r="E154"/>
  <c r="E156"/>
  <c r="E157"/>
  <c r="E158"/>
  <c r="E160"/>
  <c r="E161"/>
  <c r="F172"/>
  <c r="F163"/>
  <c r="F165"/>
  <c r="F167"/>
  <c r="F168"/>
  <c r="F169"/>
  <c r="E165"/>
  <c r="C122" l="1"/>
  <c r="D122"/>
  <c r="D121" s="1"/>
  <c r="D125"/>
  <c r="D77"/>
  <c r="D4" s="1"/>
  <c r="C121"/>
  <c r="F171"/>
  <c r="C4"/>
  <c r="E155"/>
  <c r="E159"/>
  <c r="E162"/>
  <c r="F164"/>
  <c r="F170"/>
  <c r="F166"/>
  <c r="E164"/>
  <c r="E121" l="1"/>
  <c r="D181"/>
  <c r="C181"/>
  <c r="F173"/>
  <c r="F181" l="1"/>
  <c r="F162" l="1"/>
  <c r="F160"/>
  <c r="F159"/>
  <c r="F158"/>
  <c r="F157"/>
  <c r="F156"/>
  <c r="F155"/>
  <c r="F154"/>
  <c r="F153"/>
  <c r="F152"/>
  <c r="F151"/>
  <c r="F150"/>
  <c r="E150"/>
  <c r="E148" s="1"/>
  <c r="F149"/>
  <c r="F148"/>
  <c r="F147"/>
  <c r="E147"/>
  <c r="F146"/>
  <c r="E145"/>
  <c r="F144"/>
  <c r="E144"/>
  <c r="F143"/>
  <c r="E143"/>
  <c r="F142"/>
  <c r="F141"/>
  <c r="E141"/>
  <c r="F140"/>
  <c r="E140"/>
  <c r="F139"/>
  <c r="F138"/>
  <c r="E138"/>
  <c r="F137"/>
  <c r="E137"/>
  <c r="F136"/>
  <c r="E136"/>
  <c r="F135"/>
  <c r="E135"/>
  <c r="E134"/>
  <c r="F133"/>
  <c r="E133"/>
  <c r="F132"/>
  <c r="F131"/>
  <c r="F130"/>
  <c r="E130"/>
  <c r="F129"/>
  <c r="E129"/>
  <c r="F128"/>
  <c r="F127"/>
  <c r="F126"/>
  <c r="E126"/>
  <c r="F125"/>
  <c r="E125"/>
  <c r="F124"/>
  <c r="E124"/>
  <c r="F123"/>
  <c r="E123"/>
  <c r="F122"/>
  <c r="E122"/>
  <c r="F121"/>
  <c r="F120"/>
  <c r="E120"/>
  <c r="E119"/>
  <c r="F119"/>
  <c r="F116"/>
  <c r="F115"/>
  <c r="F114"/>
  <c r="F113"/>
  <c r="F112"/>
  <c r="F110"/>
  <c r="E110"/>
  <c r="F109"/>
  <c r="E109"/>
  <c r="F108"/>
  <c r="E108"/>
  <c r="F107"/>
  <c r="E107"/>
  <c r="F106"/>
  <c r="F105"/>
  <c r="E105"/>
  <c r="F104"/>
  <c r="F102"/>
  <c r="F101"/>
  <c r="F100"/>
  <c r="F99"/>
  <c r="F98"/>
  <c r="F97"/>
  <c r="E97"/>
  <c r="F96"/>
  <c r="F95"/>
  <c r="F94"/>
  <c r="F93"/>
  <c r="E93"/>
  <c r="E92"/>
  <c r="F92"/>
  <c r="F91"/>
  <c r="F90"/>
  <c r="E90"/>
  <c r="F89"/>
  <c r="E89"/>
  <c r="F88"/>
  <c r="E88"/>
  <c r="F87"/>
  <c r="E87"/>
  <c r="F86"/>
  <c r="E86"/>
  <c r="F85"/>
  <c r="E85"/>
  <c r="F84"/>
  <c r="E84"/>
  <c r="F83"/>
  <c r="F82"/>
  <c r="F81"/>
  <c r="F80"/>
  <c r="E80"/>
  <c r="E79"/>
  <c r="F79"/>
  <c r="F78"/>
  <c r="E78"/>
  <c r="F77"/>
  <c r="E77"/>
  <c r="F76"/>
  <c r="E76"/>
  <c r="F74"/>
  <c r="E74"/>
  <c r="E73"/>
  <c r="F73"/>
  <c r="F72"/>
  <c r="E72"/>
  <c r="F71"/>
  <c r="E71"/>
  <c r="E70"/>
  <c r="F70"/>
  <c r="F69"/>
  <c r="E69"/>
  <c r="F68"/>
  <c r="E68"/>
  <c r="E67"/>
  <c r="F67"/>
  <c r="F66"/>
  <c r="F65"/>
  <c r="F64"/>
  <c r="E64"/>
  <c r="E63"/>
  <c r="F62"/>
  <c r="E62"/>
  <c r="F60"/>
  <c r="E60"/>
  <c r="E59"/>
  <c r="E58"/>
  <c r="F56"/>
  <c r="E56"/>
  <c r="F55"/>
  <c r="E55"/>
  <c r="F54"/>
  <c r="F53"/>
  <c r="E53"/>
  <c r="E52"/>
  <c r="F52"/>
  <c r="E51"/>
  <c r="F51"/>
  <c r="F50"/>
  <c r="E50"/>
  <c r="F49"/>
  <c r="E49"/>
  <c r="F48"/>
  <c r="E48"/>
  <c r="F47"/>
  <c r="E47"/>
  <c r="E46"/>
  <c r="F46"/>
  <c r="F45"/>
  <c r="E45"/>
  <c r="F44"/>
  <c r="E44"/>
  <c r="E43"/>
  <c r="F43"/>
  <c r="E42"/>
  <c r="F42"/>
  <c r="F40"/>
  <c r="F39"/>
  <c r="F38"/>
  <c r="E38"/>
  <c r="F37"/>
  <c r="E37"/>
  <c r="E36"/>
  <c r="F36"/>
  <c r="F35"/>
  <c r="E35"/>
  <c r="F34"/>
  <c r="E34"/>
  <c r="E33"/>
  <c r="F33"/>
  <c r="F32"/>
  <c r="E32"/>
  <c r="E31"/>
  <c r="F31"/>
  <c r="F29"/>
  <c r="E29"/>
  <c r="E28"/>
  <c r="F27"/>
  <c r="E27"/>
  <c r="E26"/>
  <c r="F26"/>
  <c r="F25"/>
  <c r="F24"/>
  <c r="E24"/>
  <c r="E23"/>
  <c r="F22"/>
  <c r="E22"/>
  <c r="F21"/>
  <c r="E21"/>
  <c r="F20"/>
  <c r="F19"/>
  <c r="E19"/>
  <c r="F18"/>
  <c r="F16"/>
  <c r="E16"/>
  <c r="F15"/>
  <c r="E15"/>
  <c r="F14"/>
  <c r="E14"/>
  <c r="F13"/>
  <c r="E13"/>
  <c r="E12"/>
  <c r="E11"/>
  <c r="F10"/>
  <c r="E10"/>
  <c r="F9"/>
  <c r="E9"/>
  <c r="F8"/>
  <c r="E8"/>
  <c r="F7"/>
  <c r="E7"/>
  <c r="E6"/>
  <c r="E5"/>
  <c r="E41" l="1"/>
  <c r="F41"/>
  <c r="F6"/>
  <c r="F12"/>
  <c r="F28"/>
  <c r="E18"/>
  <c r="F23"/>
  <c r="E30"/>
  <c r="F58"/>
  <c r="F59"/>
  <c r="F63"/>
  <c r="F134"/>
  <c r="F145"/>
  <c r="F5"/>
  <c r="F11"/>
  <c r="F111"/>
  <c r="H57" i="14"/>
  <c r="H56"/>
  <c r="H55"/>
  <c r="H54"/>
  <c r="H52"/>
  <c r="H50"/>
  <c r="H49"/>
  <c r="H48"/>
  <c r="H47"/>
  <c r="H45"/>
  <c r="H44"/>
  <c r="H43"/>
  <c r="H42"/>
  <c r="H40"/>
  <c r="H39"/>
  <c r="H38"/>
  <c r="H37"/>
  <c r="H35"/>
  <c r="H34"/>
  <c r="H33"/>
  <c r="H31"/>
  <c r="H30"/>
  <c r="H29"/>
  <c r="H28"/>
  <c r="H26"/>
  <c r="H25"/>
  <c r="H24"/>
  <c r="H23"/>
  <c r="H22"/>
  <c r="H21"/>
  <c r="H19"/>
  <c r="H18"/>
  <c r="H17"/>
  <c r="H8"/>
  <c r="H14"/>
  <c r="H11"/>
  <c r="H10"/>
  <c r="H9"/>
  <c r="H7"/>
  <c r="E56"/>
  <c r="E53"/>
  <c r="E51"/>
  <c r="E46"/>
  <c r="E44"/>
  <c r="E41"/>
  <c r="E36"/>
  <c r="E32"/>
  <c r="E27"/>
  <c r="E20"/>
  <c r="E15"/>
  <c r="E6"/>
  <c r="F17" i="15"/>
  <c r="F18"/>
  <c r="E19"/>
  <c r="E15"/>
  <c r="E21"/>
  <c r="E17"/>
  <c r="E14" s="1"/>
  <c r="E12"/>
  <c r="E10"/>
  <c r="E9" s="1"/>
  <c r="D21"/>
  <c r="D19"/>
  <c r="D17"/>
  <c r="D15"/>
  <c r="D12"/>
  <c r="D10"/>
  <c r="D9" s="1"/>
  <c r="C56" i="14"/>
  <c r="F53"/>
  <c r="H53" s="1"/>
  <c r="C53"/>
  <c r="F51"/>
  <c r="H51" s="1"/>
  <c r="C51"/>
  <c r="F46"/>
  <c r="C46"/>
  <c r="F44"/>
  <c r="C44"/>
  <c r="F41"/>
  <c r="C41"/>
  <c r="F36"/>
  <c r="C36"/>
  <c r="F32"/>
  <c r="H32" s="1"/>
  <c r="D32"/>
  <c r="D58" s="1"/>
  <c r="C32"/>
  <c r="F27"/>
  <c r="C27"/>
  <c r="F20"/>
  <c r="C20"/>
  <c r="F15"/>
  <c r="C15"/>
  <c r="F6"/>
  <c r="C6"/>
  <c r="H41" l="1"/>
  <c r="E75" i="4"/>
  <c r="F75"/>
  <c r="F118"/>
  <c r="E118"/>
  <c r="E17"/>
  <c r="F17"/>
  <c r="E61"/>
  <c r="F61"/>
  <c r="F30"/>
  <c r="H46" i="14"/>
  <c r="H36"/>
  <c r="H27"/>
  <c r="H20"/>
  <c r="H15"/>
  <c r="H6"/>
  <c r="E58"/>
  <c r="E8" i="15"/>
  <c r="E7" s="1"/>
  <c r="D14"/>
  <c r="D8" s="1"/>
  <c r="D7" s="1"/>
  <c r="F58" i="14"/>
  <c r="C58"/>
  <c r="E4" i="4" l="1"/>
  <c r="F4"/>
  <c r="E57"/>
  <c r="F57"/>
  <c r="F117"/>
  <c r="E117"/>
  <c r="H58" i="14"/>
  <c r="F14" i="15"/>
</calcChain>
</file>

<file path=xl/sharedStrings.xml><?xml version="1.0" encoding="utf-8"?>
<sst xmlns="http://schemas.openxmlformats.org/spreadsheetml/2006/main" count="509" uniqueCount="438">
  <si>
    <t>Код бюджетной классификации доходов</t>
  </si>
  <si>
    <t xml:space="preserve">Наименование доходов бюджета </t>
  </si>
  <si>
    <t>Процент исполнения к годовым назначениям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</si>
  <si>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</si>
  <si>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</si>
  <si>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</si>
  <si>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</si>
  <si>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</si>
  <si>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</si>
  <si>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</si>
  <si>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налогов осуществляется в соответствии со статьями 227, 227.1 и 228 Налогового кодекса Российской Федерации</t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</si>
  <si>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</si>
  <si>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</si>
  <si>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</si>
  <si>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</si>
  <si>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</si>
  <si>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</si>
  <si>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000  1  03  00000  00  0000 000</t>
  </si>
  <si>
    <t>НАЛОГИ НА ТОВАРЫ (РАБОТЫ, УСЛУГИ), РЕАЛИЗУЕМЫЕ НА ТЕРРИТОРИИ РОССИЙСКОЙ ФЕДЕРАЦИИ</t>
  </si>
  <si>
    <t>000 1  03  02000  01  0000  110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</si>
  <si>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</si>
  <si>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</si>
  <si>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</si>
  <si>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</si>
  <si>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</si>
  <si>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</si>
  <si>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</si>
  <si>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</si>
  <si>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</si>
  <si>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182  1  05  02000  02  0000  110</t>
  </si>
  <si>
    <t>182  1  05  02010  02  0000  110</t>
  </si>
  <si>
    <t>Единый налог на вмененный доход для отдельных видов деятельности</t>
  </si>
  <si>
    <t>182  1  05  02020  02  0000  110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</si>
  <si>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</si>
  <si>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182  1  05  03000  01  0000  110</t>
  </si>
  <si>
    <t>Единый сельскохозяйственный налог</t>
  </si>
  <si>
    <t>182  1  05  03010  01  0000  110</t>
  </si>
  <si>
    <t>000  1  05  04000  02  0000  110</t>
  </si>
  <si>
    <t>Налог, взимаемый в связи с применением патентной системы налогообложения</t>
  </si>
  <si>
    <t>182  1  05  04010  02  0000  110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</si>
  <si>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</si>
  <si>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000  1  06  00000  00  0000  000</t>
  </si>
  <si>
    <t>НАЛОГИ НА ИМУЩЕСТВО</t>
  </si>
  <si>
    <t>182  1  06  01000  00  0000  110</t>
  </si>
  <si>
    <t>Налог на имущество физических лиц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</si>
  <si>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</si>
  <si>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</si>
  <si>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</si>
  <si>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</si>
  <si>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</si>
  <si>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</si>
  <si>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</si>
  <si>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</si>
  <si>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000  1  09  00000  00  0000  000</t>
  </si>
  <si>
    <t>182  1  09  04052  04  0000  110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</si>
  <si>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</si>
  <si>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</si>
  <si>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</si>
  <si>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</si>
  <si>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</si>
  <si>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902  1  11  05012  04  0000  120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</si>
  <si>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</si>
  <si>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000  1  11  05074  00  0000  000</t>
  </si>
  <si>
    <t>Доходы от сдачи в аренду имущества, составляющего казну городских округов (за исключением земельных участков)</t>
  </si>
  <si>
    <t>902  1  11  05074  04  0003  120</t>
  </si>
  <si>
    <t>902  1  11  05074  04  0004  120</t>
  </si>
  <si>
    <t>902  1  11  05074  04  0010  120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</si>
  <si>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</si>
  <si>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</si>
  <si>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</si>
  <si>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</si>
  <si>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048  1  12  01010  01  6000  120</t>
  </si>
  <si>
    <t>Плата за выбросы загрязняющих веществ в атмосферный воздух стационарными объектами</t>
  </si>
  <si>
    <t>048  1  12  01020  01  6000  120</t>
  </si>
  <si>
    <t>Плата за выбросы загрязняющих веществ в атмосферный воздух передвижными объектами</t>
  </si>
  <si>
    <t>048  1  12  01030  01  6000  120</t>
  </si>
  <si>
    <t>Плата за сбросы загрязняющих веществ в водные объекты</t>
  </si>
  <si>
    <t>048  1  12  01040  01  6000  120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</si>
  <si>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</si>
  <si>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</si>
  <si>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И КОМПЕНСАЦИИ ЗАТРАТ ГОСУДАРСТВА</t>
  </si>
  <si>
    <t>000  1  13  01000  00  0000  130</t>
  </si>
  <si>
    <t>Доходы от оказания платных услуг (работ)</t>
  </si>
  <si>
    <t>000  1  13  01994  04  0004  130</t>
  </si>
  <si>
    <t>Прочие доходы от оказания платных услуг (работ)</t>
  </si>
  <si>
    <t>901  1  13  01994  04  0004  130</t>
  </si>
  <si>
    <t>00  1  13  02000  00  0000  130</t>
  </si>
  <si>
    <t xml:space="preserve">Доходы от компенсации затрат государства </t>
  </si>
  <si>
    <t>901  1  13  02064  04  0000  130</t>
  </si>
  <si>
    <t>000  1  13  02994  04  0001  130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</si>
  <si>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</si>
  <si>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901  1  13  02994  04  0001  130</t>
  </si>
  <si>
    <t>906  1  13  02994  04  0001  130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</si>
  <si>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</si>
  <si>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</si>
  <si>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</si>
  <si>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</si>
  <si>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902  1  14  01040  04  0000  410</t>
  </si>
  <si>
    <t>Доходы от продажи квартир, находящихся в собственности городских округов</t>
  </si>
  <si>
    <t>902  1  14  02043  04  0001  410</t>
  </si>
  <si>
    <t>902  1  14  02043  04  0002  410</t>
  </si>
  <si>
    <t>000  1  14  06010  00  0000  430</t>
  </si>
  <si>
    <t>Доходы от продажи земельных участков, государственная собственность на которые не разграничена</t>
  </si>
  <si>
    <t>902  1  14  06012  04  0000  430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</si>
  <si>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</si>
  <si>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</si>
  <si>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</si>
  <si>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182  1  16  03010  01  6000  140</t>
  </si>
  <si>
    <t>182  1  16  03030  01  6000  140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</si>
  <si>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</si>
  <si>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182  1  16  06000  01  6000  140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</si>
  <si>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</si>
  <si>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</si>
  <si>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141  1  16  08010  01  6000  140</t>
  </si>
  <si>
    <t>000  1  16  21040  04  6000  140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</si>
  <si>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</si>
  <si>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188  1  16  21040  04  6000  140</t>
  </si>
  <si>
    <t>321  1  16  25060  01  6000  140</t>
  </si>
  <si>
    <t>Денежные взыскания (штрафы) за нарушение земельного законодательства</t>
  </si>
  <si>
    <t>141  1  16  28000  01  6000  140</t>
  </si>
  <si>
    <t>Денежные взыскания (штрафы) за нарушение законодательства в области санитарно-эпидемиологического благополучия человека и законодательства в сфере защиты прав потребителя</t>
  </si>
  <si>
    <t>Cуммы по искам о возмещении вреда, причиненного окружающей среде, подлежащие зачислению в бюджеты городских округов</t>
  </si>
  <si>
    <t>901  1  16  37030  04 0000  140</t>
  </si>
  <si>
    <t>Поступление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</si>
  <si>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Денежные взыскания (штрафы) и иные суммы за нарушение законодательства Российской Федерации об административных правонарушениях, предусмотренные статьей 20,25 Кодекса Российской Федерации об административных правонарушениях</t>
  </si>
  <si>
    <t>901  1  16  51020  02  0000  140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</si>
  <si>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</si>
  <si>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</si>
  <si>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</si>
  <si>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</si>
  <si>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037  1  16  90040  04  0000  140</t>
  </si>
  <si>
    <t>901  1  16  90040  04  0000  140</t>
  </si>
  <si>
    <t>141  1  16  90040  04  6000  140</t>
  </si>
  <si>
    <t>188  1  16  90040  04  6000  140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</si>
  <si>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</si>
  <si>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</si>
  <si>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</si>
  <si>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</si>
  <si>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</si>
  <si>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</si>
  <si>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</si>
  <si>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</si>
  <si>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</si>
  <si>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</si>
  <si>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</si>
  <si>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</si>
  <si>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919  2  02  01001  04  0000  151</t>
  </si>
  <si>
    <t>Дотации бюджетам городских округов на выравнивание бюджетной обеспеченности</t>
  </si>
  <si>
    <t xml:space="preserve"> 000  2  02  02000  00  0000  151</t>
  </si>
  <si>
    <t>СУБСИДИИ</t>
  </si>
  <si>
    <t>000  2  02  02999  04  0000  151</t>
  </si>
  <si>
    <t>ПРОЧИЕ субсидии бюджетам городских округов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</si>
  <si>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</si>
  <si>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</si>
  <si>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Субсидии на организацию отдыха детей в каникулярное время</t>
  </si>
  <si>
    <t>919  2  02  02999  04  0000  151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</si>
  <si>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</si>
  <si>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000  2  02  03000  00  0000  151</t>
  </si>
  <si>
    <t>СУБВЕНЦИИ</t>
  </si>
  <si>
    <t>901  2  02  03001  04  0000  151</t>
  </si>
  <si>
    <t>Субвенции бюджетам городских округов  на оплату  жилищно-коммунальных услуг отдельным категориям граждан</t>
  </si>
  <si>
    <t>901 2  02  03022  04  0000  151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</si>
  <si>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</si>
  <si>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901  2  02  03024  04  0000  151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</si>
  <si>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</si>
  <si>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государственного полномочия Свердловской области по хранению, комплектованию, учету и использованию 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</si>
  <si>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</si>
  <si>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на осуществление 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</si>
  <si>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на осуществление государственного полномочия по созданию административных комиссий</t>
  </si>
  <si>
    <t>000  2  02  03999  04  0000  151</t>
  </si>
  <si>
    <t>Прочие субвенции бюджетам городских округов</t>
  </si>
  <si>
    <t>906  2  02  03999  04  0000  151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</si>
  <si>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работниковобщеобразовательных учреждений, расходов на учебники и учебные пособия, технические средства оборудования, расходные материалы и хозяйственные нужды (за исключением расходов на содержание зданий и коммунальных расходов)</t>
  </si>
  <si>
    <t>Субвенции на обеспечение государственных гарантий прав граждан на получение дошкольного образования</t>
  </si>
  <si>
    <t>ИТОГО ДОХОДОВ</t>
  </si>
  <si>
    <t>902  1  11  05012  04  0001  120</t>
  </si>
  <si>
    <t>902  1  11  05012  04  0002  120</t>
  </si>
  <si>
    <t>902  1  14  02043  04  0000  410</t>
  </si>
  <si>
    <t>141  1  16  25050  01  6000  140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</si>
  <si>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(доходы, получаемые в виде арендной платы за указанные земельные участки)</t>
    </r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</si>
  <si>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  </r>
    <r>
      <rPr>
        <sz val="10"/>
        <color indexed="12"/>
        <rFont val="Times New Roman"/>
        <family val="1"/>
        <charset val="204"/>
      </rPr>
      <t>(средства от продажи права на заключение договоров аренды указанных земельных участков)</t>
    </r>
  </si>
  <si>
    <t xml:space="preserve"> </t>
  </si>
  <si>
    <t>182  1  06  06032  04  0000  110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</si>
  <si>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</si>
  <si>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</si>
  <si>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182  1  06  06042  04  0000  110</t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</si>
  <si>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</si>
  <si>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(плата за пользование жилыми помещениями (плата за наём) муниципального жилищного фонда, находящегося в казне городских округов)</t>
    </r>
  </si>
  <si>
    <r>
      <t xml:space="preserve">Доходы от сдачи в аренду имущества, составляющего казну городских округов (за исключением земельных участков) </t>
    </r>
    <r>
      <rPr>
        <sz val="10"/>
        <color indexed="12"/>
        <rFont val="Times New Roman"/>
        <family val="1"/>
        <charset val="204"/>
      </rPr>
      <t>(доходы от сдачи в аренду движимого имущества, находящегося в казне городских округов )</t>
    </r>
  </si>
  <si>
    <r>
      <t xml:space="preserve">Прочие доходы от оказания платных услуг (работ) получателями средств бюджетов городских округов </t>
    </r>
    <r>
      <rPr>
        <sz val="10"/>
        <color indexed="12"/>
        <rFont val="Times New Roman"/>
        <family val="1"/>
        <charset val="204"/>
      </rPr>
      <t xml:space="preserve">(прочие доходы от оказания платных услуг (работ) </t>
    </r>
  </si>
  <si>
    <r>
      <t xml:space="preserve">Прочие доходы от компенсации затрат бюджетов городских округов </t>
    </r>
    <r>
      <rPr>
        <sz val="10"/>
        <color indexed="12"/>
        <rFont val="Times New Roman"/>
        <family val="1"/>
        <charset val="204"/>
      </rPr>
      <t>(возврат дебиторской задолженности прошлых лет)</t>
    </r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</si>
  <si>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</si>
  <si>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(доходы от реализации объектов нежилого фонда)</t>
    </r>
  </si>
  <si>
    <r>
  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sz val="10"/>
        <color indexed="12"/>
        <rFont val="Times New Roman"/>
        <family val="1"/>
        <charset val="204"/>
      </rPr>
      <t xml:space="preserve"> (прочие доходы от реализации иного имущества,)</t>
    </r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</si>
  <si>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</si>
  <si>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</si>
  <si>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</si>
  <si>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000  1  16  25000  00  0000  140</t>
  </si>
  <si>
    <t>902  1  08  07150  01  0000  110</t>
  </si>
  <si>
    <t>Государственная пошлина за выдачу разрешения на установку рекламной конструкции</t>
  </si>
  <si>
    <t>182  1  16  90040  04  6000  140</t>
  </si>
  <si>
    <t>192  1  16  90040  04  6000  140</t>
  </si>
  <si>
    <t>000  2  18  04010  04  0000  180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</si>
  <si>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</si>
  <si>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</si>
  <si>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000  2  19  04000  04  0000  151</t>
  </si>
  <si>
    <t>Возврат остатков субсидий, субвенций и иных межбюджетных трансфертов, имеющих целевое назначение прошлых лет, из бюджетов городских округов</t>
  </si>
  <si>
    <t>901  2  19  04000  04  0000  151</t>
  </si>
  <si>
    <t>906  2  19  04000  04  0000  151</t>
  </si>
  <si>
    <t>901  2  02  02088  04  0002  151</t>
  </si>
  <si>
    <t>901  2  02  02089  04  0002  151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</si>
  <si>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</si>
  <si>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</si>
  <si>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901  2  02  02999  04  0000  151</t>
  </si>
  <si>
    <t xml:space="preserve">Субсидии на разработку документации по планировке территории, представление которых предусмотрено государственной программой Свердловской области «Реализация основных направлений государственной политики в строительном комплексе до 2020 года» </t>
  </si>
  <si>
    <t>000  2  02  04000  00 0000  151</t>
  </si>
  <si>
    <t>ИНЫЕ МЕЖБЮДЖЕТНЫЕ ТРАНСФЕРТЫ</t>
  </si>
  <si>
    <t>901  2  02  04999  04  0000  151</t>
  </si>
  <si>
    <t>000  1  05  00000  00  0000  000</t>
  </si>
  <si>
    <t>НАЛОГИ НА СОВОКУПНЫЙ ДОХОД</t>
  </si>
  <si>
    <t>106  1  16  90040  04  6000  140</t>
  </si>
  <si>
    <t>188  1  16  30030  01  6000  140</t>
  </si>
  <si>
    <t>Прочие денежные взыскания (штрафы) за правонарушения в области дорожного движения</t>
  </si>
  <si>
    <t>ЗАДОЛЖЕННОСТЬ И ПЕРЕРАСЧЕТЫ ПО ОТМЕНЕННЫМ НАЛОГАМ, СБОРАМ И ИНЫМ ОБЯЗАТЕЛЬНЫМ ПЛАТЕЖАМ</t>
  </si>
  <si>
    <t>Доходы, поступающие в порядке возмещения расходов, понесенных в связи с эксплуатацией имущества городских округов</t>
  </si>
  <si>
    <t>Денежные взыскания (штрафы) за нарушение законодательства о налогах и сборах, предусмотренные статьями 116, 118 пунктом 2 статьи 119, статьей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действующей статьи 117 Налогового кодекса Российской Федерации</t>
  </si>
  <si>
    <t>00  1  16  08000  00  0000  140</t>
  </si>
  <si>
    <t>076  1  16  35020  04 6000  140</t>
  </si>
  <si>
    <t>000  1  16 4 3000  01  6000  140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</si>
  <si>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</si>
  <si>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на организацию мероприятий по охране окружающей среды и природопользованию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</si>
  <si>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</si>
  <si>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901  2  18  04010  04  0000  180</t>
  </si>
  <si>
    <t>017  1  16  90040  04  0000  140</t>
  </si>
  <si>
    <t>Прочие 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</si>
  <si>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919  1  16  32000  04  0000  140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</si>
  <si>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</si>
  <si>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902  1  14  02042  04  0000  410</t>
  </si>
  <si>
    <t>902  1  11  09044  04  0000  120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</si>
  <si>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</si>
  <si>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005  1  16  90040  04  0000  140</t>
  </si>
  <si>
    <t>Субвенции на осуществление государственного полномочия Свердловской области по организации проведения мероприятий по предупреждению и ликвидации болезнй животных, их лечению, защите населения от болезней, общих для человека и животных, в части регулирования численности безнадзорных собак</t>
  </si>
  <si>
    <t>318  1  16  90040  04  6000  140</t>
  </si>
  <si>
    <t>Рост, снижение (+, -) в тыс. руб.</t>
  </si>
  <si>
    <t>182  1  05  01 000  00  0000  110</t>
  </si>
  <si>
    <t xml:space="preserve"> Налог, взимаемый в связи с применением упрощенной системы налогообложения</t>
  </si>
  <si>
    <t>182  1  05  01  011  01  0000  110</t>
  </si>
  <si>
    <t>Налог, взимаемый с налогоплательщиков, выбравших в качестве объекта налогообложения доходы</t>
  </si>
  <si>
    <t>182  1  05  01  021  01  0000  110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</si>
  <si>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</si>
  <si>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182  1  05  01  050  01  0000  110</t>
  </si>
  <si>
    <t>Минимальный налог, зачисляемый в бюджеты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</si>
  <si>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</si>
  <si>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901  2  02  03007  04  0000  151</t>
  </si>
  <si>
    <t>Субвенции бюджетам городских округов  на составление (изменение) списков кандидатов в присяжные заседатели федеральных судов общей юрисдикции в Российской Федерации</t>
  </si>
  <si>
    <t>901 2  02  03121  04  0000  151</t>
  </si>
  <si>
    <t>Субвенции бюджетам городских округов  на проведение Всероссийской сельскохозяйственной переписи в 2016 году</t>
  </si>
  <si>
    <t>906  2  18  04010  04  0000  180</t>
  </si>
  <si>
    <t>908  2  18  04020  04  0000  180</t>
  </si>
  <si>
    <t>Сумма бюджетных назначений на 2016 год (в тыс.руб.)</t>
  </si>
  <si>
    <t>182  1  05  01  012  01  3000  110</t>
  </si>
  <si>
    <t>Налог, взимаемый с налогоплательщиков, выбравших в качестве объекта налогооблажения доходы (за налоговые периоды, истекшие до 1 января 2011 года)</t>
  </si>
  <si>
    <t>188  1  16  08010  01  6000  140</t>
  </si>
  <si>
    <t>027  1  16  90040  04  0000  140</t>
  </si>
  <si>
    <t>901 2 02 02009 04 0000 151</t>
  </si>
  <si>
    <t>901  2  02  02216  04  0000  151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</si>
  <si>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</si>
  <si>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Исполнение бюджета  по расходам  Невьянского городского  округа</t>
  </si>
  <si>
    <t xml:space="preserve">Код  раздела, подраздела </t>
  </si>
  <si>
    <t>Наименование раздела, подраздела</t>
  </si>
  <si>
    <t>Объем средств по решению о бюджете на 2016 год, тыс. руб.</t>
  </si>
  <si>
    <t>Назнач-я текущего периода</t>
  </si>
  <si>
    <t>% исп. текущ. назначений</t>
  </si>
  <si>
    <t>Общегосударственные  вопросы</t>
  </si>
  <si>
    <t>Функционирование  высшего должностного лица  субъекта РФ и муниципального образования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</si>
  <si>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</si>
  <si>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</si>
  <si>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</si>
  <si>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Обеспечение деятельности финансовых, налоговых и таможенных органов  и органов финансового (финансово-бюджетного) надзора</t>
  </si>
  <si>
    <t xml:space="preserve">Обеспечение проведения выборов и референдумов </t>
  </si>
  <si>
    <r>
      <t>Резервные фонды</t>
    </r>
    <r>
      <rPr>
        <sz val="12"/>
        <rFont val="Calibri"/>
        <family val="2"/>
        <charset val="204"/>
      </rPr>
      <t xml:space="preserve"> ¹*</t>
    </r>
  </si>
  <si>
    <t>Другие общегосударственные вопросы</t>
  </si>
  <si>
    <t>Национальная  безопасность и правоохранительная  деятельность</t>
  </si>
  <si>
    <t>Органы внутренних дел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</si>
  <si>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</si>
  <si>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</si>
  <si>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</si>
  <si>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</si>
  <si>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</si>
  <si>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Водные ресурсы</t>
  </si>
  <si>
    <t>Транспорт</t>
  </si>
  <si>
    <t>Дорожное хозяйство (дорожные фонды)</t>
  </si>
  <si>
    <t xml:space="preserve">Связь и информатика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</si>
  <si>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</si>
  <si>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</si>
  <si>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</si>
  <si>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</si>
  <si>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</si>
  <si>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</si>
  <si>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 среды</t>
  </si>
  <si>
    <t>Сбор, удаление отходов и очистка сточных вод</t>
  </si>
  <si>
    <t xml:space="preserve"> 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</si>
  <si>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</si>
  <si>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</si>
  <si>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</si>
  <si>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</si>
  <si>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</si>
  <si>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</si>
  <si>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</si>
  <si>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 xml:space="preserve">Культура </t>
  </si>
  <si>
    <t>Другие вопросы в области культуры, кинематографии</t>
  </si>
  <si>
    <t>Здравоохранение</t>
  </si>
  <si>
    <t xml:space="preserve"> Другие вопросы в области здравоохранения</t>
  </si>
  <si>
    <t>Социальная 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</si>
  <si>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</si>
  <si>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</si>
  <si>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</si>
  <si>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 вопросы в области социальной политики</t>
  </si>
  <si>
    <t xml:space="preserve"> Физическая культура и спорт</t>
  </si>
  <si>
    <t>Физическая культура</t>
  </si>
  <si>
    <t xml:space="preserve">Средства массовой информации </t>
  </si>
  <si>
    <t xml:space="preserve">Телевидение и радиовещание </t>
  </si>
  <si>
    <t xml:space="preserve"> Периодическая печать и издательства </t>
  </si>
  <si>
    <t xml:space="preserve"> Обслуживание государственного  и муниципального долга</t>
  </si>
  <si>
    <t xml:space="preserve"> Обслуживание государственного внутреннего и муниципального долга</t>
  </si>
  <si>
    <t>Расходы бюджета - ИТОГО</t>
  </si>
  <si>
    <t>Наименование показателя</t>
  </si>
  <si>
    <t>Сумма, 
в тысячах 
рублей</t>
  </si>
  <si>
    <t xml:space="preserve">Информация об объеме муниципального долга </t>
  </si>
  <si>
    <t>Невьянского городского округа</t>
  </si>
  <si>
    <t>Объем муниципального долга</t>
  </si>
  <si>
    <t xml:space="preserve">Объем просроченной кредиторской задолженности </t>
  </si>
  <si>
    <t>Информация об объеме  просроченной кредиторской задолженности по бюджету Невьянского городского округа (бюджетная деятельность)</t>
  </si>
  <si>
    <t xml:space="preserve">Информация об исполнении бюджета Невьянского городского округа по источникам финансирования дефицита местного бюджета </t>
  </si>
  <si>
    <t>№  строки</t>
  </si>
  <si>
    <t>Наименование источника финансирования дефицита бюджета</t>
  </si>
  <si>
    <t>Код источника финансирования дефицита бюджета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</si>
  <si>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1.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</si>
  <si>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финансирования дефицита бюджетов – всего</t>
  </si>
  <si>
    <t>000 01  00  00  00  00  0000  000</t>
  </si>
  <si>
    <r>
      <t xml:space="preserve">           </t>
    </r>
    <r>
      <rPr>
        <b/>
        <sz val="11"/>
        <color theme="1"/>
        <rFont val="Times New Roman"/>
        <family val="1"/>
        <charset val="204"/>
      </rPr>
      <t>2.</t>
    </r>
    <r>
      <rPr>
        <b/>
        <sz val="7"/>
        <color theme="1"/>
        <rFont val="Times New Roman"/>
        <family val="1"/>
        <charset val="204"/>
      </rPr>
      <t xml:space="preserve">       </t>
    </r>
    <r>
      <rPr>
        <b/>
        <sz val="11"/>
        <color theme="1"/>
        <rFont val="Times New Roman"/>
        <family val="1"/>
        <charset val="204"/>
      </rPr>
      <t> </t>
    </r>
  </si>
  <si>
    <t>ИСТОЧНИКИ ВНУТРЕННЕГО ФИНАНСИРОВАНИЯ ДЕФИЦИТОВ  БЮДЖЕТОВ</t>
  </si>
  <si>
    <t>919 01  00  00  00  00  0000  000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</si>
  <si>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</si>
  <si>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Кредиты кредитных организаций в валюте  Российской Федерации</t>
  </si>
  <si>
    <t>919 01  02  00  00  00  0000  000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</si>
  <si>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</si>
  <si>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 xml:space="preserve">Получение кредитов от кредитных организаций в валюте Российской Федерации  </t>
  </si>
  <si>
    <t>919  01 02  00  00  00 0000  700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</si>
  <si>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</si>
  <si>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 кредитов от кредитных организаций бюджетами городских округов  в валюте Российской Федерации</t>
  </si>
  <si>
    <t>919  01  02  00  00 04 0000  710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</si>
  <si>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</si>
  <si>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кредитов, предоставленных кредитными  организациями в валюте Российской Федерации</t>
  </si>
  <si>
    <t>919 01  02  00  00  00  0000  800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</si>
  <si>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</si>
  <si>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кредитных организаций в валюте Российской  Федерации</t>
  </si>
  <si>
    <t>919  01 02  00  00  04  0000  810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</si>
  <si>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</si>
  <si>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Бюджетные кредиты от других бюджетов бюджетной  системы Российской Федерации</t>
  </si>
  <si>
    <t>919 01  03  00  00  00  0000  000</t>
  </si>
  <si>
    <r>
      <t xml:space="preserve">           </t>
    </r>
    <r>
      <rPr>
        <sz val="11"/>
        <color theme="1"/>
        <rFont val="Times New Roman"/>
        <family val="1"/>
        <charset val="204"/>
      </rP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</si>
  <si>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бюджетных кредитов от других  бюджетов бюджетной системы Российской  Федерации в валюте Российской Федерации</t>
  </si>
  <si>
    <t>919 01  03  00  00  00  0000  700</t>
  </si>
  <si>
    <r>
      <t xml:space="preserve">       </t>
    </r>
    <r>
      <rPr>
        <sz val="11"/>
        <color theme="1"/>
        <rFont val="Times New Roman"/>
        <family val="1"/>
        <charset val="204"/>
      </rPr>
      <t>10.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</si>
  <si>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</si>
  <si>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919 01  03  01  00  04  0000  710</t>
  </si>
  <si>
    <r>
      <t xml:space="preserve">       </t>
    </r>
    <r>
      <rPr>
        <sz val="11"/>
        <color theme="1"/>
        <rFont val="Times New Roman"/>
        <family val="1"/>
        <charset val="204"/>
      </rPr>
      <t>11.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</si>
  <si>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</si>
  <si>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919 01  03  00  00  00  0000  800</t>
  </si>
  <si>
    <r>
      <t xml:space="preserve">       </t>
    </r>
    <r>
      <rPr>
        <sz val="11"/>
        <color theme="1"/>
        <rFont val="Times New Roman"/>
        <family val="1"/>
        <charset val="204"/>
      </rPr>
      <t>12.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</si>
  <si>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</si>
  <si>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919 01  03  01  00  04  0000  810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</si>
  <si>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</si>
  <si>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государственных  и муниципальных гарантий в валюте Российской Федерации       </t>
  </si>
  <si>
    <t>919 01  06  04  00  00  0000  000</t>
  </si>
  <si>
    <r>
      <t xml:space="preserve">       </t>
    </r>
    <r>
      <rPr>
        <sz val="12"/>
        <color theme="1"/>
        <rFont val="Times New Roman"/>
        <family val="1"/>
        <charset val="204"/>
      </rPr>
      <t>14.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</si>
  <si>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 xml:space="preserve">Исполнение муниципальных  гарантий городских округов в валюте  Российской Федерации  в случае, если исполнение гарантом муниципальных гарантий ведет к возникновению права  регрессного требования  гаранта к принципалу  либо обусловлено уступкой гаранту прав требования  бенефициара к принципалу   </t>
  </si>
  <si>
    <t>919 01  06  04  01  04  0000  810</t>
  </si>
  <si>
    <r>
      <t xml:space="preserve">       </t>
    </r>
    <r>
      <rPr>
        <sz val="12"/>
        <color theme="1"/>
        <rFont val="Times New Roman"/>
        <family val="1"/>
        <charset val="204"/>
      </rPr>
      <t>15.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</si>
  <si>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внутри страны в валюте Российской Федерации</t>
  </si>
  <si>
    <t>919 01  06  05  00  00  0000  600</t>
  </si>
  <si>
    <r>
      <t xml:space="preserve">       </t>
    </r>
    <r>
      <rPr>
        <sz val="12"/>
        <color theme="1"/>
        <rFont val="Times New Roman"/>
        <family val="1"/>
        <charset val="204"/>
      </rPr>
      <t>16.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</si>
  <si>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Возврат бюджетных кредитов, предоставленных юридическим лицам из бюджетов городских округов в валюте Российской Федерации</t>
  </si>
  <si>
    <t>919 01  06  05  01  04  0000  640</t>
  </si>
  <si>
    <r>
      <t xml:space="preserve">       </t>
    </r>
    <r>
      <rPr>
        <sz val="11"/>
        <color theme="1"/>
        <rFont val="Times New Roman"/>
        <family val="1"/>
        <charset val="204"/>
      </rPr>
      <t>17.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1"/>
        <color theme="1"/>
        <rFont val="Times New Roman"/>
        <family val="1"/>
        <charset val="204"/>
      </rPr>
      <t> </t>
    </r>
  </si>
  <si>
    <t>Изменение остатков средств на счетах по учету  средств бюджета</t>
  </si>
  <si>
    <t>919 01  05  00  00  00  0000  000</t>
  </si>
  <si>
    <t>Объем средств по решению о бюджете на 2016 год  в тысячах рублей</t>
  </si>
  <si>
    <t>Процент исполнения</t>
  </si>
  <si>
    <t>-</t>
  </si>
  <si>
    <t>Бюджетные ассигнования  с учетом внесенных изменений, тыс. руб.</t>
  </si>
  <si>
    <t>% исполнения к  уточненным годовым  назначениям гр.5/гр.4 *100</t>
  </si>
  <si>
    <t>Исполнение на 01.05.2016г., в тысячах рублей</t>
  </si>
  <si>
    <t xml:space="preserve">901  2  02  02051  04  0000  151 </t>
  </si>
  <si>
    <t>Субсидии бюджетам городских округов на реализацию федеральных целевых программ</t>
  </si>
  <si>
    <t>Субсидии на организацию и осуществление мероприятий по работе с молодежью в 2015 году, предоставление которых предусмотрено государственной программой Свердловской области «Развитие физической культуры, спорта и молодежной политики в Свердловской области до 2020 года"</t>
  </si>
  <si>
    <t>Субсидии на подготовку молодых граждан к военной службе в 2015 году, предоставление которых предусмотрено государственной программой Свердловской области «Развитие физической культуры, спорта и молодежной политики в Свердловской области до 2020 года"</t>
  </si>
  <si>
    <t>000  2  07  04000  04  0000  180</t>
  </si>
  <si>
    <t>Прочие безвозмездные поступления в бюджеты городских округов</t>
  </si>
  <si>
    <t>901  2  07  04050  04  0000  180</t>
  </si>
  <si>
    <t>Исполнено    на 01.06.2016г, в тыс. руб.</t>
  </si>
  <si>
    <t xml:space="preserve">  </t>
  </si>
  <si>
    <t xml:space="preserve">Субсидии на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школ олимпийского резерва </t>
  </si>
  <si>
    <t xml:space="preserve"> по состоянию на 01.07.2016 года</t>
  </si>
  <si>
    <t>на 01.07.2016г.</t>
  </si>
  <si>
    <t>на  01.07.2016г.</t>
  </si>
  <si>
    <t>908  1  13  01994  04  0004  130</t>
  </si>
  <si>
    <t>902  1  14  02042  04  0000  440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</si>
  <si>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</si>
  <si>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017  1  16  25020  01  0000  140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</si>
  <si>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</si>
  <si>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106  1  16  25050  01  6000  140</t>
  </si>
  <si>
    <t>188  1  16  43000  01  6000  140</t>
  </si>
  <si>
    <t>321  1  16  43000  01  6000  140</t>
  </si>
  <si>
    <t>192  1  16  43000  01  6000  140</t>
  </si>
  <si>
    <t>Субсидии на проведение мероприятий по улучшению жилищных условий граждан, проживающих в сельской местности, в том числе молодых семей и молодых специалистов</t>
  </si>
  <si>
    <t>Субсидии на предоставление социальных выплат молодым семьям на приобретение (строительство) жилья</t>
  </si>
  <si>
    <t>901  2  02  02077  04  0000  151</t>
  </si>
  <si>
    <t>Субсидии из областного бюджета местным бюджтам на реализацию проектов капитального строительства муниципального значения по развитию газификации населенных пунктов городского типа</t>
  </si>
  <si>
    <t>906  2  02  02215  04  0000  151</t>
  </si>
  <si>
    <t>Субсидии бюджетам городских округовна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</si>
  <si>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предоставление региональных социальных выплат молодым семьям на улучшение жилищных условий</t>
  </si>
  <si>
    <t>Субсидии из областного бюджета местным бюджетам на развитие спортивной инфраструктуры муниципальных общеобразовательных организаций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</si>
  <si>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</si>
  <si>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908  1  17  01040  04  0000  180</t>
  </si>
  <si>
    <t>919  1  17  01040  04  0000  180</t>
  </si>
  <si>
    <t>901  2  02  02085  04  0000  151</t>
  </si>
  <si>
    <t xml:space="preserve"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
</t>
  </si>
  <si>
    <t>Субсидии на капитальный ремонт, приведение в соответсвии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</si>
  <si>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Иные межбюджетные трансферты на организацию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Свердловской области</t>
  </si>
  <si>
    <t>906  2  02  04999  04  0000  151</t>
  </si>
  <si>
    <t>Межбюджетные трансферты, из резервного фонда Правительства Свердловской области на приобретение информационных стендов для общеобразовательной школы поселка Цементный</t>
  </si>
  <si>
    <t>Межбюджетные трансферты, из резервного фонда Правительства Свердловской области на приобретение смотровых витрин для общеобразовательной школы поселка Цементный</t>
  </si>
  <si>
    <t>908  2  19  04000  04  0000  151</t>
  </si>
  <si>
    <t>Исполнение бюджета Невьянского городского округа по состоянию на 01.07.2016 г.</t>
  </si>
  <si>
    <t>Сумма фактического поступления на 01.07.2016 г. (в тыс.руб.)</t>
  </si>
  <si>
    <r>
      <t xml:space="preserve">    </t>
    </r>
    <r>
      <rPr>
        <vertAlign val="superscript"/>
        <sz val="12"/>
        <color indexed="8"/>
        <rFont val="Times New Roman"/>
        <family val="1"/>
        <charset val="204"/>
      </rPr>
      <t>1*</t>
    </r>
    <r>
      <rPr>
        <sz val="12"/>
        <color indexed="8"/>
        <rFont val="Times New Roman"/>
        <family val="1"/>
        <charset val="204"/>
      </rPr>
      <t xml:space="preserve"> Примечание:  Общая сумма расходов, осуществленных за счет резервного администрации Невьянского городского округа, составила 5 551,0 тыс. рублей. Расходы, осуществленные за счет резервного фонда администрации Невьянского городского округа, отражены по соответствующим разделам бюджетной классификации. Процент исполнения расходов, осуществленных за счет резервного администрации Невьянского городского округа, рассчитан с учетом средств резервного фонда, отраженных по другим разделам бюджетной классификации.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</si>
</sst>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0000"/>
    <numFmt numFmtId="166" formatCode="#,##0.0"/>
    <numFmt numFmtId="167" formatCode="0.0%"/>
    <numFmt numFmtId="168" formatCode="0.000"/>
    <numFmt numFmtId="169" formatCode="#,##0.000"/>
  </numFmts>
  <fonts count="4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3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3" applyNumberFormat="1" applyFont="1" applyBorder="1" applyAlignment="1">
      <alignment horizontal="justify" vertical="top" wrapText="1"/>
    </xf>
    <xf numFmtId="0" fontId="3" fillId="0" borderId="1" xfId="1" applyFont="1" applyBorder="1" applyAlignment="1">
      <alignment horizontal="justify" vertical="top"/>
    </xf>
    <xf numFmtId="0" fontId="4" fillId="0" borderId="1" xfId="3" applyFont="1" applyBorder="1" applyAlignment="1">
      <alignment horizontal="justify"/>
    </xf>
    <xf numFmtId="0" fontId="4" fillId="0" borderId="1" xfId="3" applyFont="1" applyBorder="1" applyAlignment="1">
      <alignment wrapText="1"/>
    </xf>
    <xf numFmtId="0" fontId="0" fillId="0" borderId="0" xfId="0"/>
    <xf numFmtId="0" fontId="3" fillId="0" borderId="1" xfId="3" applyFont="1" applyBorder="1" applyAlignment="1">
      <alignment vertical="top"/>
    </xf>
    <xf numFmtId="0" fontId="4" fillId="0" borderId="1" xfId="3" applyFont="1" applyBorder="1" applyAlignment="1">
      <alignment horizontal="justify" vertical="top"/>
    </xf>
    <xf numFmtId="2" fontId="4" fillId="0" borderId="1" xfId="3" applyNumberFormat="1" applyFont="1" applyBorder="1" applyAlignment="1">
      <alignment horizontal="center"/>
    </xf>
    <xf numFmtId="0" fontId="3" fillId="0" borderId="1" xfId="3" applyFont="1" applyBorder="1" applyAlignment="1">
      <alignment horizontal="justify" vertical="top"/>
    </xf>
    <xf numFmtId="0" fontId="3" fillId="0" borderId="1" xfId="3" applyFont="1" applyBorder="1" applyAlignment="1">
      <alignment horizontal="justify" vertical="top" wrapText="1"/>
    </xf>
    <xf numFmtId="0" fontId="4" fillId="0" borderId="1" xfId="3" applyFont="1" applyBorder="1" applyAlignment="1">
      <alignment horizontal="justify" vertical="top" wrapText="1"/>
    </xf>
    <xf numFmtId="0" fontId="4" fillId="0" borderId="1" xfId="3" applyFont="1" applyBorder="1" applyAlignment="1">
      <alignment vertical="top"/>
    </xf>
    <xf numFmtId="0" fontId="7" fillId="0" borderId="1" xfId="3" applyFont="1" applyBorder="1" applyAlignment="1">
      <alignment horizontal="justify" vertical="top"/>
    </xf>
    <xf numFmtId="0" fontId="3" fillId="0" borderId="1" xfId="0" applyNumberFormat="1" applyFont="1" applyFill="1" applyBorder="1" applyAlignment="1">
      <alignment vertical="top" wrapText="1"/>
    </xf>
    <xf numFmtId="0" fontId="3" fillId="2" borderId="3" xfId="5" applyFont="1" applyFill="1" applyBorder="1" applyAlignment="1">
      <alignment vertical="top" wrapText="1"/>
    </xf>
    <xf numFmtId="0" fontId="3" fillId="0" borderId="1" xfId="3" applyNumberFormat="1" applyFont="1" applyBorder="1" applyAlignment="1">
      <alignment horizontal="justify" vertical="top" wrapText="1"/>
    </xf>
    <xf numFmtId="0" fontId="11" fillId="0" borderId="1" xfId="1" applyFont="1" applyBorder="1" applyAlignment="1">
      <alignment horizontal="center" vertical="top" wrapText="1"/>
    </xf>
    <xf numFmtId="0" fontId="3" fillId="2" borderId="1" xfId="3" applyFont="1" applyFill="1" applyBorder="1" applyAlignment="1">
      <alignment vertical="top"/>
    </xf>
    <xf numFmtId="0" fontId="3" fillId="2" borderId="1" xfId="3" applyFont="1" applyFill="1" applyBorder="1" applyAlignment="1">
      <alignment horizontal="justify" vertical="top"/>
    </xf>
    <xf numFmtId="0" fontId="3" fillId="2" borderId="3" xfId="3" applyFont="1" applyFill="1" applyBorder="1" applyAlignment="1">
      <alignment horizontal="justify" vertical="top"/>
    </xf>
    <xf numFmtId="0" fontId="3" fillId="2" borderId="1" xfId="4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justify" vertical="top"/>
    </xf>
    <xf numFmtId="0" fontId="4" fillId="2" borderId="1" xfId="3" applyFont="1" applyFill="1" applyBorder="1" applyAlignment="1">
      <alignment vertical="top"/>
    </xf>
    <xf numFmtId="0" fontId="4" fillId="2" borderId="1" xfId="3" applyFont="1" applyFill="1" applyBorder="1" applyAlignment="1">
      <alignment horizontal="justify" vertical="top"/>
    </xf>
    <xf numFmtId="0" fontId="3" fillId="2" borderId="3" xfId="5" applyNumberFormat="1" applyFont="1" applyFill="1" applyBorder="1" applyAlignment="1">
      <alignment vertical="top" wrapText="1"/>
    </xf>
    <xf numFmtId="0" fontId="3" fillId="0" borderId="0" xfId="0" applyFont="1"/>
    <xf numFmtId="0" fontId="16" fillId="0" borderId="0" xfId="0" applyFont="1"/>
    <xf numFmtId="165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justify"/>
    </xf>
    <xf numFmtId="2" fontId="14" fillId="0" borderId="1" xfId="0" applyNumberFormat="1" applyFont="1" applyFill="1" applyBorder="1"/>
    <xf numFmtId="0" fontId="14" fillId="0" borderId="1" xfId="0" applyFont="1" applyBorder="1"/>
    <xf numFmtId="164" fontId="14" fillId="0" borderId="1" xfId="0" applyNumberFormat="1" applyFont="1" applyFill="1" applyBorder="1"/>
    <xf numFmtId="164" fontId="14" fillId="0" borderId="1" xfId="0" applyNumberFormat="1" applyFont="1" applyBorder="1"/>
    <xf numFmtId="165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vertical="justify" wrapText="1"/>
    </xf>
    <xf numFmtId="2" fontId="17" fillId="0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164" fontId="17" fillId="0" borderId="1" xfId="0" applyNumberFormat="1" applyFont="1" applyBorder="1"/>
    <xf numFmtId="0" fontId="0" fillId="0" borderId="0" xfId="0" applyAlignment="1">
      <alignment wrapText="1"/>
    </xf>
    <xf numFmtId="165" fontId="17" fillId="0" borderId="1" xfId="0" applyNumberFormat="1" applyFont="1" applyBorder="1" applyAlignment="1">
      <alignment horizontal="center"/>
    </xf>
    <xf numFmtId="2" fontId="17" fillId="0" borderId="1" xfId="0" applyNumberFormat="1" applyFont="1" applyFill="1" applyBorder="1"/>
    <xf numFmtId="0" fontId="17" fillId="0" borderId="1" xfId="0" applyFont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165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justify"/>
    </xf>
    <xf numFmtId="164" fontId="14" fillId="0" borderId="0" xfId="0" applyNumberFormat="1" applyFont="1" applyFill="1" applyBorder="1"/>
    <xf numFmtId="0" fontId="14" fillId="0" borderId="0" xfId="0" applyFont="1" applyBorder="1"/>
    <xf numFmtId="164" fontId="14" fillId="0" borderId="0" xfId="0" applyNumberFormat="1" applyFont="1" applyBorder="1"/>
    <xf numFmtId="165" fontId="17" fillId="0" borderId="0" xfId="0" applyNumberFormat="1" applyFont="1" applyBorder="1" applyAlignment="1">
      <alignment horizontal="center" wrapText="1"/>
    </xf>
    <xf numFmtId="0" fontId="17" fillId="0" borderId="0" xfId="0" applyFont="1" applyBorder="1" applyAlignment="1">
      <alignment vertical="justify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164" fontId="17" fillId="0" borderId="0" xfId="0" applyNumberFormat="1" applyFont="1" applyBorder="1"/>
    <xf numFmtId="165" fontId="17" fillId="0" borderId="0" xfId="0" applyNumberFormat="1" applyFont="1" applyBorder="1" applyAlignment="1">
      <alignment horizontal="center"/>
    </xf>
    <xf numFmtId="164" fontId="17" fillId="0" borderId="0" xfId="0" applyNumberFormat="1" applyFont="1" applyFill="1" applyBorder="1"/>
    <xf numFmtId="0" fontId="17" fillId="0" borderId="0" xfId="0" applyFont="1" applyBorder="1"/>
    <xf numFmtId="2" fontId="17" fillId="3" borderId="1" xfId="0" applyNumberFormat="1" applyFont="1" applyFill="1" applyBorder="1"/>
    <xf numFmtId="0" fontId="17" fillId="3" borderId="1" xfId="0" applyFont="1" applyFill="1" applyBorder="1"/>
    <xf numFmtId="165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justify" wrapText="1"/>
    </xf>
    <xf numFmtId="2" fontId="14" fillId="0" borderId="1" xfId="0" applyNumberFormat="1" applyFont="1" applyFill="1" applyBorder="1" applyAlignment="1">
      <alignment vertical="top"/>
    </xf>
    <xf numFmtId="0" fontId="14" fillId="0" borderId="1" xfId="0" applyFont="1" applyBorder="1" applyAlignment="1">
      <alignment vertical="top"/>
    </xf>
    <xf numFmtId="165" fontId="14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vertical="justify" wrapText="1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17" fillId="0" borderId="0" xfId="0" applyFont="1" applyFill="1" applyBorder="1"/>
    <xf numFmtId="165" fontId="14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vertical="justify"/>
    </xf>
    <xf numFmtId="165" fontId="14" fillId="0" borderId="0" xfId="0" applyNumberFormat="1" applyFont="1" applyBorder="1" applyAlignment="1">
      <alignment horizontal="center"/>
    </xf>
    <xf numFmtId="0" fontId="14" fillId="0" borderId="0" xfId="0" applyFont="1" applyFill="1" applyBorder="1"/>
    <xf numFmtId="0" fontId="17" fillId="0" borderId="1" xfId="0" applyFont="1" applyFill="1" applyBorder="1" applyAlignment="1">
      <alignment vertical="justify" wrapText="1"/>
    </xf>
    <xf numFmtId="0" fontId="17" fillId="0" borderId="0" xfId="0" applyFont="1" applyBorder="1" applyAlignment="1">
      <alignment vertical="justify"/>
    </xf>
    <xf numFmtId="0" fontId="19" fillId="0" borderId="0" xfId="0" applyFont="1"/>
    <xf numFmtId="0" fontId="17" fillId="0" borderId="0" xfId="0" applyFont="1" applyFill="1" applyBorder="1" applyAlignment="1">
      <alignment vertical="justify" wrapText="1"/>
    </xf>
    <xf numFmtId="0" fontId="19" fillId="0" borderId="0" xfId="0" applyFont="1" applyBorder="1"/>
    <xf numFmtId="165" fontId="17" fillId="0" borderId="1" xfId="0" applyNumberFormat="1" applyFont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/>
    </xf>
    <xf numFmtId="165" fontId="17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14" fillId="0" borderId="0" xfId="0" applyFont="1" applyBorder="1" applyAlignment="1">
      <alignment horizontal="center"/>
    </xf>
    <xf numFmtId="0" fontId="20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1" xfId="0" applyFont="1" applyFill="1" applyBorder="1"/>
    <xf numFmtId="0" fontId="21" fillId="0" borderId="1" xfId="0" applyFont="1" applyFill="1" applyBorder="1" applyAlignment="1">
      <alignment vertical="justify"/>
    </xf>
    <xf numFmtId="0" fontId="14" fillId="0" borderId="1" xfId="0" applyFont="1" applyFill="1" applyBorder="1"/>
    <xf numFmtId="0" fontId="3" fillId="0" borderId="0" xfId="0" applyFont="1" applyFill="1"/>
    <xf numFmtId="0" fontId="0" fillId="0" borderId="0" xfId="0" applyFill="1"/>
    <xf numFmtId="0" fontId="3" fillId="0" borderId="0" xfId="0" applyFont="1" applyBorder="1"/>
    <xf numFmtId="0" fontId="14" fillId="0" borderId="0" xfId="0" applyFont="1" applyFill="1" applyBorder="1" applyAlignment="1"/>
    <xf numFmtId="0" fontId="22" fillId="0" borderId="0" xfId="1" applyNumberFormat="1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3" fontId="25" fillId="0" borderId="1" xfId="0" applyNumberFormat="1" applyFont="1" applyBorder="1" applyAlignment="1">
      <alignment horizontal="center" vertical="top" wrapText="1"/>
    </xf>
    <xf numFmtId="0" fontId="23" fillId="0" borderId="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left" vertical="top" wrapText="1"/>
    </xf>
    <xf numFmtId="166" fontId="17" fillId="0" borderId="1" xfId="0" applyNumberFormat="1" applyFont="1" applyFill="1" applyBorder="1" applyAlignment="1">
      <alignment horizontal="right"/>
    </xf>
    <xf numFmtId="0" fontId="28" fillId="0" borderId="1" xfId="0" applyFont="1" applyFill="1" applyBorder="1" applyAlignment="1">
      <alignment horizontal="center" vertical="top" wrapText="1"/>
    </xf>
    <xf numFmtId="3" fontId="28" fillId="0" borderId="1" xfId="0" applyNumberFormat="1" applyFont="1" applyBorder="1" applyAlignment="1">
      <alignment horizontal="center" vertical="top" wrapText="1"/>
    </xf>
    <xf numFmtId="0" fontId="31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5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left" vertical="top" wrapText="1" indent="2"/>
    </xf>
    <xf numFmtId="0" fontId="31" fillId="0" borderId="1" xfId="0" applyFont="1" applyBorder="1" applyAlignment="1">
      <alignment wrapText="1"/>
    </xf>
    <xf numFmtId="0" fontId="31" fillId="0" borderId="1" xfId="0" applyFont="1" applyBorder="1" applyAlignment="1">
      <alignment horizontal="center" vertical="top"/>
    </xf>
    <xf numFmtId="0" fontId="35" fillId="0" borderId="1" xfId="0" applyFont="1" applyBorder="1" applyAlignment="1">
      <alignment horizontal="left" vertical="top" wrapText="1" indent="2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vertical="top" wrapText="1"/>
    </xf>
    <xf numFmtId="2" fontId="34" fillId="0" borderId="1" xfId="0" applyNumberFormat="1" applyFont="1" applyBorder="1" applyAlignment="1">
      <alignment horizontal="right" vertical="top" wrapText="1"/>
    </xf>
    <xf numFmtId="2" fontId="30" fillId="0" borderId="1" xfId="0" applyNumberFormat="1" applyFont="1" applyBorder="1" applyAlignment="1">
      <alignment horizontal="right" vertical="top" wrapText="1"/>
    </xf>
    <xf numFmtId="2" fontId="36" fillId="0" borderId="1" xfId="0" applyNumberFormat="1" applyFont="1" applyBorder="1" applyAlignment="1">
      <alignment horizontal="right" vertical="top" wrapText="1"/>
    </xf>
    <xf numFmtId="2" fontId="30" fillId="0" borderId="1" xfId="0" applyNumberFormat="1" applyFont="1" applyBorder="1" applyAlignment="1">
      <alignment vertical="top"/>
    </xf>
    <xf numFmtId="167" fontId="30" fillId="0" borderId="2" xfId="0" applyNumberFormat="1" applyFont="1" applyBorder="1" applyAlignment="1">
      <alignment horizontal="center" vertical="top"/>
    </xf>
    <xf numFmtId="2" fontId="30" fillId="0" borderId="2" xfId="0" applyNumberFormat="1" applyFont="1" applyBorder="1" applyAlignment="1">
      <alignment horizontal="right" vertical="top"/>
    </xf>
    <xf numFmtId="167" fontId="30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4" fontId="14" fillId="0" borderId="1" xfId="0" applyNumberFormat="1" applyFont="1" applyBorder="1" applyAlignment="1">
      <alignment vertical="top"/>
    </xf>
    <xf numFmtId="0" fontId="11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/>
    </xf>
    <xf numFmtId="0" fontId="38" fillId="2" borderId="1" xfId="1" applyFont="1" applyFill="1" applyBorder="1" applyAlignment="1">
      <alignment vertical="top" wrapText="1"/>
    </xf>
    <xf numFmtId="4" fontId="38" fillId="2" borderId="1" xfId="1" applyNumberFormat="1" applyFont="1" applyFill="1" applyBorder="1" applyAlignment="1">
      <alignment vertical="top" wrapText="1"/>
    </xf>
    <xf numFmtId="0" fontId="11" fillId="0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horizontal="center" vertical="top" wrapText="1"/>
    </xf>
    <xf numFmtId="3" fontId="10" fillId="2" borderId="1" xfId="1" applyNumberFormat="1" applyFont="1" applyFill="1" applyBorder="1" applyAlignment="1">
      <alignment horizontal="center"/>
    </xf>
    <xf numFmtId="2" fontId="10" fillId="2" borderId="1" xfId="3" applyNumberFormat="1" applyFont="1" applyFill="1" applyBorder="1" applyAlignment="1">
      <alignment horizontal="center"/>
    </xf>
    <xf numFmtId="4" fontId="10" fillId="2" borderId="1" xfId="3" applyNumberFormat="1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5" fillId="2" borderId="1" xfId="3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 shrinkToFit="1"/>
    </xf>
    <xf numFmtId="2" fontId="3" fillId="0" borderId="1" xfId="3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10" fillId="2" borderId="1" xfId="3" applyNumberFormat="1" applyFont="1" applyFill="1" applyBorder="1" applyAlignment="1">
      <alignment horizontal="center" wrapText="1"/>
    </xf>
    <xf numFmtId="4" fontId="10" fillId="2" borderId="1" xfId="3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/>
    </xf>
    <xf numFmtId="0" fontId="4" fillId="0" borderId="1" xfId="3" applyFont="1" applyBorder="1" applyAlignment="1">
      <alignment horizontal="justify" wrapText="1"/>
    </xf>
    <xf numFmtId="0" fontId="6" fillId="0" borderId="1" xfId="0" applyFont="1" applyBorder="1" applyAlignment="1">
      <alignment wrapText="1"/>
    </xf>
    <xf numFmtId="2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horizontal="center"/>
    </xf>
    <xf numFmtId="4" fontId="5" fillId="2" borderId="1" xfId="3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4" fillId="0" borderId="2" xfId="3" applyFont="1" applyBorder="1" applyAlignment="1">
      <alignment horizontal="justify"/>
    </xf>
    <xf numFmtId="0" fontId="4" fillId="0" borderId="2" xfId="3" applyFont="1" applyBorder="1" applyAlignment="1">
      <alignment horizontal="justify" wrapText="1"/>
    </xf>
    <xf numFmtId="2" fontId="10" fillId="2" borderId="2" xfId="3" applyNumberFormat="1" applyFont="1" applyFill="1" applyBorder="1" applyAlignment="1">
      <alignment horizontal="center" wrapText="1"/>
    </xf>
    <xf numFmtId="2" fontId="5" fillId="2" borderId="1" xfId="3" applyNumberFormat="1" applyFont="1" applyFill="1" applyBorder="1" applyAlignment="1">
      <alignment horizontal="center" wrapText="1"/>
    </xf>
    <xf numFmtId="0" fontId="3" fillId="2" borderId="3" xfId="6" applyFont="1" applyFill="1" applyBorder="1" applyAlignment="1">
      <alignment horizontal="justify" vertical="top" wrapText="1"/>
    </xf>
    <xf numFmtId="0" fontId="3" fillId="2" borderId="3" xfId="7" applyFont="1" applyFill="1" applyBorder="1" applyAlignment="1">
      <alignment horizontal="justify" vertical="top"/>
    </xf>
    <xf numFmtId="2" fontId="39" fillId="2" borderId="1" xfId="3" applyNumberFormat="1" applyFont="1" applyFill="1" applyBorder="1" applyAlignment="1">
      <alignment horizontal="center" wrapText="1"/>
    </xf>
    <xf numFmtId="164" fontId="5" fillId="2" borderId="1" xfId="3" applyNumberFormat="1" applyFont="1" applyFill="1" applyBorder="1" applyAlignment="1">
      <alignment horizontal="center" wrapText="1"/>
    </xf>
    <xf numFmtId="2" fontId="30" fillId="0" borderId="1" xfId="0" applyNumberFormat="1" applyFont="1" applyFill="1" applyBorder="1" applyAlignment="1">
      <alignment vertical="top"/>
    </xf>
    <xf numFmtId="0" fontId="42" fillId="0" borderId="0" xfId="0" applyFont="1"/>
    <xf numFmtId="0" fontId="41" fillId="0" borderId="0" xfId="0" applyFont="1"/>
    <xf numFmtId="164" fontId="41" fillId="0" borderId="0" xfId="0" applyNumberFormat="1" applyFont="1"/>
    <xf numFmtId="2" fontId="5" fillId="2" borderId="1" xfId="0" applyNumberFormat="1" applyFont="1" applyFill="1" applyBorder="1" applyAlignment="1">
      <alignment horizontal="center"/>
    </xf>
    <xf numFmtId="0" fontId="40" fillId="2" borderId="0" xfId="0" applyFont="1" applyFill="1"/>
    <xf numFmtId="4" fontId="4" fillId="0" borderId="1" xfId="3" applyNumberFormat="1" applyFont="1" applyBorder="1" applyAlignment="1">
      <alignment horizontal="center"/>
    </xf>
    <xf numFmtId="0" fontId="7" fillId="2" borderId="1" xfId="3" applyFont="1" applyFill="1" applyBorder="1" applyAlignment="1">
      <alignment vertical="top"/>
    </xf>
    <xf numFmtId="0" fontId="7" fillId="2" borderId="3" xfId="3" applyFont="1" applyFill="1" applyBorder="1" applyAlignment="1">
      <alignment horizontal="justify" vertical="top"/>
    </xf>
    <xf numFmtId="2" fontId="39" fillId="2" borderId="1" xfId="3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vertical="top" wrapText="1"/>
    </xf>
    <xf numFmtId="168" fontId="5" fillId="2" borderId="1" xfId="3" applyNumberFormat="1" applyFont="1" applyFill="1" applyBorder="1" applyAlignment="1">
      <alignment horizontal="center"/>
    </xf>
    <xf numFmtId="0" fontId="3" fillId="0" borderId="3" xfId="3" applyFont="1" applyBorder="1" applyAlignment="1">
      <alignment horizontal="justify" vertical="top"/>
    </xf>
    <xf numFmtId="168" fontId="5" fillId="2" borderId="1" xfId="3" applyNumberFormat="1" applyFont="1" applyFill="1" applyBorder="1" applyAlignment="1">
      <alignment horizontal="center" wrapText="1"/>
    </xf>
    <xf numFmtId="169" fontId="5" fillId="2" borderId="1" xfId="0" applyNumberFormat="1" applyFont="1" applyFill="1" applyBorder="1" applyAlignment="1">
      <alignment horizontal="center"/>
    </xf>
    <xf numFmtId="2" fontId="3" fillId="2" borderId="1" xfId="3" applyNumberFormat="1" applyFont="1" applyFill="1" applyBorder="1" applyAlignment="1">
      <alignment horizontal="center" wrapText="1"/>
    </xf>
    <xf numFmtId="2" fontId="5" fillId="2" borderId="2" xfId="3" applyNumberFormat="1" applyFont="1" applyFill="1" applyBorder="1" applyAlignment="1">
      <alignment horizontal="center"/>
    </xf>
    <xf numFmtId="0" fontId="3" fillId="0" borderId="1" xfId="4" applyFont="1" applyBorder="1" applyAlignment="1">
      <alignment vertical="top"/>
    </xf>
    <xf numFmtId="0" fontId="5" fillId="0" borderId="1" xfId="0" applyFont="1" applyBorder="1" applyAlignment="1">
      <alignment horizontal="justify" vertical="top" wrapText="1"/>
    </xf>
    <xf numFmtId="2" fontId="3" fillId="0" borderId="1" xfId="3" applyNumberFormat="1" applyFont="1" applyBorder="1" applyAlignment="1">
      <alignment horizontal="center" wrapText="1"/>
    </xf>
    <xf numFmtId="168" fontId="5" fillId="2" borderId="1" xfId="0" applyNumberFormat="1" applyFont="1" applyFill="1" applyBorder="1" applyAlignment="1">
      <alignment horizontal="center"/>
    </xf>
    <xf numFmtId="166" fontId="22" fillId="0" borderId="1" xfId="0" applyNumberFormat="1" applyFont="1" applyFill="1" applyBorder="1" applyAlignment="1">
      <alignment horizontal="right"/>
    </xf>
    <xf numFmtId="0" fontId="2" fillId="0" borderId="0" xfId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1" applyNumberFormat="1" applyFont="1" applyFill="1" applyBorder="1" applyAlignment="1">
      <alignment horizontal="left" vertical="top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2 2 3" xfId="6"/>
    <cellStyle name="Обычный 2 2 5" xfId="7"/>
    <cellStyle name="Обычный 2 3" xfId="2"/>
    <cellStyle name="Обычн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workbookViewId="0">
      <selection activeCell="H177" sqref="H177"/>
    </sheetView>
  </sheetViews>
  <sheetFormatPr defaultRowHeight="15"/>
  <cols>
    <col min="1" max="1" width="26.5703125" style="9" customWidth="1"/>
    <col min="2" max="2" width="53.28515625" style="9" customWidth="1"/>
    <col min="3" max="3" width="11.140625" style="176" customWidth="1"/>
    <col min="4" max="4" width="13.5703125" style="176" bestFit="1" customWidth="1"/>
    <col min="5" max="5" width="10.42578125" style="9" customWidth="1"/>
    <col min="6" max="6" width="12" style="9" customWidth="1"/>
    <col min="7" max="16384" width="9.140625" style="9"/>
  </cols>
  <sheetData>
    <row r="1" spans="1:6" ht="18" customHeight="1">
      <c r="A1" s="193" t="s">
        <v>435</v>
      </c>
      <c r="B1" s="193"/>
      <c r="C1" s="193"/>
      <c r="D1" s="193"/>
      <c r="E1" s="193"/>
      <c r="F1" s="193"/>
    </row>
    <row r="2" spans="1:6" ht="60">
      <c r="A2" s="135" t="s">
        <v>0</v>
      </c>
      <c r="B2" s="136" t="s">
        <v>1</v>
      </c>
      <c r="C2" s="137" t="s">
        <v>259</v>
      </c>
      <c r="D2" s="138" t="s">
        <v>436</v>
      </c>
      <c r="E2" s="139" t="s">
        <v>2</v>
      </c>
      <c r="F2" s="21" t="s">
        <v>243</v>
      </c>
    </row>
    <row r="3" spans="1:6">
      <c r="A3" s="1">
        <v>1</v>
      </c>
      <c r="B3" s="1">
        <v>2</v>
      </c>
      <c r="C3" s="140">
        <v>3</v>
      </c>
      <c r="D3" s="141">
        <v>5</v>
      </c>
      <c r="E3" s="2">
        <v>7</v>
      </c>
      <c r="F3" s="2">
        <v>9</v>
      </c>
    </row>
    <row r="4" spans="1:6" ht="16.5" customHeight="1">
      <c r="A4" s="11" t="s">
        <v>3</v>
      </c>
      <c r="B4" s="3" t="s">
        <v>4</v>
      </c>
      <c r="C4" s="142">
        <f>SUM(C5+C11+C17+C30+C36+C39+C41+C51+C57+C67+C77+C115)</f>
        <v>526031.9</v>
      </c>
      <c r="D4" s="143">
        <f>SUM(D5+D11+D17+D30+D36+D39+D41+D51+D57+D67+D77+D115)</f>
        <v>270049.79000000004</v>
      </c>
      <c r="E4" s="12">
        <f>SUM(D4*100/C4)</f>
        <v>51.337150845794717</v>
      </c>
      <c r="F4" s="144">
        <f>D4-C4</f>
        <v>-255982.11</v>
      </c>
    </row>
    <row r="5" spans="1:6" ht="22.5" customHeight="1">
      <c r="A5" s="7" t="s">
        <v>5</v>
      </c>
      <c r="B5" s="8" t="s">
        <v>6</v>
      </c>
      <c r="C5" s="142">
        <f>SUM(C6)</f>
        <v>396148</v>
      </c>
      <c r="D5" s="143">
        <f>SUM(D6)</f>
        <v>200849.41000000003</v>
      </c>
      <c r="E5" s="12">
        <f>SUM(D5*100/C5)</f>
        <v>50.700599270979545</v>
      </c>
      <c r="F5" s="144">
        <f t="shared" ref="F5:F68" si="0">D5-C5</f>
        <v>-195298.58999999997</v>
      </c>
    </row>
    <row r="6" spans="1:6" ht="22.5" customHeight="1">
      <c r="A6" s="7" t="s">
        <v>7</v>
      </c>
      <c r="B6" s="8" t="s">
        <v>8</v>
      </c>
      <c r="C6" s="142">
        <f>SUM(C7:C10)</f>
        <v>396148</v>
      </c>
      <c r="D6" s="143">
        <f t="shared" ref="D6" si="1">SUM(D7:D10)</f>
        <v>200849.41000000003</v>
      </c>
      <c r="E6" s="12">
        <f>SUM(D6*100/C6)</f>
        <v>50.700599270979545</v>
      </c>
      <c r="F6" s="144">
        <f t="shared" si="0"/>
        <v>-195298.58999999997</v>
      </c>
    </row>
    <row r="7" spans="1:6" ht="63.75">
      <c r="A7" s="13" t="s">
        <v>9</v>
      </c>
      <c r="B7" s="14" t="s">
        <v>10</v>
      </c>
      <c r="C7" s="145">
        <v>388570</v>
      </c>
      <c r="D7" s="146">
        <v>197139.25</v>
      </c>
      <c r="E7" s="147">
        <f t="shared" ref="E7:E67" si="2">SUM(D7*100/C7)</f>
        <v>50.73455233291299</v>
      </c>
      <c r="F7" s="148">
        <f t="shared" si="0"/>
        <v>-191430.75</v>
      </c>
    </row>
    <row r="8" spans="1:6" ht="89.25">
      <c r="A8" s="13" t="s">
        <v>11</v>
      </c>
      <c r="B8" s="14" t="s">
        <v>12</v>
      </c>
      <c r="C8" s="145">
        <v>547</v>
      </c>
      <c r="D8" s="146">
        <v>264.54000000000002</v>
      </c>
      <c r="E8" s="147">
        <f t="shared" si="2"/>
        <v>48.361974405850098</v>
      </c>
      <c r="F8" s="148">
        <f t="shared" si="0"/>
        <v>-282.45999999999998</v>
      </c>
    </row>
    <row r="9" spans="1:6" ht="38.25">
      <c r="A9" s="13" t="s">
        <v>13</v>
      </c>
      <c r="B9" s="14" t="s">
        <v>14</v>
      </c>
      <c r="C9" s="145">
        <v>1846</v>
      </c>
      <c r="D9" s="146">
        <v>925.95</v>
      </c>
      <c r="E9" s="147">
        <f t="shared" si="2"/>
        <v>50.159804983748643</v>
      </c>
      <c r="F9" s="148">
        <f t="shared" si="0"/>
        <v>-920.05</v>
      </c>
    </row>
    <row r="10" spans="1:6" ht="76.5">
      <c r="A10" s="13" t="s">
        <v>15</v>
      </c>
      <c r="B10" s="14" t="s">
        <v>16</v>
      </c>
      <c r="C10" s="145">
        <v>5185</v>
      </c>
      <c r="D10" s="146">
        <v>2519.67</v>
      </c>
      <c r="E10" s="147">
        <f t="shared" si="2"/>
        <v>48.595371263259402</v>
      </c>
      <c r="F10" s="148">
        <f t="shared" si="0"/>
        <v>-2665.33</v>
      </c>
    </row>
    <row r="11" spans="1:6" ht="38.25">
      <c r="A11" s="11" t="s">
        <v>17</v>
      </c>
      <c r="B11" s="15" t="s">
        <v>18</v>
      </c>
      <c r="C11" s="142">
        <f>SUM(C12)</f>
        <v>13275.5</v>
      </c>
      <c r="D11" s="143">
        <f>SUM(D12)</f>
        <v>7298.16</v>
      </c>
      <c r="E11" s="12">
        <f t="shared" si="2"/>
        <v>54.974652555459308</v>
      </c>
      <c r="F11" s="144">
        <f t="shared" si="0"/>
        <v>-5977.34</v>
      </c>
    </row>
    <row r="12" spans="1:6" ht="32.25" customHeight="1">
      <c r="A12" s="11" t="s">
        <v>19</v>
      </c>
      <c r="B12" s="15" t="s">
        <v>20</v>
      </c>
      <c r="C12" s="142">
        <f>SUM(C13:C16)</f>
        <v>13275.5</v>
      </c>
      <c r="D12" s="143">
        <f t="shared" ref="D12" si="3">SUM(D13:D16)</f>
        <v>7298.16</v>
      </c>
      <c r="E12" s="12">
        <f t="shared" si="2"/>
        <v>54.974652555459308</v>
      </c>
      <c r="F12" s="144">
        <f t="shared" si="0"/>
        <v>-5977.34</v>
      </c>
    </row>
    <row r="13" spans="1:6" ht="63.75">
      <c r="A13" s="6" t="s">
        <v>21</v>
      </c>
      <c r="B13" s="6" t="s">
        <v>22</v>
      </c>
      <c r="C13" s="145">
        <v>4710.5</v>
      </c>
      <c r="D13" s="146">
        <v>2482.2199999999998</v>
      </c>
      <c r="E13" s="147">
        <f t="shared" si="2"/>
        <v>52.695467572444535</v>
      </c>
      <c r="F13" s="148">
        <f t="shared" si="0"/>
        <v>-2228.2800000000002</v>
      </c>
    </row>
    <row r="14" spans="1:6" ht="76.5">
      <c r="A14" s="6" t="s">
        <v>23</v>
      </c>
      <c r="B14" s="6" t="s">
        <v>24</v>
      </c>
      <c r="C14" s="145">
        <v>72</v>
      </c>
      <c r="D14" s="146">
        <v>40.92</v>
      </c>
      <c r="E14" s="147">
        <f t="shared" si="2"/>
        <v>56.833333333333336</v>
      </c>
      <c r="F14" s="148">
        <f t="shared" si="0"/>
        <v>-31.08</v>
      </c>
    </row>
    <row r="15" spans="1:6" ht="63.75">
      <c r="A15" s="4" t="s">
        <v>25</v>
      </c>
      <c r="B15" s="6" t="s">
        <v>26</v>
      </c>
      <c r="C15" s="145">
        <v>10281</v>
      </c>
      <c r="D15" s="146">
        <v>5165.75</v>
      </c>
      <c r="E15" s="147">
        <f t="shared" si="2"/>
        <v>50.245598677171479</v>
      </c>
      <c r="F15" s="148">
        <f t="shared" si="0"/>
        <v>-5115.25</v>
      </c>
    </row>
    <row r="16" spans="1:6" ht="63.75">
      <c r="A16" s="6" t="s">
        <v>27</v>
      </c>
      <c r="B16" s="6" t="s">
        <v>28</v>
      </c>
      <c r="C16" s="145">
        <v>-1788</v>
      </c>
      <c r="D16" s="146">
        <v>-390.73</v>
      </c>
      <c r="E16" s="147">
        <f t="shared" si="2"/>
        <v>21.852908277404921</v>
      </c>
      <c r="F16" s="148">
        <f t="shared" si="0"/>
        <v>1397.27</v>
      </c>
    </row>
    <row r="17" spans="1:10" ht="17.25" customHeight="1">
      <c r="A17" s="11" t="s">
        <v>218</v>
      </c>
      <c r="B17" s="15" t="s">
        <v>219</v>
      </c>
      <c r="C17" s="142">
        <f>SUM(C23+C26+C28+C18)</f>
        <v>23089.5</v>
      </c>
      <c r="D17" s="143">
        <f>SUM(D23+D26+D28+D18)</f>
        <v>12810.719999999998</v>
      </c>
      <c r="E17" s="12">
        <f t="shared" si="2"/>
        <v>55.482881829402963</v>
      </c>
      <c r="F17" s="144">
        <f t="shared" si="0"/>
        <v>-10278.780000000002</v>
      </c>
    </row>
    <row r="18" spans="1:10" ht="25.5">
      <c r="A18" s="11" t="s">
        <v>244</v>
      </c>
      <c r="B18" s="15" t="s">
        <v>245</v>
      </c>
      <c r="C18" s="142">
        <f>SUM(C19:C22)</f>
        <v>3690</v>
      </c>
      <c r="D18" s="143">
        <f>SUM(D19:D22)</f>
        <v>2830.45</v>
      </c>
      <c r="E18" s="12">
        <f t="shared" si="2"/>
        <v>76.705962059620603</v>
      </c>
      <c r="F18" s="144">
        <f t="shared" si="0"/>
        <v>-859.55000000000018</v>
      </c>
    </row>
    <row r="19" spans="1:10" ht="25.5">
      <c r="A19" s="13" t="s">
        <v>246</v>
      </c>
      <c r="B19" s="14" t="s">
        <v>247</v>
      </c>
      <c r="C19" s="145">
        <v>1618</v>
      </c>
      <c r="D19" s="146">
        <v>1155.04</v>
      </c>
      <c r="E19" s="147">
        <f t="shared" si="2"/>
        <v>71.386897404202713</v>
      </c>
      <c r="F19" s="148">
        <f t="shared" si="0"/>
        <v>-462.96000000000004</v>
      </c>
    </row>
    <row r="20" spans="1:10" ht="38.25">
      <c r="A20" s="13" t="s">
        <v>260</v>
      </c>
      <c r="B20" s="14" t="s">
        <v>261</v>
      </c>
      <c r="C20" s="145">
        <v>0</v>
      </c>
      <c r="D20" s="146">
        <v>0.14000000000000001</v>
      </c>
      <c r="E20" s="147" t="s">
        <v>390</v>
      </c>
      <c r="F20" s="148">
        <f t="shared" si="0"/>
        <v>0.14000000000000001</v>
      </c>
    </row>
    <row r="21" spans="1:10" ht="38.25">
      <c r="A21" s="13" t="s">
        <v>248</v>
      </c>
      <c r="B21" s="14" t="s">
        <v>249</v>
      </c>
      <c r="C21" s="145">
        <v>1006</v>
      </c>
      <c r="D21" s="146">
        <v>816.99</v>
      </c>
      <c r="E21" s="147">
        <f t="shared" si="2"/>
        <v>81.211729622266404</v>
      </c>
      <c r="F21" s="148">
        <f t="shared" si="0"/>
        <v>-189.01</v>
      </c>
    </row>
    <row r="22" spans="1:10" ht="25.5">
      <c r="A22" s="13" t="s">
        <v>250</v>
      </c>
      <c r="B22" s="14" t="s">
        <v>251</v>
      </c>
      <c r="C22" s="145">
        <v>1066</v>
      </c>
      <c r="D22" s="146">
        <v>858.28</v>
      </c>
      <c r="E22" s="147">
        <f t="shared" si="2"/>
        <v>80.514071294559102</v>
      </c>
      <c r="F22" s="148">
        <f t="shared" si="0"/>
        <v>-207.72000000000003</v>
      </c>
    </row>
    <row r="23" spans="1:10" ht="25.5">
      <c r="A23" s="11" t="s">
        <v>29</v>
      </c>
      <c r="B23" s="15" t="s">
        <v>31</v>
      </c>
      <c r="C23" s="149">
        <f>SUM(C24:C25)</f>
        <v>16931</v>
      </c>
      <c r="D23" s="150">
        <f t="shared" ref="D23" si="4">SUM(D24:D25)</f>
        <v>8696.57</v>
      </c>
      <c r="E23" s="12">
        <f t="shared" si="2"/>
        <v>51.364774673675505</v>
      </c>
      <c r="F23" s="144">
        <f t="shared" si="0"/>
        <v>-8234.43</v>
      </c>
    </row>
    <row r="24" spans="1:10" ht="25.5">
      <c r="A24" s="13" t="s">
        <v>30</v>
      </c>
      <c r="B24" s="14" t="s">
        <v>31</v>
      </c>
      <c r="C24" s="145">
        <v>16931</v>
      </c>
      <c r="D24" s="146">
        <v>8694.58</v>
      </c>
      <c r="E24" s="147">
        <f t="shared" si="2"/>
        <v>51.353021085582661</v>
      </c>
      <c r="F24" s="148">
        <f t="shared" si="0"/>
        <v>-8236.42</v>
      </c>
    </row>
    <row r="25" spans="1:10" ht="38.25">
      <c r="A25" s="13" t="s">
        <v>32</v>
      </c>
      <c r="B25" s="14" t="s">
        <v>33</v>
      </c>
      <c r="C25" s="145">
        <v>0</v>
      </c>
      <c r="D25" s="175">
        <v>1.99</v>
      </c>
      <c r="E25" s="147" t="s">
        <v>390</v>
      </c>
      <c r="F25" s="148">
        <f t="shared" si="0"/>
        <v>1.99</v>
      </c>
    </row>
    <row r="26" spans="1:10" ht="18" customHeight="1">
      <c r="A26" s="11" t="s">
        <v>34</v>
      </c>
      <c r="B26" s="15" t="s">
        <v>35</v>
      </c>
      <c r="C26" s="149">
        <f>C27</f>
        <v>18.5</v>
      </c>
      <c r="D26" s="149">
        <f>D27</f>
        <v>70.650000000000006</v>
      </c>
      <c r="E26" s="12">
        <f t="shared" si="2"/>
        <v>381.89189189189193</v>
      </c>
      <c r="F26" s="144">
        <f t="shared" si="0"/>
        <v>52.150000000000006</v>
      </c>
    </row>
    <row r="27" spans="1:10">
      <c r="A27" s="13" t="s">
        <v>36</v>
      </c>
      <c r="B27" s="14" t="s">
        <v>35</v>
      </c>
      <c r="C27" s="145">
        <v>18.5</v>
      </c>
      <c r="D27" s="146">
        <v>70.650000000000006</v>
      </c>
      <c r="E27" s="147">
        <f t="shared" si="2"/>
        <v>381.89189189189193</v>
      </c>
      <c r="F27" s="148">
        <f t="shared" si="0"/>
        <v>52.150000000000006</v>
      </c>
    </row>
    <row r="28" spans="1:10" ht="25.5">
      <c r="A28" s="11" t="s">
        <v>37</v>
      </c>
      <c r="B28" s="15" t="s">
        <v>38</v>
      </c>
      <c r="C28" s="142">
        <f>SUM(C29)</f>
        <v>2450</v>
      </c>
      <c r="D28" s="143">
        <f>SUM(D29)</f>
        <v>1213.05</v>
      </c>
      <c r="E28" s="12">
        <f t="shared" si="2"/>
        <v>49.512244897959185</v>
      </c>
      <c r="F28" s="144">
        <f t="shared" si="0"/>
        <v>-1236.95</v>
      </c>
    </row>
    <row r="29" spans="1:10" ht="25.5">
      <c r="A29" s="13" t="s">
        <v>39</v>
      </c>
      <c r="B29" s="14" t="s">
        <v>40</v>
      </c>
      <c r="C29" s="145">
        <v>2450</v>
      </c>
      <c r="D29" s="146">
        <v>1213.05</v>
      </c>
      <c r="E29" s="147">
        <f t="shared" si="2"/>
        <v>49.512244897959185</v>
      </c>
      <c r="F29" s="148">
        <f t="shared" si="0"/>
        <v>-1236.95</v>
      </c>
    </row>
    <row r="30" spans="1:10" ht="19.5" customHeight="1">
      <c r="A30" s="7" t="s">
        <v>41</v>
      </c>
      <c r="B30" s="152" t="s">
        <v>42</v>
      </c>
      <c r="C30" s="142">
        <f>SUM(C31+C33)</f>
        <v>50801.4</v>
      </c>
      <c r="D30" s="143">
        <f t="shared" ref="D30" si="5">SUM(D31+D33)</f>
        <v>21123.379999999997</v>
      </c>
      <c r="E30" s="12">
        <f t="shared" si="2"/>
        <v>41.580310778836797</v>
      </c>
      <c r="F30" s="144">
        <f t="shared" si="0"/>
        <v>-29678.020000000004</v>
      </c>
    </row>
    <row r="31" spans="1:10" ht="18.75" customHeight="1">
      <c r="A31" s="11" t="s">
        <v>43</v>
      </c>
      <c r="B31" s="15" t="s">
        <v>44</v>
      </c>
      <c r="C31" s="142">
        <f>SUM(C32)</f>
        <v>12988</v>
      </c>
      <c r="D31" s="143">
        <f t="shared" ref="D31" si="6">SUM(D32)</f>
        <v>873.35</v>
      </c>
      <c r="E31" s="12">
        <f t="shared" si="2"/>
        <v>6.7242839544194641</v>
      </c>
      <c r="F31" s="144">
        <f t="shared" si="0"/>
        <v>-12114.65</v>
      </c>
      <c r="J31" s="9" t="s">
        <v>181</v>
      </c>
    </row>
    <row r="32" spans="1:10" ht="38.25">
      <c r="A32" s="13" t="s">
        <v>45</v>
      </c>
      <c r="B32" s="14" t="s">
        <v>46</v>
      </c>
      <c r="C32" s="145">
        <v>12988</v>
      </c>
      <c r="D32" s="146">
        <v>873.35</v>
      </c>
      <c r="E32" s="147">
        <f t="shared" si="2"/>
        <v>6.7242839544194641</v>
      </c>
      <c r="F32" s="148">
        <f t="shared" si="0"/>
        <v>-12114.65</v>
      </c>
    </row>
    <row r="33" spans="1:6" ht="17.25" customHeight="1">
      <c r="A33" s="7" t="s">
        <v>47</v>
      </c>
      <c r="B33" s="152" t="s">
        <v>48</v>
      </c>
      <c r="C33" s="149">
        <f>SUM(C34:C35)</f>
        <v>37813.4</v>
      </c>
      <c r="D33" s="150">
        <f>SUM(D34:D35)</f>
        <v>20250.03</v>
      </c>
      <c r="E33" s="12">
        <f t="shared" si="2"/>
        <v>53.552523708526607</v>
      </c>
      <c r="F33" s="144">
        <f t="shared" si="0"/>
        <v>-17563.370000000003</v>
      </c>
    </row>
    <row r="34" spans="1:6" ht="25.5">
      <c r="A34" s="13" t="s">
        <v>182</v>
      </c>
      <c r="B34" s="14" t="s">
        <v>183</v>
      </c>
      <c r="C34" s="145">
        <v>30729.4</v>
      </c>
      <c r="D34" s="146">
        <v>19561.419999999998</v>
      </c>
      <c r="E34" s="147">
        <f t="shared" si="2"/>
        <v>63.657019011109874</v>
      </c>
      <c r="F34" s="148">
        <f t="shared" si="0"/>
        <v>-11167.980000000003</v>
      </c>
    </row>
    <row r="35" spans="1:6" ht="25.5">
      <c r="A35" s="13" t="s">
        <v>185</v>
      </c>
      <c r="B35" s="14" t="s">
        <v>184</v>
      </c>
      <c r="C35" s="145">
        <v>7084</v>
      </c>
      <c r="D35" s="146">
        <v>688.61</v>
      </c>
      <c r="E35" s="147">
        <f t="shared" si="2"/>
        <v>9.720638057594579</v>
      </c>
      <c r="F35" s="148">
        <f t="shared" si="0"/>
        <v>-6395.39</v>
      </c>
    </row>
    <row r="36" spans="1:6" ht="16.5" customHeight="1">
      <c r="A36" s="11" t="s">
        <v>49</v>
      </c>
      <c r="B36" s="15" t="s">
        <v>50</v>
      </c>
      <c r="C36" s="142">
        <f>SUM(C37:C38)</f>
        <v>5741</v>
      </c>
      <c r="D36" s="143">
        <f>SUM(D37:D38)</f>
        <v>2557.66</v>
      </c>
      <c r="E36" s="12">
        <f t="shared" si="2"/>
        <v>44.55077512628462</v>
      </c>
      <c r="F36" s="144">
        <f t="shared" si="0"/>
        <v>-3183.34</v>
      </c>
    </row>
    <row r="37" spans="1:6" ht="38.25">
      <c r="A37" s="13" t="s">
        <v>51</v>
      </c>
      <c r="B37" s="14" t="s">
        <v>52</v>
      </c>
      <c r="C37" s="145">
        <v>5691</v>
      </c>
      <c r="D37" s="146">
        <v>2557.66</v>
      </c>
      <c r="E37" s="147">
        <f t="shared" si="2"/>
        <v>44.94218942189422</v>
      </c>
      <c r="F37" s="148">
        <f t="shared" si="0"/>
        <v>-3133.34</v>
      </c>
    </row>
    <row r="38" spans="1:6" ht="25.5" hidden="1">
      <c r="A38" s="13" t="s">
        <v>198</v>
      </c>
      <c r="B38" s="14" t="s">
        <v>199</v>
      </c>
      <c r="C38" s="145">
        <v>50</v>
      </c>
      <c r="D38" s="151">
        <v>0</v>
      </c>
      <c r="E38" s="147">
        <f t="shared" si="2"/>
        <v>0</v>
      </c>
      <c r="F38" s="148">
        <f t="shared" si="0"/>
        <v>-50</v>
      </c>
    </row>
    <row r="39" spans="1:6" ht="38.25" hidden="1">
      <c r="A39" s="15" t="s">
        <v>53</v>
      </c>
      <c r="B39" s="15" t="s">
        <v>223</v>
      </c>
      <c r="C39" s="142">
        <f>SUM(C40)</f>
        <v>0</v>
      </c>
      <c r="D39" s="143">
        <f>SUM(D40)</f>
        <v>0</v>
      </c>
      <c r="E39" s="147"/>
      <c r="F39" s="144">
        <f t="shared" si="0"/>
        <v>0</v>
      </c>
    </row>
    <row r="40" spans="1:6" ht="25.5" hidden="1">
      <c r="A40" s="14" t="s">
        <v>54</v>
      </c>
      <c r="B40" s="14" t="s">
        <v>55</v>
      </c>
      <c r="C40" s="145">
        <v>0</v>
      </c>
      <c r="D40" s="151">
        <v>0</v>
      </c>
      <c r="E40" s="147"/>
      <c r="F40" s="148">
        <f t="shared" si="0"/>
        <v>0</v>
      </c>
    </row>
    <row r="41" spans="1:6" ht="38.25">
      <c r="A41" s="11" t="s">
        <v>56</v>
      </c>
      <c r="B41" s="3" t="s">
        <v>57</v>
      </c>
      <c r="C41" s="142">
        <f>SUM(C42+C50)</f>
        <v>27595</v>
      </c>
      <c r="D41" s="143">
        <f>SUM(D42+D50)</f>
        <v>18062.59</v>
      </c>
      <c r="E41" s="12">
        <f t="shared" si="2"/>
        <v>65.456024642145323</v>
      </c>
      <c r="F41" s="144">
        <f t="shared" si="0"/>
        <v>-9532.41</v>
      </c>
    </row>
    <row r="42" spans="1:6" ht="77.25">
      <c r="A42" s="11" t="s">
        <v>58</v>
      </c>
      <c r="B42" s="153" t="s">
        <v>59</v>
      </c>
      <c r="C42" s="142">
        <f>SUM(C43+C46)</f>
        <v>27566</v>
      </c>
      <c r="D42" s="143">
        <f>SUM(D43+D46)</f>
        <v>18044.5</v>
      </c>
      <c r="E42" s="12">
        <f t="shared" si="2"/>
        <v>65.459261408982073</v>
      </c>
      <c r="F42" s="144">
        <f t="shared" si="0"/>
        <v>-9521.5</v>
      </c>
    </row>
    <row r="43" spans="1:6" ht="63.75">
      <c r="A43" s="11" t="s">
        <v>60</v>
      </c>
      <c r="B43" s="15" t="s">
        <v>61</v>
      </c>
      <c r="C43" s="154">
        <f>SUM(C44:C45)</f>
        <v>18648</v>
      </c>
      <c r="D43" s="155">
        <f>SUM(D44:D45)</f>
        <v>13762.57</v>
      </c>
      <c r="E43" s="12">
        <f t="shared" si="2"/>
        <v>73.801855426855425</v>
      </c>
      <c r="F43" s="144">
        <f t="shared" si="0"/>
        <v>-4885.43</v>
      </c>
    </row>
    <row r="44" spans="1:6" ht="89.25">
      <c r="A44" s="13" t="s">
        <v>175</v>
      </c>
      <c r="B44" s="156" t="s">
        <v>179</v>
      </c>
      <c r="C44" s="145">
        <v>17648</v>
      </c>
      <c r="D44" s="146">
        <v>11760.46</v>
      </c>
      <c r="E44" s="147">
        <f t="shared" si="2"/>
        <v>66.639052583862195</v>
      </c>
      <c r="F44" s="148">
        <f t="shared" si="0"/>
        <v>-5887.5400000000009</v>
      </c>
    </row>
    <row r="45" spans="1:6" ht="89.25">
      <c r="A45" s="13" t="s">
        <v>176</v>
      </c>
      <c r="B45" s="156" t="s">
        <v>180</v>
      </c>
      <c r="C45" s="145">
        <v>1000</v>
      </c>
      <c r="D45" s="151">
        <v>2002.11</v>
      </c>
      <c r="E45" s="147">
        <f t="shared" si="2"/>
        <v>200.21100000000001</v>
      </c>
      <c r="F45" s="148">
        <f t="shared" si="0"/>
        <v>1002.1099999999999</v>
      </c>
    </row>
    <row r="46" spans="1:6" ht="26.25">
      <c r="A46" s="11" t="s">
        <v>62</v>
      </c>
      <c r="B46" s="157" t="s">
        <v>63</v>
      </c>
      <c r="C46" s="142">
        <f>SUM(C47:C49)</f>
        <v>8918</v>
      </c>
      <c r="D46" s="143">
        <f t="shared" ref="D46" si="7">SUM(D47:D49)</f>
        <v>4281.9299999999994</v>
      </c>
      <c r="E46" s="12">
        <f t="shared" si="2"/>
        <v>48.014465126710022</v>
      </c>
      <c r="F46" s="144">
        <f t="shared" si="0"/>
        <v>-4636.0700000000006</v>
      </c>
    </row>
    <row r="47" spans="1:6" ht="68.25" customHeight="1">
      <c r="A47" s="13" t="s">
        <v>64</v>
      </c>
      <c r="B47" s="156" t="s">
        <v>186</v>
      </c>
      <c r="C47" s="145">
        <v>5300</v>
      </c>
      <c r="D47" s="146">
        <v>2329.35</v>
      </c>
      <c r="E47" s="147">
        <f t="shared" si="2"/>
        <v>43.95</v>
      </c>
      <c r="F47" s="148">
        <f t="shared" si="0"/>
        <v>-2970.65</v>
      </c>
    </row>
    <row r="48" spans="1:6" ht="63.75">
      <c r="A48" s="13" t="s">
        <v>65</v>
      </c>
      <c r="B48" s="156" t="s">
        <v>187</v>
      </c>
      <c r="C48" s="145">
        <v>2995</v>
      </c>
      <c r="D48" s="151">
        <v>1697.34</v>
      </c>
      <c r="E48" s="147">
        <f t="shared" si="2"/>
        <v>56.672454090150254</v>
      </c>
      <c r="F48" s="148">
        <f t="shared" si="0"/>
        <v>-1297.6600000000001</v>
      </c>
    </row>
    <row r="49" spans="1:9" ht="51">
      <c r="A49" s="13" t="s">
        <v>66</v>
      </c>
      <c r="B49" s="156" t="s">
        <v>188</v>
      </c>
      <c r="C49" s="145">
        <v>623</v>
      </c>
      <c r="D49" s="151">
        <v>255.24</v>
      </c>
      <c r="E49" s="147">
        <f t="shared" si="2"/>
        <v>40.969502407704653</v>
      </c>
      <c r="F49" s="148">
        <f t="shared" si="0"/>
        <v>-367.76</v>
      </c>
    </row>
    <row r="50" spans="1:9" ht="63.75">
      <c r="A50" s="13" t="s">
        <v>238</v>
      </c>
      <c r="B50" s="156" t="s">
        <v>239</v>
      </c>
      <c r="C50" s="158">
        <v>29</v>
      </c>
      <c r="D50" s="151">
        <v>18.09</v>
      </c>
      <c r="E50" s="147">
        <f t="shared" ref="E50" si="8">SUM(D50*100/C50)</f>
        <v>62.379310344827587</v>
      </c>
      <c r="F50" s="148">
        <f t="shared" si="0"/>
        <v>-10.91</v>
      </c>
    </row>
    <row r="51" spans="1:9" ht="25.5">
      <c r="A51" s="11" t="s">
        <v>67</v>
      </c>
      <c r="B51" s="3" t="s">
        <v>68</v>
      </c>
      <c r="C51" s="142">
        <f>SUM(C52)</f>
        <v>988</v>
      </c>
      <c r="D51" s="143">
        <f t="shared" ref="D51" si="9">SUM(D52)</f>
        <v>498.55999999999995</v>
      </c>
      <c r="E51" s="12">
        <f t="shared" si="2"/>
        <v>50.461538461538453</v>
      </c>
      <c r="F51" s="144">
        <f t="shared" si="0"/>
        <v>-489.44000000000005</v>
      </c>
    </row>
    <row r="52" spans="1:9" ht="25.5">
      <c r="A52" s="11" t="s">
        <v>69</v>
      </c>
      <c r="B52" s="15" t="s">
        <v>70</v>
      </c>
      <c r="C52" s="142">
        <f>SUM(C53:C56)</f>
        <v>988</v>
      </c>
      <c r="D52" s="143">
        <f>SUM(D53:D56)</f>
        <v>498.55999999999995</v>
      </c>
      <c r="E52" s="12">
        <f t="shared" si="2"/>
        <v>50.461538461538453</v>
      </c>
      <c r="F52" s="144">
        <f t="shared" si="0"/>
        <v>-489.44000000000005</v>
      </c>
    </row>
    <row r="53" spans="1:9" ht="25.5">
      <c r="A53" s="13" t="s">
        <v>71</v>
      </c>
      <c r="B53" s="14" t="s">
        <v>72</v>
      </c>
      <c r="C53" s="159">
        <v>416</v>
      </c>
      <c r="D53" s="151">
        <v>293.45</v>
      </c>
      <c r="E53" s="147">
        <f t="shared" si="2"/>
        <v>70.540865384615387</v>
      </c>
      <c r="F53" s="148">
        <f t="shared" si="0"/>
        <v>-122.55000000000001</v>
      </c>
    </row>
    <row r="54" spans="1:9" ht="25.5">
      <c r="A54" s="13" t="s">
        <v>73</v>
      </c>
      <c r="B54" s="14" t="s">
        <v>74</v>
      </c>
      <c r="C54" s="159">
        <v>0</v>
      </c>
      <c r="D54" s="151">
        <v>-1.07</v>
      </c>
      <c r="E54" s="147"/>
      <c r="F54" s="148">
        <f t="shared" si="0"/>
        <v>-1.07</v>
      </c>
    </row>
    <row r="55" spans="1:9">
      <c r="A55" s="13" t="s">
        <v>75</v>
      </c>
      <c r="B55" s="14" t="s">
        <v>76</v>
      </c>
      <c r="C55" s="159">
        <v>68</v>
      </c>
      <c r="D55" s="151">
        <v>35.770000000000003</v>
      </c>
      <c r="E55" s="147">
        <f t="shared" si="2"/>
        <v>52.602941176470594</v>
      </c>
      <c r="F55" s="148">
        <f t="shared" si="0"/>
        <v>-32.229999999999997</v>
      </c>
    </row>
    <row r="56" spans="1:9">
      <c r="A56" s="13" t="s">
        <v>77</v>
      </c>
      <c r="B56" s="14" t="s">
        <v>78</v>
      </c>
      <c r="C56" s="159">
        <v>504</v>
      </c>
      <c r="D56" s="151">
        <v>170.41</v>
      </c>
      <c r="E56" s="147">
        <f t="shared" si="2"/>
        <v>33.811507936507937</v>
      </c>
      <c r="F56" s="148">
        <f t="shared" si="0"/>
        <v>-333.59000000000003</v>
      </c>
    </row>
    <row r="57" spans="1:9" ht="25.5">
      <c r="A57" s="11" t="s">
        <v>79</v>
      </c>
      <c r="B57" s="15" t="s">
        <v>80</v>
      </c>
      <c r="C57" s="142">
        <f>SUM(C58+C62)</f>
        <v>328.5</v>
      </c>
      <c r="D57" s="143">
        <f>SUM(D58+D62)</f>
        <v>436.14</v>
      </c>
      <c r="E57" s="12">
        <f t="shared" si="2"/>
        <v>132.76712328767124</v>
      </c>
      <c r="F57" s="144">
        <f t="shared" si="0"/>
        <v>107.63999999999999</v>
      </c>
      <c r="I57" s="9" t="s">
        <v>402</v>
      </c>
    </row>
    <row r="58" spans="1:9" ht="25.5">
      <c r="A58" s="11" t="s">
        <v>81</v>
      </c>
      <c r="B58" s="15" t="s">
        <v>82</v>
      </c>
      <c r="C58" s="142">
        <f>SUM(C59:C59)</f>
        <v>276</v>
      </c>
      <c r="D58" s="143">
        <f>SUM(D59:D59)</f>
        <v>268.27999999999997</v>
      </c>
      <c r="E58" s="12">
        <f t="shared" si="2"/>
        <v>97.202898550724626</v>
      </c>
      <c r="F58" s="144">
        <f t="shared" si="0"/>
        <v>-7.7200000000000273</v>
      </c>
    </row>
    <row r="59" spans="1:9" ht="25.5">
      <c r="A59" s="11" t="s">
        <v>83</v>
      </c>
      <c r="B59" s="15" t="s">
        <v>84</v>
      </c>
      <c r="C59" s="142">
        <f>SUM(C60:C60)</f>
        <v>276</v>
      </c>
      <c r="D59" s="143">
        <f>SUM(D60:D60)</f>
        <v>268.27999999999997</v>
      </c>
      <c r="E59" s="12">
        <f t="shared" si="2"/>
        <v>97.202898550724626</v>
      </c>
      <c r="F59" s="144">
        <f t="shared" si="0"/>
        <v>-7.7200000000000273</v>
      </c>
    </row>
    <row r="60" spans="1:9" ht="38.25">
      <c r="A60" s="13" t="s">
        <v>85</v>
      </c>
      <c r="B60" s="156" t="s">
        <v>189</v>
      </c>
      <c r="C60" s="145">
        <v>276</v>
      </c>
      <c r="D60" s="151">
        <v>268.27999999999997</v>
      </c>
      <c r="E60" s="147">
        <f t="shared" si="2"/>
        <v>97.202898550724626</v>
      </c>
      <c r="F60" s="148">
        <f t="shared" si="0"/>
        <v>-7.7200000000000273</v>
      </c>
    </row>
    <row r="61" spans="1:9" ht="38.25" hidden="1" customHeight="1">
      <c r="A61" s="13" t="s">
        <v>407</v>
      </c>
      <c r="B61" s="156" t="s">
        <v>189</v>
      </c>
      <c r="C61" s="147">
        <v>0</v>
      </c>
      <c r="D61" s="175">
        <v>0</v>
      </c>
      <c r="E61" s="12" t="e">
        <f t="shared" si="2"/>
        <v>#DIV/0!</v>
      </c>
      <c r="F61" s="144">
        <f t="shared" si="0"/>
        <v>0</v>
      </c>
    </row>
    <row r="62" spans="1:9">
      <c r="A62" s="11" t="s">
        <v>86</v>
      </c>
      <c r="B62" s="15" t="s">
        <v>87</v>
      </c>
      <c r="C62" s="142">
        <f>SUM(C63+C64)</f>
        <v>52.5</v>
      </c>
      <c r="D62" s="143">
        <f t="shared" ref="D62" si="10">SUM(D63+D64)</f>
        <v>167.86</v>
      </c>
      <c r="E62" s="12">
        <f t="shared" si="2"/>
        <v>319.73333333333335</v>
      </c>
      <c r="F62" s="144">
        <f t="shared" si="0"/>
        <v>115.36000000000001</v>
      </c>
    </row>
    <row r="63" spans="1:9" ht="38.25">
      <c r="A63" s="13" t="s">
        <v>88</v>
      </c>
      <c r="B63" s="14" t="s">
        <v>224</v>
      </c>
      <c r="C63" s="145">
        <v>21</v>
      </c>
      <c r="D63" s="151">
        <v>11.71</v>
      </c>
      <c r="E63" s="147">
        <f t="shared" si="2"/>
        <v>55.761904761904759</v>
      </c>
      <c r="F63" s="148">
        <f t="shared" si="0"/>
        <v>-9.2899999999999991</v>
      </c>
    </row>
    <row r="64" spans="1:9" ht="38.25">
      <c r="A64" s="11" t="s">
        <v>89</v>
      </c>
      <c r="B64" s="15" t="s">
        <v>90</v>
      </c>
      <c r="C64" s="142">
        <f>C65+C66</f>
        <v>31.5</v>
      </c>
      <c r="D64" s="143">
        <f>D65+D66</f>
        <v>156.15</v>
      </c>
      <c r="E64" s="12">
        <f t="shared" si="2"/>
        <v>495.71428571428572</v>
      </c>
      <c r="F64" s="144">
        <f t="shared" si="0"/>
        <v>124.65</v>
      </c>
    </row>
    <row r="65" spans="1:6" ht="25.5">
      <c r="A65" s="13" t="s">
        <v>91</v>
      </c>
      <c r="B65" s="160" t="s">
        <v>190</v>
      </c>
      <c r="C65" s="145">
        <v>31.5</v>
      </c>
      <c r="D65" s="159">
        <v>112.64</v>
      </c>
      <c r="E65" s="147">
        <f t="shared" si="2"/>
        <v>357.58730158730157</v>
      </c>
      <c r="F65" s="148">
        <f t="shared" si="0"/>
        <v>81.14</v>
      </c>
    </row>
    <row r="66" spans="1:6" ht="25.5">
      <c r="A66" s="13" t="s">
        <v>92</v>
      </c>
      <c r="B66" s="160" t="s">
        <v>190</v>
      </c>
      <c r="C66" s="145">
        <v>0</v>
      </c>
      <c r="D66" s="151">
        <v>43.51</v>
      </c>
      <c r="E66" s="12"/>
      <c r="F66" s="148">
        <f t="shared" si="0"/>
        <v>43.51</v>
      </c>
    </row>
    <row r="67" spans="1:6" ht="25.5">
      <c r="A67" s="11" t="s">
        <v>93</v>
      </c>
      <c r="B67" s="15" t="s">
        <v>94</v>
      </c>
      <c r="C67" s="142">
        <f>SUM(C75+C72+C68+C70)</f>
        <v>3800</v>
      </c>
      <c r="D67" s="143">
        <f>SUM(D75+D72+D68+D70)</f>
        <v>4589.8999999999996</v>
      </c>
      <c r="E67" s="12">
        <f t="shared" si="2"/>
        <v>120.78684210526315</v>
      </c>
      <c r="F67" s="144">
        <f t="shared" si="0"/>
        <v>789.89999999999964</v>
      </c>
    </row>
    <row r="68" spans="1:6">
      <c r="A68" s="13" t="s">
        <v>95</v>
      </c>
      <c r="B68" s="15" t="s">
        <v>96</v>
      </c>
      <c r="C68" s="142">
        <f>SUM(C69)</f>
        <v>12</v>
      </c>
      <c r="D68" s="143">
        <f t="shared" ref="D68" si="11">SUM(D69)</f>
        <v>15.03</v>
      </c>
      <c r="E68" s="12">
        <f t="shared" ref="E68:E141" si="12">SUM(D68*100/C68)</f>
        <v>125.25</v>
      </c>
      <c r="F68" s="144">
        <f t="shared" si="0"/>
        <v>3.0299999999999994</v>
      </c>
    </row>
    <row r="69" spans="1:6" ht="25.5">
      <c r="A69" s="13" t="s">
        <v>97</v>
      </c>
      <c r="B69" s="14" t="s">
        <v>98</v>
      </c>
      <c r="C69" s="145">
        <v>12</v>
      </c>
      <c r="D69" s="151">
        <v>15.03</v>
      </c>
      <c r="E69" s="147">
        <f t="shared" si="12"/>
        <v>125.25</v>
      </c>
      <c r="F69" s="148">
        <f t="shared" ref="F69:F129" si="13">D69-C69</f>
        <v>3.0299999999999994</v>
      </c>
    </row>
    <row r="70" spans="1:6" ht="69" customHeight="1">
      <c r="A70" s="13" t="s">
        <v>237</v>
      </c>
      <c r="B70" s="20" t="s">
        <v>252</v>
      </c>
      <c r="C70" s="145">
        <v>20</v>
      </c>
      <c r="D70" s="151">
        <v>0</v>
      </c>
      <c r="E70" s="147">
        <f t="shared" si="12"/>
        <v>0</v>
      </c>
      <c r="F70" s="148">
        <f t="shared" si="13"/>
        <v>-20</v>
      </c>
    </row>
    <row r="71" spans="1:6" ht="89.25" hidden="1" customHeight="1">
      <c r="A71" s="13" t="s">
        <v>408</v>
      </c>
      <c r="B71" s="14" t="s">
        <v>409</v>
      </c>
      <c r="C71" s="147">
        <v>0</v>
      </c>
      <c r="D71" s="175">
        <v>0</v>
      </c>
      <c r="E71" s="147" t="e">
        <f t="shared" si="12"/>
        <v>#DIV/0!</v>
      </c>
      <c r="F71" s="148">
        <f t="shared" si="13"/>
        <v>0</v>
      </c>
    </row>
    <row r="72" spans="1:6" ht="76.5">
      <c r="A72" s="11" t="s">
        <v>177</v>
      </c>
      <c r="B72" s="161" t="s">
        <v>191</v>
      </c>
      <c r="C72" s="142">
        <f>SUM(C73:C74)</f>
        <v>2258</v>
      </c>
      <c r="D72" s="143">
        <f t="shared" ref="D72" si="14">SUM(D73:D74)</f>
        <v>1859.81</v>
      </c>
      <c r="E72" s="12">
        <f t="shared" si="12"/>
        <v>82.365367581930911</v>
      </c>
      <c r="F72" s="144">
        <f t="shared" si="13"/>
        <v>-398.19000000000005</v>
      </c>
    </row>
    <row r="73" spans="1:6" ht="79.5" customHeight="1">
      <c r="A73" s="13" t="s">
        <v>99</v>
      </c>
      <c r="B73" s="162" t="s">
        <v>192</v>
      </c>
      <c r="C73" s="145">
        <v>2128</v>
      </c>
      <c r="D73" s="151">
        <v>1849.31</v>
      </c>
      <c r="E73" s="147">
        <f t="shared" si="12"/>
        <v>86.90366541353383</v>
      </c>
      <c r="F73" s="148">
        <f t="shared" si="13"/>
        <v>-278.69000000000005</v>
      </c>
    </row>
    <row r="74" spans="1:6" ht="78.75" customHeight="1">
      <c r="A74" s="13" t="s">
        <v>100</v>
      </c>
      <c r="B74" s="162" t="s">
        <v>193</v>
      </c>
      <c r="C74" s="145">
        <v>130</v>
      </c>
      <c r="D74" s="151">
        <v>10.5</v>
      </c>
      <c r="E74" s="147">
        <f t="shared" si="12"/>
        <v>8.0769230769230766</v>
      </c>
      <c r="F74" s="148">
        <f t="shared" si="13"/>
        <v>-119.5</v>
      </c>
    </row>
    <row r="75" spans="1:6" ht="25.5">
      <c r="A75" s="11" t="s">
        <v>101</v>
      </c>
      <c r="B75" s="15" t="s">
        <v>102</v>
      </c>
      <c r="C75" s="142">
        <f>SUM(C76)</f>
        <v>1510</v>
      </c>
      <c r="D75" s="143">
        <f>SUM(D76)</f>
        <v>2715.06</v>
      </c>
      <c r="E75" s="12">
        <f t="shared" si="12"/>
        <v>179.80529801324502</v>
      </c>
      <c r="F75" s="144">
        <f t="shared" si="13"/>
        <v>1205.06</v>
      </c>
    </row>
    <row r="76" spans="1:6" ht="38.25">
      <c r="A76" s="13" t="s">
        <v>103</v>
      </c>
      <c r="B76" s="14" t="s">
        <v>104</v>
      </c>
      <c r="C76" s="145">
        <v>1510</v>
      </c>
      <c r="D76" s="151">
        <v>2715.06</v>
      </c>
      <c r="E76" s="147">
        <f t="shared" si="12"/>
        <v>179.80529801324502</v>
      </c>
      <c r="F76" s="148">
        <f t="shared" si="13"/>
        <v>1205.06</v>
      </c>
    </row>
    <row r="77" spans="1:6" ht="17.25" customHeight="1">
      <c r="A77" s="11" t="s">
        <v>105</v>
      </c>
      <c r="B77" s="15" t="s">
        <v>106</v>
      </c>
      <c r="C77" s="142">
        <f>SUM(C78+C79+C80+C81+C84+C86+C91+C92+C93+C96+C101+C102+C94)</f>
        <v>4265</v>
      </c>
      <c r="D77" s="143">
        <f>SUM(D78+D79+D80+D81+D84+D86+D91+D92+D93+D96+D101+D102+D94)</f>
        <v>1811.9699999999998</v>
      </c>
      <c r="E77" s="12">
        <f t="shared" si="12"/>
        <v>42.484642438452511</v>
      </c>
      <c r="F77" s="144">
        <f t="shared" si="13"/>
        <v>-2453.0300000000002</v>
      </c>
    </row>
    <row r="78" spans="1:6" ht="92.25" customHeight="1">
      <c r="A78" s="13" t="s">
        <v>107</v>
      </c>
      <c r="B78" s="14" t="s">
        <v>225</v>
      </c>
      <c r="C78" s="145">
        <v>185</v>
      </c>
      <c r="D78" s="151">
        <v>27.3</v>
      </c>
      <c r="E78" s="147">
        <f t="shared" si="12"/>
        <v>14.756756756756756</v>
      </c>
      <c r="F78" s="148">
        <f t="shared" si="13"/>
        <v>-157.69999999999999</v>
      </c>
    </row>
    <row r="79" spans="1:6" ht="51">
      <c r="A79" s="13" t="s">
        <v>108</v>
      </c>
      <c r="B79" s="14" t="s">
        <v>109</v>
      </c>
      <c r="C79" s="145">
        <v>40</v>
      </c>
      <c r="D79" s="151">
        <v>6</v>
      </c>
      <c r="E79" s="147">
        <f t="shared" si="12"/>
        <v>15</v>
      </c>
      <c r="F79" s="148">
        <f t="shared" si="13"/>
        <v>-34</v>
      </c>
    </row>
    <row r="80" spans="1:6" ht="51">
      <c r="A80" s="13" t="s">
        <v>110</v>
      </c>
      <c r="B80" s="14" t="s">
        <v>111</v>
      </c>
      <c r="C80" s="145">
        <v>100</v>
      </c>
      <c r="D80" s="151">
        <v>61</v>
      </c>
      <c r="E80" s="147">
        <f t="shared" si="12"/>
        <v>61</v>
      </c>
      <c r="F80" s="148">
        <f t="shared" si="13"/>
        <v>-39</v>
      </c>
    </row>
    <row r="81" spans="1:6" ht="51">
      <c r="A81" s="11" t="s">
        <v>226</v>
      </c>
      <c r="B81" s="15" t="s">
        <v>112</v>
      </c>
      <c r="C81" s="142">
        <f>SUM(C82+C83)</f>
        <v>10</v>
      </c>
      <c r="D81" s="143">
        <f>SUM(D82+D83)</f>
        <v>10</v>
      </c>
      <c r="E81" s="147">
        <f t="shared" si="12"/>
        <v>100</v>
      </c>
      <c r="F81" s="148">
        <f t="shared" si="13"/>
        <v>0</v>
      </c>
    </row>
    <row r="82" spans="1:6" s="172" customFormat="1" ht="51">
      <c r="A82" s="13" t="s">
        <v>113</v>
      </c>
      <c r="B82" s="18" t="s">
        <v>194</v>
      </c>
      <c r="C82" s="145">
        <v>10</v>
      </c>
      <c r="D82" s="151">
        <v>10</v>
      </c>
      <c r="E82" s="147">
        <f t="shared" si="12"/>
        <v>100</v>
      </c>
      <c r="F82" s="148">
        <f t="shared" si="13"/>
        <v>0</v>
      </c>
    </row>
    <row r="83" spans="1:6" ht="51" hidden="1">
      <c r="A83" s="13" t="s">
        <v>262</v>
      </c>
      <c r="B83" s="18" t="s">
        <v>194</v>
      </c>
      <c r="C83" s="145">
        <v>0</v>
      </c>
      <c r="D83" s="151"/>
      <c r="E83" s="147"/>
      <c r="F83" s="148">
        <f t="shared" si="13"/>
        <v>0</v>
      </c>
    </row>
    <row r="84" spans="1:6" s="172" customFormat="1" ht="51" hidden="1">
      <c r="A84" s="11" t="s">
        <v>114</v>
      </c>
      <c r="B84" s="15" t="s">
        <v>115</v>
      </c>
      <c r="C84" s="142">
        <f>SUM(C85)</f>
        <v>0</v>
      </c>
      <c r="D84" s="143">
        <f>SUM(D85)</f>
        <v>0</v>
      </c>
      <c r="E84" s="12" t="e">
        <f t="shared" si="12"/>
        <v>#DIV/0!</v>
      </c>
      <c r="F84" s="144">
        <f t="shared" si="13"/>
        <v>0</v>
      </c>
    </row>
    <row r="85" spans="1:6" ht="51" hidden="1">
      <c r="A85" s="13" t="s">
        <v>116</v>
      </c>
      <c r="B85" s="14" t="s">
        <v>115</v>
      </c>
      <c r="C85" s="159">
        <v>0</v>
      </c>
      <c r="D85" s="151">
        <v>0</v>
      </c>
      <c r="E85" s="147" t="e">
        <f t="shared" si="12"/>
        <v>#DIV/0!</v>
      </c>
      <c r="F85" s="148">
        <f t="shared" si="13"/>
        <v>0</v>
      </c>
    </row>
    <row r="86" spans="1:6" ht="90" customHeight="1">
      <c r="A86" s="11" t="s">
        <v>197</v>
      </c>
      <c r="B86" s="5" t="s">
        <v>196</v>
      </c>
      <c r="C86" s="143">
        <f>SUM(C89:C90)</f>
        <v>271</v>
      </c>
      <c r="D86" s="143">
        <f>SUM(D89:D90)</f>
        <v>145</v>
      </c>
      <c r="E86" s="12">
        <f t="shared" si="12"/>
        <v>53.505535055350556</v>
      </c>
      <c r="F86" s="144">
        <f t="shared" si="13"/>
        <v>-126</v>
      </c>
    </row>
    <row r="87" spans="1:6" ht="38.25" hidden="1">
      <c r="A87" s="13" t="s">
        <v>410</v>
      </c>
      <c r="B87" s="20" t="s">
        <v>411</v>
      </c>
      <c r="C87" s="177">
        <v>0</v>
      </c>
      <c r="D87" s="159">
        <v>0</v>
      </c>
      <c r="E87" s="147" t="e">
        <f t="shared" si="12"/>
        <v>#DIV/0!</v>
      </c>
      <c r="F87" s="148">
        <f t="shared" si="13"/>
        <v>0</v>
      </c>
    </row>
    <row r="88" spans="1:6" s="172" customFormat="1" ht="25.5" hidden="1">
      <c r="A88" s="13" t="s">
        <v>412</v>
      </c>
      <c r="B88" s="162" t="s">
        <v>195</v>
      </c>
      <c r="C88" s="177"/>
      <c r="D88" s="159"/>
      <c r="E88" s="147" t="e">
        <f t="shared" si="12"/>
        <v>#DIV/0!</v>
      </c>
      <c r="F88" s="148">
        <f t="shared" si="13"/>
        <v>0</v>
      </c>
    </row>
    <row r="89" spans="1:6" ht="25.5">
      <c r="A89" s="13" t="s">
        <v>178</v>
      </c>
      <c r="B89" s="162" t="s">
        <v>195</v>
      </c>
      <c r="C89" s="159">
        <v>21</v>
      </c>
      <c r="D89" s="159">
        <v>20</v>
      </c>
      <c r="E89" s="147">
        <f t="shared" si="12"/>
        <v>95.238095238095241</v>
      </c>
      <c r="F89" s="148">
        <f t="shared" si="13"/>
        <v>-1</v>
      </c>
    </row>
    <row r="90" spans="1:6" ht="25.5">
      <c r="A90" s="13" t="s">
        <v>117</v>
      </c>
      <c r="B90" s="14" t="s">
        <v>118</v>
      </c>
      <c r="C90" s="145">
        <v>250</v>
      </c>
      <c r="D90" s="151">
        <v>125</v>
      </c>
      <c r="E90" s="147">
        <f t="shared" si="12"/>
        <v>50</v>
      </c>
      <c r="F90" s="148">
        <f t="shared" si="13"/>
        <v>-125</v>
      </c>
    </row>
    <row r="91" spans="1:6" ht="38.25">
      <c r="A91" s="13" t="s">
        <v>119</v>
      </c>
      <c r="B91" s="14" t="s">
        <v>120</v>
      </c>
      <c r="C91" s="145">
        <v>1150</v>
      </c>
      <c r="D91" s="151">
        <v>424.02</v>
      </c>
      <c r="E91" s="147">
        <f t="shared" si="12"/>
        <v>36.87130434782609</v>
      </c>
      <c r="F91" s="148">
        <f t="shared" si="13"/>
        <v>-725.98</v>
      </c>
    </row>
    <row r="92" spans="1:6" ht="25.5">
      <c r="A92" s="13" t="s">
        <v>221</v>
      </c>
      <c r="B92" s="13" t="s">
        <v>222</v>
      </c>
      <c r="C92" s="145">
        <v>48</v>
      </c>
      <c r="D92" s="151">
        <v>37.5</v>
      </c>
      <c r="E92" s="147">
        <f t="shared" si="12"/>
        <v>78.125</v>
      </c>
      <c r="F92" s="148">
        <f t="shared" si="13"/>
        <v>-10.5</v>
      </c>
    </row>
    <row r="93" spans="1:6" ht="51">
      <c r="A93" s="13" t="s">
        <v>235</v>
      </c>
      <c r="B93" s="14" t="s">
        <v>236</v>
      </c>
      <c r="C93" s="145">
        <v>26</v>
      </c>
      <c r="D93" s="151">
        <v>13.68</v>
      </c>
      <c r="E93" s="147">
        <f t="shared" si="12"/>
        <v>52.615384615384613</v>
      </c>
      <c r="F93" s="148">
        <f t="shared" si="13"/>
        <v>-12.32</v>
      </c>
    </row>
    <row r="94" spans="1:6" ht="38.25">
      <c r="A94" s="13" t="s">
        <v>227</v>
      </c>
      <c r="B94" s="14" t="s">
        <v>121</v>
      </c>
      <c r="C94" s="145">
        <v>2</v>
      </c>
      <c r="D94" s="151">
        <v>0.5</v>
      </c>
      <c r="E94" s="147">
        <f t="shared" si="12"/>
        <v>25</v>
      </c>
      <c r="F94" s="148">
        <f t="shared" si="13"/>
        <v>-1.5</v>
      </c>
    </row>
    <row r="95" spans="1:6" ht="63.75" hidden="1">
      <c r="A95" s="13" t="s">
        <v>122</v>
      </c>
      <c r="B95" s="14" t="s">
        <v>123</v>
      </c>
      <c r="C95" s="145">
        <v>0</v>
      </c>
      <c r="D95" s="151">
        <v>0</v>
      </c>
      <c r="E95" s="147" t="e">
        <f t="shared" si="12"/>
        <v>#DIV/0!</v>
      </c>
      <c r="F95" s="148">
        <f t="shared" si="13"/>
        <v>0</v>
      </c>
    </row>
    <row r="96" spans="1:6" ht="54" customHeight="1">
      <c r="A96" s="11" t="s">
        <v>228</v>
      </c>
      <c r="B96" s="15" t="s">
        <v>124</v>
      </c>
      <c r="C96" s="142">
        <f>SUM(C97:C98)</f>
        <v>136</v>
      </c>
      <c r="D96" s="143">
        <f>SUM(D97:D101)</f>
        <v>53.1</v>
      </c>
      <c r="E96" s="12">
        <f t="shared" si="12"/>
        <v>39.044117647058826</v>
      </c>
      <c r="F96" s="144">
        <f t="shared" si="13"/>
        <v>-82.9</v>
      </c>
    </row>
    <row r="97" spans="1:6" ht="56.25" customHeight="1">
      <c r="A97" s="13" t="s">
        <v>413</v>
      </c>
      <c r="B97" s="14" t="s">
        <v>124</v>
      </c>
      <c r="C97" s="145">
        <v>136</v>
      </c>
      <c r="D97" s="151">
        <v>39.6</v>
      </c>
      <c r="E97" s="147">
        <f t="shared" si="12"/>
        <v>29.117647058823529</v>
      </c>
      <c r="F97" s="148">
        <f t="shared" si="13"/>
        <v>-96.4</v>
      </c>
    </row>
    <row r="98" spans="1:6" ht="52.5" customHeight="1">
      <c r="A98" s="13" t="s">
        <v>414</v>
      </c>
      <c r="B98" s="14" t="s">
        <v>124</v>
      </c>
      <c r="C98" s="145">
        <v>0</v>
      </c>
      <c r="D98" s="151">
        <v>0.5</v>
      </c>
      <c r="E98" s="12" t="s">
        <v>390</v>
      </c>
      <c r="F98" s="144">
        <f t="shared" si="13"/>
        <v>0.5</v>
      </c>
    </row>
    <row r="99" spans="1:6" ht="53.25" customHeight="1">
      <c r="A99" s="13" t="s">
        <v>415</v>
      </c>
      <c r="B99" s="14" t="s">
        <v>124</v>
      </c>
      <c r="C99" s="145">
        <v>0</v>
      </c>
      <c r="D99" s="151">
        <v>5</v>
      </c>
      <c r="E99" s="147" t="s">
        <v>390</v>
      </c>
      <c r="F99" s="148">
        <f t="shared" si="13"/>
        <v>5</v>
      </c>
    </row>
    <row r="100" spans="1:6" ht="51">
      <c r="A100" s="13" t="s">
        <v>125</v>
      </c>
      <c r="B100" s="14" t="s">
        <v>126</v>
      </c>
      <c r="C100" s="145">
        <v>0</v>
      </c>
      <c r="D100" s="151">
        <v>8</v>
      </c>
      <c r="E100" s="147" t="s">
        <v>390</v>
      </c>
      <c r="F100" s="148">
        <f t="shared" si="13"/>
        <v>8</v>
      </c>
    </row>
    <row r="101" spans="1:6" ht="51">
      <c r="A101" s="13" t="s">
        <v>125</v>
      </c>
      <c r="B101" s="14" t="s">
        <v>126</v>
      </c>
      <c r="C101" s="145">
        <v>110</v>
      </c>
      <c r="D101" s="151"/>
      <c r="E101" s="147" t="s">
        <v>390</v>
      </c>
      <c r="F101" s="148">
        <f t="shared" si="13"/>
        <v>-110</v>
      </c>
    </row>
    <row r="102" spans="1:6" ht="38.25">
      <c r="A102" s="11" t="s">
        <v>127</v>
      </c>
      <c r="B102" s="15" t="s">
        <v>128</v>
      </c>
      <c r="C102" s="142">
        <f>SUM(C104:C114)</f>
        <v>2187</v>
      </c>
      <c r="D102" s="143">
        <f>SUM(D104:D114)</f>
        <v>1033.8699999999999</v>
      </c>
      <c r="E102" s="12">
        <f t="shared" si="12"/>
        <v>47.273433927754908</v>
      </c>
      <c r="F102" s="144">
        <f t="shared" si="13"/>
        <v>-1153.1300000000001</v>
      </c>
    </row>
    <row r="103" spans="1:6">
      <c r="A103" s="13"/>
      <c r="B103" s="14" t="s">
        <v>129</v>
      </c>
      <c r="C103" s="145"/>
      <c r="D103" s="151"/>
      <c r="E103" s="147"/>
      <c r="F103" s="148"/>
    </row>
    <row r="104" spans="1:6">
      <c r="A104" s="13" t="s">
        <v>240</v>
      </c>
      <c r="B104" s="14"/>
      <c r="C104" s="145">
        <v>0</v>
      </c>
      <c r="D104" s="151">
        <v>0.2</v>
      </c>
      <c r="E104" s="147" t="s">
        <v>390</v>
      </c>
      <c r="F104" s="148">
        <f t="shared" si="13"/>
        <v>0.2</v>
      </c>
    </row>
    <row r="105" spans="1:6">
      <c r="A105" s="13" t="s">
        <v>233</v>
      </c>
      <c r="B105" s="14"/>
      <c r="C105" s="145">
        <v>36</v>
      </c>
      <c r="D105" s="151">
        <v>0</v>
      </c>
      <c r="E105" s="147">
        <f t="shared" si="12"/>
        <v>0</v>
      </c>
      <c r="F105" s="148">
        <f t="shared" si="13"/>
        <v>-36</v>
      </c>
    </row>
    <row r="106" spans="1:6">
      <c r="A106" s="13" t="s">
        <v>263</v>
      </c>
      <c r="B106" s="14"/>
      <c r="C106" s="145">
        <v>0</v>
      </c>
      <c r="D106" s="151">
        <v>20</v>
      </c>
      <c r="E106" s="147" t="s">
        <v>390</v>
      </c>
      <c r="F106" s="148">
        <f t="shared" si="13"/>
        <v>20</v>
      </c>
    </row>
    <row r="107" spans="1:6">
      <c r="A107" s="13" t="s">
        <v>130</v>
      </c>
      <c r="B107" s="14"/>
      <c r="C107" s="145">
        <v>60</v>
      </c>
      <c r="D107" s="151">
        <v>40.869999999999997</v>
      </c>
      <c r="E107" s="147">
        <f t="shared" si="12"/>
        <v>68.11666666666666</v>
      </c>
      <c r="F107" s="148">
        <f t="shared" si="13"/>
        <v>-19.130000000000003</v>
      </c>
    </row>
    <row r="108" spans="1:6">
      <c r="A108" s="13" t="s">
        <v>131</v>
      </c>
      <c r="B108" s="14"/>
      <c r="C108" s="145">
        <v>280</v>
      </c>
      <c r="D108" s="151">
        <v>264.41000000000003</v>
      </c>
      <c r="E108" s="147">
        <f t="shared" si="12"/>
        <v>94.432142857142864</v>
      </c>
      <c r="F108" s="148">
        <f t="shared" si="13"/>
        <v>-15.589999999999975</v>
      </c>
    </row>
    <row r="109" spans="1:6">
      <c r="A109" s="13" t="s">
        <v>220</v>
      </c>
      <c r="B109" s="14"/>
      <c r="C109" s="145">
        <v>50</v>
      </c>
      <c r="D109" s="151">
        <v>3.3</v>
      </c>
      <c r="E109" s="147">
        <f t="shared" si="12"/>
        <v>6.6</v>
      </c>
      <c r="F109" s="148">
        <f t="shared" si="13"/>
        <v>-46.7</v>
      </c>
    </row>
    <row r="110" spans="1:6">
      <c r="A110" s="13" t="s">
        <v>132</v>
      </c>
      <c r="B110" s="14"/>
      <c r="C110" s="145">
        <v>253</v>
      </c>
      <c r="D110" s="151">
        <v>157.30000000000001</v>
      </c>
      <c r="E110" s="147">
        <f t="shared" si="12"/>
        <v>62.173913043478265</v>
      </c>
      <c r="F110" s="148">
        <f t="shared" si="13"/>
        <v>-95.699999999999989</v>
      </c>
    </row>
    <row r="111" spans="1:6">
      <c r="A111" s="13" t="s">
        <v>200</v>
      </c>
      <c r="B111" s="14"/>
      <c r="C111" s="145">
        <v>3</v>
      </c>
      <c r="D111" s="151">
        <v>2.5099999999999998</v>
      </c>
      <c r="E111" s="147">
        <f t="shared" si="12"/>
        <v>83.666666666666657</v>
      </c>
      <c r="F111" s="148">
        <f t="shared" si="13"/>
        <v>-0.49000000000000021</v>
      </c>
    </row>
    <row r="112" spans="1:6">
      <c r="A112" s="13" t="s">
        <v>133</v>
      </c>
      <c r="B112" s="14"/>
      <c r="C112" s="145">
        <v>1480</v>
      </c>
      <c r="D112" s="151">
        <v>545.28</v>
      </c>
      <c r="E112" s="147">
        <f t="shared" si="12"/>
        <v>36.843243243243244</v>
      </c>
      <c r="F112" s="148">
        <f t="shared" si="13"/>
        <v>-934.72</v>
      </c>
    </row>
    <row r="113" spans="1:7">
      <c r="A113" s="13" t="s">
        <v>201</v>
      </c>
      <c r="B113" s="14"/>
      <c r="C113" s="145">
        <v>15</v>
      </c>
      <c r="D113" s="151">
        <v>0</v>
      </c>
      <c r="E113" s="147">
        <f t="shared" si="12"/>
        <v>0</v>
      </c>
      <c r="F113" s="148">
        <f t="shared" si="13"/>
        <v>-15</v>
      </c>
    </row>
    <row r="114" spans="1:7" ht="15" hidden="1" customHeight="1">
      <c r="A114" s="13" t="s">
        <v>242</v>
      </c>
      <c r="B114" s="14"/>
      <c r="C114" s="145">
        <v>10</v>
      </c>
      <c r="D114" s="151"/>
      <c r="E114" s="147"/>
      <c r="F114" s="148">
        <f t="shared" si="13"/>
        <v>-10</v>
      </c>
    </row>
    <row r="115" spans="1:7" ht="15" hidden="1" customHeight="1">
      <c r="A115" s="15" t="s">
        <v>134</v>
      </c>
      <c r="B115" s="15" t="s">
        <v>135</v>
      </c>
      <c r="C115" s="142">
        <f>SUM(C120+C116)</f>
        <v>0</v>
      </c>
      <c r="D115" s="143">
        <f>SUM(D116+D117+D118+D119+D120)</f>
        <v>11.3</v>
      </c>
      <c r="E115" s="147"/>
      <c r="F115" s="144">
        <f t="shared" si="13"/>
        <v>11.3</v>
      </c>
    </row>
    <row r="116" spans="1:7" ht="15" hidden="1" customHeight="1">
      <c r="A116" s="14" t="s">
        <v>136</v>
      </c>
      <c r="B116" s="14" t="s">
        <v>137</v>
      </c>
      <c r="C116" s="145">
        <f>SUM(C117:C119)</f>
        <v>0</v>
      </c>
      <c r="D116" s="159"/>
      <c r="E116" s="147"/>
      <c r="F116" s="144">
        <f t="shared" si="13"/>
        <v>0</v>
      </c>
    </row>
    <row r="117" spans="1:7" ht="15" hidden="1" customHeight="1">
      <c r="A117" s="14" t="s">
        <v>138</v>
      </c>
      <c r="B117" s="14" t="s">
        <v>137</v>
      </c>
      <c r="C117" s="145">
        <v>0</v>
      </c>
      <c r="D117" s="151"/>
      <c r="E117" s="12" t="e">
        <f t="shared" si="12"/>
        <v>#DIV/0!</v>
      </c>
      <c r="F117" s="144">
        <f t="shared" si="13"/>
        <v>0</v>
      </c>
    </row>
    <row r="118" spans="1:7" ht="15" hidden="1" customHeight="1">
      <c r="A118" s="14" t="s">
        <v>139</v>
      </c>
      <c r="B118" s="14" t="s">
        <v>137</v>
      </c>
      <c r="C118" s="145">
        <v>0</v>
      </c>
      <c r="D118" s="151">
        <v>11.3</v>
      </c>
      <c r="E118" s="12" t="e">
        <f t="shared" si="12"/>
        <v>#DIV/0!</v>
      </c>
      <c r="F118" s="144">
        <f t="shared" si="13"/>
        <v>11.3</v>
      </c>
    </row>
    <row r="119" spans="1:7" hidden="1">
      <c r="A119" s="14" t="s">
        <v>425</v>
      </c>
      <c r="B119" s="14" t="s">
        <v>137</v>
      </c>
      <c r="C119" s="145">
        <v>0</v>
      </c>
      <c r="D119" s="151"/>
      <c r="E119" s="12" t="e">
        <f t="shared" si="12"/>
        <v>#DIV/0!</v>
      </c>
      <c r="F119" s="144">
        <f t="shared" si="13"/>
        <v>0</v>
      </c>
    </row>
    <row r="120" spans="1:7" hidden="1">
      <c r="A120" s="14" t="s">
        <v>426</v>
      </c>
      <c r="B120" s="14" t="s">
        <v>137</v>
      </c>
      <c r="C120" s="187">
        <v>0</v>
      </c>
      <c r="D120" s="151"/>
      <c r="E120" s="147" t="e">
        <f t="shared" si="12"/>
        <v>#DIV/0!</v>
      </c>
      <c r="F120" s="148">
        <f t="shared" si="13"/>
        <v>0</v>
      </c>
    </row>
    <row r="121" spans="1:7" ht="22.5" customHeight="1">
      <c r="A121" s="163" t="s">
        <v>140</v>
      </c>
      <c r="B121" s="164" t="s">
        <v>141</v>
      </c>
      <c r="C121" s="165">
        <f>SUM(C122+C173+C177+C171)</f>
        <v>754105.97</v>
      </c>
      <c r="D121" s="165">
        <f>SUM(D122+D173+D177+D171)</f>
        <v>359467.29200000002</v>
      </c>
      <c r="E121" s="12">
        <f t="shared" si="12"/>
        <v>47.668007720453403</v>
      </c>
      <c r="F121" s="144">
        <f t="shared" si="13"/>
        <v>-394638.67799999996</v>
      </c>
      <c r="G121" s="173"/>
    </row>
    <row r="122" spans="1:7" ht="25.5">
      <c r="A122" s="13" t="s">
        <v>142</v>
      </c>
      <c r="B122" s="11" t="s">
        <v>143</v>
      </c>
      <c r="C122" s="149">
        <f>SUM(C123+C125+C151+C166)</f>
        <v>752105.97</v>
      </c>
      <c r="D122" s="150">
        <f>SUM(D123+D125+D151+D166)</f>
        <v>358933.07199999999</v>
      </c>
      <c r="E122" s="12">
        <f t="shared" si="12"/>
        <v>47.723736589938248</v>
      </c>
      <c r="F122" s="144">
        <f t="shared" si="13"/>
        <v>-393172.89799999999</v>
      </c>
    </row>
    <row r="123" spans="1:7">
      <c r="A123" s="16" t="s">
        <v>144</v>
      </c>
      <c r="B123" s="11" t="s">
        <v>145</v>
      </c>
      <c r="C123" s="149">
        <f>SUM(C124)</f>
        <v>1710</v>
      </c>
      <c r="D123" s="150">
        <f>SUM(D124)</f>
        <v>429</v>
      </c>
      <c r="E123" s="12">
        <f t="shared" si="12"/>
        <v>25.087719298245613</v>
      </c>
      <c r="F123" s="144">
        <f t="shared" si="13"/>
        <v>-1281</v>
      </c>
    </row>
    <row r="124" spans="1:7" ht="25.5">
      <c r="A124" s="22" t="s">
        <v>146</v>
      </c>
      <c r="B124" s="23" t="s">
        <v>147</v>
      </c>
      <c r="C124" s="166">
        <v>1710</v>
      </c>
      <c r="D124" s="151">
        <v>429</v>
      </c>
      <c r="E124" s="147">
        <f t="shared" si="12"/>
        <v>25.087719298245613</v>
      </c>
      <c r="F124" s="148">
        <f t="shared" si="13"/>
        <v>-1281</v>
      </c>
    </row>
    <row r="125" spans="1:7">
      <c r="A125" s="16" t="s">
        <v>148</v>
      </c>
      <c r="B125" s="11" t="s">
        <v>149</v>
      </c>
      <c r="C125" s="142">
        <f>SUM(C126+C132+C133+C135+C136+C127+C130+C134)</f>
        <v>280134.87</v>
      </c>
      <c r="D125" s="142">
        <f>SUM(D126+D127+D132+D133+D135+D136+D134)</f>
        <v>97327.09</v>
      </c>
      <c r="E125" s="12">
        <f t="shared" si="12"/>
        <v>34.742940070259728</v>
      </c>
      <c r="F125" s="144">
        <f t="shared" si="13"/>
        <v>-182807.78</v>
      </c>
    </row>
    <row r="126" spans="1:7" ht="38.25">
      <c r="A126" s="22" t="s">
        <v>264</v>
      </c>
      <c r="B126" s="24" t="s">
        <v>229</v>
      </c>
      <c r="C126" s="145">
        <v>800</v>
      </c>
      <c r="D126" s="159">
        <v>800</v>
      </c>
      <c r="E126" s="147">
        <f t="shared" si="12"/>
        <v>100</v>
      </c>
      <c r="F126" s="148">
        <f t="shared" si="13"/>
        <v>0</v>
      </c>
    </row>
    <row r="127" spans="1:7" ht="27">
      <c r="A127" s="178" t="s">
        <v>394</v>
      </c>
      <c r="B127" s="179" t="s">
        <v>395</v>
      </c>
      <c r="C127" s="180">
        <f>C128+C129</f>
        <v>2504.1999999999998</v>
      </c>
      <c r="D127" s="180">
        <f>D128+D129</f>
        <v>2504.1999999999998</v>
      </c>
      <c r="E127" s="12">
        <f t="shared" si="12"/>
        <v>100</v>
      </c>
      <c r="F127" s="144">
        <f t="shared" si="13"/>
        <v>0</v>
      </c>
    </row>
    <row r="128" spans="1:7" ht="41.25" customHeight="1">
      <c r="A128" s="22" t="s">
        <v>394</v>
      </c>
      <c r="B128" s="181" t="s">
        <v>416</v>
      </c>
      <c r="C128" s="145">
        <v>1015.9</v>
      </c>
      <c r="D128" s="159">
        <v>1015.9</v>
      </c>
      <c r="E128" s="147">
        <f t="shared" si="12"/>
        <v>100</v>
      </c>
      <c r="F128" s="148">
        <f t="shared" si="13"/>
        <v>0</v>
      </c>
    </row>
    <row r="129" spans="1:7" ht="25.5">
      <c r="A129" s="22" t="s">
        <v>394</v>
      </c>
      <c r="B129" s="24" t="s">
        <v>417</v>
      </c>
      <c r="C129" s="145">
        <v>1488.3</v>
      </c>
      <c r="D129" s="159">
        <v>1488.3</v>
      </c>
      <c r="E129" s="147">
        <f t="shared" si="12"/>
        <v>100</v>
      </c>
      <c r="F129" s="148">
        <f t="shared" si="13"/>
        <v>0</v>
      </c>
    </row>
    <row r="130" spans="1:7" ht="51">
      <c r="A130" s="22" t="s">
        <v>418</v>
      </c>
      <c r="B130" s="24" t="s">
        <v>419</v>
      </c>
      <c r="C130" s="145">
        <v>17611.400000000001</v>
      </c>
      <c r="D130" s="159">
        <v>0</v>
      </c>
      <c r="E130" s="147">
        <f t="shared" si="12"/>
        <v>0</v>
      </c>
      <c r="F130" s="148">
        <f t="shared" ref="F130:F181" si="15">D130-C130</f>
        <v>-17611.400000000001</v>
      </c>
      <c r="G130" s="174"/>
    </row>
    <row r="131" spans="1:7" ht="51" hidden="1">
      <c r="A131" s="188" t="s">
        <v>427</v>
      </c>
      <c r="B131" s="189" t="s">
        <v>428</v>
      </c>
      <c r="C131" s="145"/>
      <c r="D131" s="159"/>
      <c r="E131" s="147" t="e">
        <f t="shared" si="12"/>
        <v>#DIV/0!</v>
      </c>
      <c r="F131" s="148">
        <f t="shared" si="15"/>
        <v>0</v>
      </c>
    </row>
    <row r="132" spans="1:7" ht="63.75">
      <c r="A132" s="25" t="s">
        <v>209</v>
      </c>
      <c r="B132" s="19" t="s">
        <v>211</v>
      </c>
      <c r="C132" s="145">
        <v>18126.933000000001</v>
      </c>
      <c r="D132" s="159">
        <v>5438.08</v>
      </c>
      <c r="E132" s="147">
        <f t="shared" si="12"/>
        <v>30.000000551665302</v>
      </c>
      <c r="F132" s="148">
        <f t="shared" si="15"/>
        <v>-12688.853000000001</v>
      </c>
    </row>
    <row r="133" spans="1:7" ht="38.25">
      <c r="A133" s="25" t="s">
        <v>210</v>
      </c>
      <c r="B133" s="19" t="s">
        <v>212</v>
      </c>
      <c r="C133" s="145">
        <v>10801.7</v>
      </c>
      <c r="D133" s="159">
        <v>3240.51</v>
      </c>
      <c r="E133" s="147">
        <f t="shared" si="12"/>
        <v>29.999999999999996</v>
      </c>
      <c r="F133" s="148">
        <f t="shared" si="15"/>
        <v>-7561.1900000000005</v>
      </c>
    </row>
    <row r="134" spans="1:7" ht="51">
      <c r="A134" s="25" t="s">
        <v>420</v>
      </c>
      <c r="B134" s="19" t="s">
        <v>421</v>
      </c>
      <c r="C134" s="182">
        <v>1098.104</v>
      </c>
      <c r="D134" s="159">
        <v>0</v>
      </c>
      <c r="E134" s="147">
        <f t="shared" si="12"/>
        <v>0</v>
      </c>
      <c r="F134" s="148">
        <f t="shared" si="15"/>
        <v>-1098.104</v>
      </c>
    </row>
    <row r="135" spans="1:7" ht="55.5" customHeight="1">
      <c r="A135" s="25" t="s">
        <v>265</v>
      </c>
      <c r="B135" s="29" t="s">
        <v>266</v>
      </c>
      <c r="C135" s="145">
        <v>70018.899999999994</v>
      </c>
      <c r="D135" s="159">
        <v>19300</v>
      </c>
      <c r="E135" s="147">
        <f t="shared" si="12"/>
        <v>27.563986295128888</v>
      </c>
      <c r="F135" s="148">
        <f t="shared" si="15"/>
        <v>-50718.899999999994</v>
      </c>
    </row>
    <row r="136" spans="1:7">
      <c r="A136" s="16" t="s">
        <v>150</v>
      </c>
      <c r="B136" s="17" t="s">
        <v>151</v>
      </c>
      <c r="C136" s="142">
        <f>SUM(C137:C150)</f>
        <v>159173.633</v>
      </c>
      <c r="D136" s="143">
        <f>SUM(D137:D150)</f>
        <v>66044.3</v>
      </c>
      <c r="E136" s="12">
        <f t="shared" si="12"/>
        <v>41.49198504503569</v>
      </c>
      <c r="F136" s="144">
        <f t="shared" si="15"/>
        <v>-93129.332999999999</v>
      </c>
    </row>
    <row r="137" spans="1:7" ht="25.5">
      <c r="A137" s="22" t="s">
        <v>213</v>
      </c>
      <c r="B137" s="13" t="s">
        <v>230</v>
      </c>
      <c r="C137" s="145">
        <v>121.5</v>
      </c>
      <c r="D137" s="159">
        <v>0</v>
      </c>
      <c r="E137" s="147">
        <f t="shared" si="12"/>
        <v>0</v>
      </c>
      <c r="F137" s="148">
        <f t="shared" si="15"/>
        <v>-121.5</v>
      </c>
      <c r="G137" s="173"/>
    </row>
    <row r="138" spans="1:7" ht="54" customHeight="1">
      <c r="A138" s="22" t="s">
        <v>213</v>
      </c>
      <c r="B138" s="183" t="s">
        <v>403</v>
      </c>
      <c r="C138" s="145">
        <v>91.25</v>
      </c>
      <c r="D138" s="159">
        <v>91.25</v>
      </c>
      <c r="E138" s="147">
        <f t="shared" si="12"/>
        <v>100</v>
      </c>
      <c r="F138" s="148">
        <f t="shared" si="15"/>
        <v>0</v>
      </c>
    </row>
    <row r="139" spans="1:7" ht="30" customHeight="1">
      <c r="A139" s="22" t="s">
        <v>213</v>
      </c>
      <c r="B139" s="183" t="s">
        <v>422</v>
      </c>
      <c r="C139" s="145">
        <v>344.6</v>
      </c>
      <c r="D139" s="159">
        <v>0</v>
      </c>
      <c r="E139" s="147">
        <f t="shared" si="12"/>
        <v>0</v>
      </c>
      <c r="F139" s="148">
        <f t="shared" si="15"/>
        <v>-344.6</v>
      </c>
      <c r="G139" s="173"/>
    </row>
    <row r="140" spans="1:7" ht="63.75">
      <c r="A140" s="22" t="s">
        <v>213</v>
      </c>
      <c r="B140" s="167" t="s">
        <v>396</v>
      </c>
      <c r="C140" s="145">
        <v>170</v>
      </c>
      <c r="D140" s="145">
        <v>170</v>
      </c>
      <c r="E140" s="147">
        <f t="shared" si="12"/>
        <v>100</v>
      </c>
      <c r="F140" s="148">
        <f t="shared" si="15"/>
        <v>0</v>
      </c>
      <c r="G140" s="173"/>
    </row>
    <row r="141" spans="1:7" ht="63.75">
      <c r="A141" s="22" t="s">
        <v>213</v>
      </c>
      <c r="B141" s="168" t="s">
        <v>397</v>
      </c>
      <c r="C141" s="145">
        <v>69.900000000000006</v>
      </c>
      <c r="D141" s="145">
        <v>69.900000000000006</v>
      </c>
      <c r="E141" s="147">
        <f t="shared" si="12"/>
        <v>100</v>
      </c>
      <c r="F141" s="148">
        <f t="shared" si="15"/>
        <v>0</v>
      </c>
    </row>
    <row r="142" spans="1:7" ht="54" hidden="1" customHeight="1">
      <c r="A142" s="22" t="s">
        <v>213</v>
      </c>
      <c r="B142" s="168" t="s">
        <v>403</v>
      </c>
      <c r="C142" s="145"/>
      <c r="D142" s="145"/>
      <c r="E142" s="147"/>
      <c r="F142" s="148">
        <f t="shared" si="15"/>
        <v>0</v>
      </c>
    </row>
    <row r="143" spans="1:7" ht="63.75">
      <c r="A143" s="22" t="s">
        <v>213</v>
      </c>
      <c r="B143" s="14" t="s">
        <v>214</v>
      </c>
      <c r="C143" s="145">
        <v>445.6</v>
      </c>
      <c r="D143" s="159">
        <v>0</v>
      </c>
      <c r="E143" s="147">
        <f t="shared" ref="E143:E162" si="16">SUM(D143*100/C143)</f>
        <v>0</v>
      </c>
      <c r="F143" s="148">
        <f t="shared" si="15"/>
        <v>-445.6</v>
      </c>
    </row>
    <row r="144" spans="1:7" ht="28.5" customHeight="1">
      <c r="A144" s="22" t="s">
        <v>152</v>
      </c>
      <c r="B144" s="23" t="s">
        <v>153</v>
      </c>
      <c r="C144" s="166">
        <v>35689</v>
      </c>
      <c r="D144" s="151">
        <v>22330</v>
      </c>
      <c r="E144" s="147">
        <f>SUM(D144*100/C144)</f>
        <v>62.568298355235505</v>
      </c>
      <c r="F144" s="148">
        <f t="shared" si="15"/>
        <v>-13359</v>
      </c>
    </row>
    <row r="145" spans="1:10">
      <c r="A145" s="22" t="s">
        <v>152</v>
      </c>
      <c r="B145" s="23" t="s">
        <v>154</v>
      </c>
      <c r="C145" s="166">
        <v>10161.6</v>
      </c>
      <c r="D145" s="151">
        <v>10161.6</v>
      </c>
      <c r="E145" s="147">
        <f t="shared" si="16"/>
        <v>100</v>
      </c>
      <c r="F145" s="148">
        <f t="shared" si="15"/>
        <v>0</v>
      </c>
    </row>
    <row r="146" spans="1:10" ht="41.25" hidden="1" customHeight="1">
      <c r="A146" s="22" t="s">
        <v>152</v>
      </c>
      <c r="B146" s="23" t="s">
        <v>429</v>
      </c>
      <c r="C146" s="166"/>
      <c r="D146" s="151"/>
      <c r="E146" s="147"/>
      <c r="F146" s="148">
        <f t="shared" si="15"/>
        <v>0</v>
      </c>
      <c r="G146" s="173"/>
    </row>
    <row r="147" spans="1:10" ht="38.25">
      <c r="A147" s="22" t="s">
        <v>152</v>
      </c>
      <c r="B147" s="24" t="s">
        <v>423</v>
      </c>
      <c r="C147" s="166">
        <v>8273.2999999999993</v>
      </c>
      <c r="D147" s="151">
        <v>7400</v>
      </c>
      <c r="E147" s="147">
        <f t="shared" si="16"/>
        <v>89.444357148900693</v>
      </c>
      <c r="F147" s="148">
        <f t="shared" si="15"/>
        <v>-873.29999999999927</v>
      </c>
      <c r="G147" s="173"/>
      <c r="J147" s="9" t="s">
        <v>181</v>
      </c>
    </row>
    <row r="148" spans="1:10" ht="51.75" customHeight="1">
      <c r="A148" s="22" t="s">
        <v>152</v>
      </c>
      <c r="B148" s="183" t="s">
        <v>403</v>
      </c>
      <c r="C148" s="166">
        <v>105.55</v>
      </c>
      <c r="D148" s="151">
        <v>105.55</v>
      </c>
      <c r="E148" s="186">
        <f>SUM(E149:E150)</f>
        <v>24.999027880390404</v>
      </c>
      <c r="F148" s="148">
        <f t="shared" si="15"/>
        <v>0</v>
      </c>
    </row>
    <row r="149" spans="1:10" ht="63.75" hidden="1" customHeight="1">
      <c r="A149" s="22" t="s">
        <v>152</v>
      </c>
      <c r="B149" s="23" t="s">
        <v>424</v>
      </c>
      <c r="C149" s="184">
        <v>833.33299999999997</v>
      </c>
      <c r="D149" s="151"/>
      <c r="E149" s="147"/>
      <c r="F149" s="144">
        <f t="shared" si="15"/>
        <v>-833.33299999999997</v>
      </c>
    </row>
    <row r="150" spans="1:10" ht="38.25">
      <c r="A150" s="22" t="s">
        <v>155</v>
      </c>
      <c r="B150" s="23" t="s">
        <v>156</v>
      </c>
      <c r="C150" s="166">
        <v>102868</v>
      </c>
      <c r="D150" s="151">
        <v>25716</v>
      </c>
      <c r="E150" s="147">
        <f t="shared" si="16"/>
        <v>24.999027880390404</v>
      </c>
      <c r="F150" s="148">
        <f t="shared" si="15"/>
        <v>-77152</v>
      </c>
    </row>
    <row r="151" spans="1:10" ht="51" hidden="1" customHeight="1">
      <c r="A151" s="16" t="s">
        <v>157</v>
      </c>
      <c r="B151" s="11" t="s">
        <v>158</v>
      </c>
      <c r="C151" s="142">
        <f>SUM(C152+C154+C155+C163+C162+C153)</f>
        <v>468417.6</v>
      </c>
      <c r="D151" s="143">
        <f>D152+D153+D154+D155+D162+D163</f>
        <v>260255.28200000001</v>
      </c>
      <c r="E151" s="147">
        <f t="shared" si="16"/>
        <v>55.560525906797693</v>
      </c>
      <c r="F151" s="144">
        <f t="shared" si="15"/>
        <v>-208162.31799999997</v>
      </c>
    </row>
    <row r="152" spans="1:10" ht="25.5">
      <c r="A152" s="22" t="s">
        <v>159</v>
      </c>
      <c r="B152" s="23" t="s">
        <v>160</v>
      </c>
      <c r="C152" s="166">
        <v>17981</v>
      </c>
      <c r="D152" s="151">
        <v>9767.9</v>
      </c>
      <c r="E152" s="147">
        <f t="shared" si="16"/>
        <v>54.323452533229521</v>
      </c>
      <c r="F152" s="148">
        <f t="shared" si="15"/>
        <v>-8213.1</v>
      </c>
    </row>
    <row r="153" spans="1:10" ht="25.5" hidden="1" customHeight="1">
      <c r="A153" s="22" t="s">
        <v>253</v>
      </c>
      <c r="B153" s="23" t="s">
        <v>254</v>
      </c>
      <c r="C153" s="166">
        <v>22.1</v>
      </c>
      <c r="D153" s="151">
        <v>0</v>
      </c>
      <c r="E153" s="147">
        <f t="shared" si="16"/>
        <v>0</v>
      </c>
      <c r="F153" s="144">
        <f t="shared" si="15"/>
        <v>-22.1</v>
      </c>
    </row>
    <row r="154" spans="1:10" ht="38.25">
      <c r="A154" s="22" t="s">
        <v>161</v>
      </c>
      <c r="B154" s="23" t="s">
        <v>162</v>
      </c>
      <c r="C154" s="166">
        <v>10768</v>
      </c>
      <c r="D154" s="185">
        <v>7744.1819999999998</v>
      </c>
      <c r="E154" s="147">
        <f t="shared" si="16"/>
        <v>71.918480683506687</v>
      </c>
      <c r="F154" s="148">
        <f t="shared" si="15"/>
        <v>-3023.8180000000002</v>
      </c>
    </row>
    <row r="155" spans="1:10" ht="28.5" customHeight="1">
      <c r="A155" s="16" t="s">
        <v>163</v>
      </c>
      <c r="B155" s="17" t="s">
        <v>164</v>
      </c>
      <c r="C155" s="169">
        <f>SUM(C156:C161)</f>
        <v>65920.100000000006</v>
      </c>
      <c r="D155" s="169">
        <f>SUM(D156:D161)</f>
        <v>44617.700000000004</v>
      </c>
      <c r="E155" s="12">
        <f t="shared" si="16"/>
        <v>67.684515041694411</v>
      </c>
      <c r="F155" s="144">
        <f t="shared" si="15"/>
        <v>-21302.400000000001</v>
      </c>
    </row>
    <row r="156" spans="1:10" ht="51">
      <c r="A156" s="10" t="s">
        <v>163</v>
      </c>
      <c r="B156" s="13" t="s">
        <v>165</v>
      </c>
      <c r="C156" s="166">
        <v>250</v>
      </c>
      <c r="D156" s="151">
        <v>125</v>
      </c>
      <c r="E156" s="147">
        <f t="shared" si="16"/>
        <v>50</v>
      </c>
      <c r="F156" s="148">
        <f t="shared" si="15"/>
        <v>-125</v>
      </c>
      <c r="I156" s="9" t="s">
        <v>181</v>
      </c>
    </row>
    <row r="157" spans="1:10" ht="51">
      <c r="A157" s="22" t="s">
        <v>163</v>
      </c>
      <c r="B157" s="23" t="s">
        <v>166</v>
      </c>
      <c r="C157" s="166">
        <v>63940</v>
      </c>
      <c r="D157" s="151">
        <v>44394.3</v>
      </c>
      <c r="E157" s="147">
        <f t="shared" si="16"/>
        <v>69.431185486393488</v>
      </c>
      <c r="F157" s="148">
        <f t="shared" si="15"/>
        <v>-19545.699999999997</v>
      </c>
    </row>
    <row r="158" spans="1:10" ht="51">
      <c r="A158" s="22" t="s">
        <v>163</v>
      </c>
      <c r="B158" s="23" t="s">
        <v>167</v>
      </c>
      <c r="C158" s="166">
        <v>0.1</v>
      </c>
      <c r="D158" s="151">
        <v>0.1</v>
      </c>
      <c r="E158" s="147">
        <f t="shared" si="16"/>
        <v>100</v>
      </c>
      <c r="F158" s="148">
        <f t="shared" si="15"/>
        <v>0</v>
      </c>
    </row>
    <row r="159" spans="1:10" ht="25.5">
      <c r="A159" s="10" t="s">
        <v>163</v>
      </c>
      <c r="B159" s="13" t="s">
        <v>168</v>
      </c>
      <c r="C159" s="166">
        <v>98.3</v>
      </c>
      <c r="D159" s="151">
        <v>98.3</v>
      </c>
      <c r="E159" s="12">
        <f t="shared" si="16"/>
        <v>100</v>
      </c>
      <c r="F159" s="144">
        <f t="shared" si="15"/>
        <v>0</v>
      </c>
    </row>
    <row r="160" spans="1:10" ht="63.75">
      <c r="A160" s="10" t="s">
        <v>163</v>
      </c>
      <c r="B160" s="13" t="s">
        <v>231</v>
      </c>
      <c r="C160" s="166">
        <v>652</v>
      </c>
      <c r="D160" s="151">
        <v>0</v>
      </c>
      <c r="E160" s="147">
        <f t="shared" si="16"/>
        <v>0</v>
      </c>
      <c r="F160" s="148">
        <f t="shared" si="15"/>
        <v>-652</v>
      </c>
      <c r="G160" s="173"/>
    </row>
    <row r="161" spans="1:8" ht="76.5">
      <c r="A161" s="22" t="s">
        <v>163</v>
      </c>
      <c r="B161" s="26" t="s">
        <v>241</v>
      </c>
      <c r="C161" s="166">
        <v>979.7</v>
      </c>
      <c r="D161" s="151">
        <v>0</v>
      </c>
      <c r="E161" s="147">
        <f t="shared" si="16"/>
        <v>0</v>
      </c>
      <c r="F161" s="148">
        <f t="shared" si="15"/>
        <v>-979.7</v>
      </c>
    </row>
    <row r="162" spans="1:8" ht="25.5">
      <c r="A162" s="10" t="s">
        <v>255</v>
      </c>
      <c r="B162" s="13" t="s">
        <v>256</v>
      </c>
      <c r="C162" s="166">
        <v>1173.4000000000001</v>
      </c>
      <c r="D162" s="151">
        <v>0</v>
      </c>
      <c r="E162" s="12">
        <f t="shared" si="16"/>
        <v>0</v>
      </c>
      <c r="F162" s="144">
        <f t="shared" si="15"/>
        <v>-1173.4000000000001</v>
      </c>
    </row>
    <row r="163" spans="1:8">
      <c r="A163" s="16" t="s">
        <v>169</v>
      </c>
      <c r="B163" s="11" t="s">
        <v>170</v>
      </c>
      <c r="C163" s="149">
        <f>SUM(C164:C165)</f>
        <v>372553</v>
      </c>
      <c r="D163" s="150">
        <f t="shared" ref="D163" si="17">SUM(D164:D165)</f>
        <v>198125.5</v>
      </c>
      <c r="E163" s="12">
        <f t="shared" ref="E163:E180" si="18">SUM(D163*100/C163)</f>
        <v>53.180487071638126</v>
      </c>
      <c r="F163" s="144">
        <f t="shared" si="15"/>
        <v>-174427.5</v>
      </c>
    </row>
    <row r="164" spans="1:8" ht="153">
      <c r="A164" s="10" t="s">
        <v>171</v>
      </c>
      <c r="B164" s="13" t="s">
        <v>172</v>
      </c>
      <c r="C164" s="166">
        <v>217678</v>
      </c>
      <c r="D164" s="151">
        <v>122492.5</v>
      </c>
      <c r="E164" s="147">
        <f t="shared" si="18"/>
        <v>56.272338040592068</v>
      </c>
      <c r="F164" s="148">
        <f t="shared" si="15"/>
        <v>-95185.5</v>
      </c>
    </row>
    <row r="165" spans="1:8" ht="25.5">
      <c r="A165" s="10" t="s">
        <v>171</v>
      </c>
      <c r="B165" s="13" t="s">
        <v>173</v>
      </c>
      <c r="C165" s="166">
        <v>154875</v>
      </c>
      <c r="D165" s="151">
        <v>75633</v>
      </c>
      <c r="E165" s="147">
        <f t="shared" si="18"/>
        <v>48.834866828087165</v>
      </c>
      <c r="F165" s="148">
        <f t="shared" si="15"/>
        <v>-79242</v>
      </c>
    </row>
    <row r="166" spans="1:8">
      <c r="A166" s="27" t="s">
        <v>215</v>
      </c>
      <c r="B166" s="28" t="s">
        <v>216</v>
      </c>
      <c r="C166" s="149">
        <f>SUM(C167:C168)</f>
        <v>1843.5</v>
      </c>
      <c r="D166" s="150">
        <f>SUM(D167:D168)</f>
        <v>921.7</v>
      </c>
      <c r="E166" s="12">
        <f t="shared" si="18"/>
        <v>49.99728776783293</v>
      </c>
      <c r="F166" s="144">
        <f t="shared" si="15"/>
        <v>-921.8</v>
      </c>
      <c r="H166" s="9" t="s">
        <v>181</v>
      </c>
    </row>
    <row r="167" spans="1:8" ht="51" hidden="1">
      <c r="A167" s="10" t="s">
        <v>217</v>
      </c>
      <c r="B167" s="14" t="s">
        <v>430</v>
      </c>
      <c r="C167" s="166">
        <v>0</v>
      </c>
      <c r="D167" s="151">
        <v>0</v>
      </c>
      <c r="E167" s="12" t="e">
        <f t="shared" si="18"/>
        <v>#DIV/0!</v>
      </c>
      <c r="F167" s="144">
        <f t="shared" si="15"/>
        <v>0</v>
      </c>
    </row>
    <row r="168" spans="1:8" ht="102">
      <c r="A168" s="10" t="s">
        <v>217</v>
      </c>
      <c r="B168" s="20" t="s">
        <v>234</v>
      </c>
      <c r="C168" s="166">
        <v>1843.5</v>
      </c>
      <c r="D168" s="151">
        <v>921.7</v>
      </c>
      <c r="E168" s="147">
        <f t="shared" si="18"/>
        <v>49.99728776783293</v>
      </c>
      <c r="F168" s="148">
        <f t="shared" si="15"/>
        <v>-921.8</v>
      </c>
    </row>
    <row r="169" spans="1:8" ht="51" hidden="1">
      <c r="A169" s="10" t="s">
        <v>431</v>
      </c>
      <c r="B169" s="14" t="s">
        <v>432</v>
      </c>
      <c r="C169" s="190">
        <v>0</v>
      </c>
      <c r="D169" s="191">
        <v>0</v>
      </c>
      <c r="E169" s="12" t="e">
        <f t="shared" si="18"/>
        <v>#DIV/0!</v>
      </c>
      <c r="F169" s="144">
        <f t="shared" si="15"/>
        <v>0</v>
      </c>
    </row>
    <row r="170" spans="1:8" ht="51" hidden="1">
      <c r="A170" s="10" t="s">
        <v>431</v>
      </c>
      <c r="B170" s="14" t="s">
        <v>433</v>
      </c>
      <c r="C170" s="190"/>
      <c r="D170" s="191"/>
      <c r="E170" s="12" t="e">
        <f t="shared" si="18"/>
        <v>#DIV/0!</v>
      </c>
      <c r="F170" s="144">
        <f t="shared" si="15"/>
        <v>0</v>
      </c>
    </row>
    <row r="171" spans="1:8" ht="25.5">
      <c r="A171" s="16" t="s">
        <v>398</v>
      </c>
      <c r="B171" s="11" t="s">
        <v>399</v>
      </c>
      <c r="C171" s="144">
        <f>SUM(C172:C173)</f>
        <v>2000</v>
      </c>
      <c r="D171" s="154">
        <f>SUM(D172)</f>
        <v>2000</v>
      </c>
      <c r="E171" s="12">
        <f t="shared" si="18"/>
        <v>100</v>
      </c>
      <c r="F171" s="144">
        <f t="shared" si="15"/>
        <v>0</v>
      </c>
    </row>
    <row r="172" spans="1:8" ht="25.5">
      <c r="A172" s="10" t="s">
        <v>400</v>
      </c>
      <c r="B172" s="13" t="s">
        <v>399</v>
      </c>
      <c r="C172" s="148">
        <v>2000</v>
      </c>
      <c r="D172" s="175">
        <v>2000</v>
      </c>
      <c r="E172" s="147">
        <f t="shared" si="18"/>
        <v>100</v>
      </c>
      <c r="F172" s="148">
        <f t="shared" si="15"/>
        <v>0</v>
      </c>
    </row>
    <row r="173" spans="1:8" ht="25.5">
      <c r="A173" s="16" t="s">
        <v>202</v>
      </c>
      <c r="B173" s="11" t="s">
        <v>203</v>
      </c>
      <c r="C173" s="142">
        <f>SUM(C174:C176)</f>
        <v>0</v>
      </c>
      <c r="D173" s="143">
        <f t="shared" ref="D173" si="19">SUM(D174:D176)</f>
        <v>1608.4499999999998</v>
      </c>
      <c r="E173" s="12"/>
      <c r="F173" s="144">
        <f t="shared" si="15"/>
        <v>1608.4499999999998</v>
      </c>
    </row>
    <row r="174" spans="1:8" ht="25.5">
      <c r="A174" s="10" t="s">
        <v>232</v>
      </c>
      <c r="B174" s="13" t="s">
        <v>204</v>
      </c>
      <c r="C174" s="166">
        <v>0</v>
      </c>
      <c r="D174" s="151">
        <v>1533.07</v>
      </c>
      <c r="E174" s="12"/>
      <c r="F174" s="148">
        <f t="shared" si="15"/>
        <v>1533.07</v>
      </c>
    </row>
    <row r="175" spans="1:8" ht="25.5">
      <c r="A175" s="10" t="s">
        <v>257</v>
      </c>
      <c r="B175" s="13" t="s">
        <v>204</v>
      </c>
      <c r="C175" s="166">
        <v>0</v>
      </c>
      <c r="D175" s="151">
        <v>37.29</v>
      </c>
      <c r="E175" s="12"/>
      <c r="F175" s="148">
        <f t="shared" si="15"/>
        <v>37.29</v>
      </c>
    </row>
    <row r="176" spans="1:8" ht="25.5">
      <c r="A176" s="10" t="s">
        <v>258</v>
      </c>
      <c r="B176" s="13" t="s">
        <v>204</v>
      </c>
      <c r="C176" s="166">
        <v>0</v>
      </c>
      <c r="D176" s="151">
        <v>38.090000000000003</v>
      </c>
      <c r="E176" s="12"/>
      <c r="F176" s="148">
        <f t="shared" si="15"/>
        <v>38.090000000000003</v>
      </c>
    </row>
    <row r="177" spans="1:6" ht="38.25">
      <c r="A177" s="16" t="s">
        <v>205</v>
      </c>
      <c r="B177" s="11" t="s">
        <v>206</v>
      </c>
      <c r="C177" s="149">
        <f>SUM(C178:C180)</f>
        <v>0</v>
      </c>
      <c r="D177" s="150">
        <f>SUM(D178:D180)</f>
        <v>-3074.23</v>
      </c>
      <c r="E177" s="12"/>
      <c r="F177" s="144">
        <f t="shared" si="15"/>
        <v>-3074.23</v>
      </c>
    </row>
    <row r="178" spans="1:6">
      <c r="A178" s="10" t="s">
        <v>207</v>
      </c>
      <c r="B178" s="13"/>
      <c r="C178" s="170">
        <v>0</v>
      </c>
      <c r="D178" s="151">
        <v>-1539.68</v>
      </c>
      <c r="E178" s="12"/>
      <c r="F178" s="148">
        <f t="shared" si="15"/>
        <v>-1539.68</v>
      </c>
    </row>
    <row r="179" spans="1:6">
      <c r="A179" s="10" t="s">
        <v>208</v>
      </c>
      <c r="B179" s="13"/>
      <c r="C179" s="166">
        <v>0</v>
      </c>
      <c r="D179" s="151">
        <v>-1534.55</v>
      </c>
      <c r="E179" s="12"/>
      <c r="F179" s="148">
        <f t="shared" si="15"/>
        <v>-1534.55</v>
      </c>
    </row>
    <row r="180" spans="1:6" hidden="1">
      <c r="A180" s="10" t="s">
        <v>434</v>
      </c>
      <c r="B180" s="13"/>
      <c r="C180" s="166"/>
      <c r="D180" s="151">
        <v>0</v>
      </c>
      <c r="E180" s="12" t="e">
        <f t="shared" si="18"/>
        <v>#DIV/0!</v>
      </c>
      <c r="F180" s="144">
        <f t="shared" si="15"/>
        <v>0</v>
      </c>
    </row>
    <row r="181" spans="1:6">
      <c r="A181" s="16"/>
      <c r="B181" s="11" t="s">
        <v>174</v>
      </c>
      <c r="C181" s="149">
        <f>SUM(C121+C4)</f>
        <v>1280137.8700000001</v>
      </c>
      <c r="D181" s="149">
        <f>D4+D121</f>
        <v>629517.08200000005</v>
      </c>
      <c r="E181" s="112"/>
      <c r="F181" s="144">
        <f t="shared" si="15"/>
        <v>-650620.78800000006</v>
      </c>
    </row>
  </sheetData>
  <mergeCells count="1">
    <mergeCell ref="A1:F1"/>
  </mergeCells>
  <pageMargins left="0.70866141732283472" right="0" top="0.74803149606299213" bottom="0.74803149606299213" header="0.31496062992125984" footer="0.31496062992125984"/>
  <pageSetup paperSize="9" scale="79" fitToHeight="8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opLeftCell="A19" workbookViewId="0">
      <selection activeCell="E9" sqref="E9"/>
    </sheetView>
  </sheetViews>
  <sheetFormatPr defaultRowHeight="15"/>
  <cols>
    <col min="1" max="1" width="12.7109375" style="9" customWidth="1"/>
    <col min="2" max="2" width="58.5703125" style="9" customWidth="1"/>
    <col min="3" max="3" width="14.5703125" style="9" customWidth="1"/>
    <col min="4" max="4" width="8.42578125" style="9" hidden="1" customWidth="1"/>
    <col min="5" max="5" width="15" style="9" customWidth="1"/>
    <col min="6" max="6" width="13.5703125" style="99" customWidth="1"/>
    <col min="7" max="7" width="6.7109375" style="9" hidden="1" customWidth="1"/>
    <col min="8" max="8" width="15" style="9" customWidth="1"/>
    <col min="9" max="16384" width="9.140625" style="9"/>
  </cols>
  <sheetData>
    <row r="1" spans="1:19" ht="19.5">
      <c r="A1" s="194" t="s">
        <v>267</v>
      </c>
      <c r="B1" s="194"/>
      <c r="C1" s="194"/>
      <c r="D1" s="194"/>
      <c r="E1" s="194"/>
      <c r="F1" s="194"/>
      <c r="G1" s="194"/>
      <c r="H1" s="194"/>
    </row>
    <row r="2" spans="1:19" ht="19.5">
      <c r="A2" s="194" t="s">
        <v>404</v>
      </c>
      <c r="B2" s="194"/>
      <c r="C2" s="194"/>
      <c r="D2" s="194"/>
      <c r="E2" s="194"/>
      <c r="F2" s="194"/>
      <c r="G2" s="194"/>
      <c r="H2" s="194"/>
    </row>
    <row r="3" spans="1:19" ht="15.75">
      <c r="A3" s="30"/>
      <c r="B3" s="30"/>
      <c r="C3" s="30"/>
      <c r="D3" s="30"/>
      <c r="E3" s="30"/>
      <c r="F3" s="195"/>
      <c r="G3" s="195"/>
      <c r="H3" s="195"/>
    </row>
    <row r="4" spans="1:19" s="31" customFormat="1" ht="110.25" customHeight="1">
      <c r="A4" s="131" t="s">
        <v>268</v>
      </c>
      <c r="B4" s="131" t="s">
        <v>269</v>
      </c>
      <c r="C4" s="132" t="s">
        <v>270</v>
      </c>
      <c r="D4" s="131" t="s">
        <v>271</v>
      </c>
      <c r="E4" s="132" t="s">
        <v>391</v>
      </c>
      <c r="F4" s="132" t="s">
        <v>401</v>
      </c>
      <c r="G4" s="131" t="s">
        <v>272</v>
      </c>
      <c r="H4" s="133" t="s">
        <v>392</v>
      </c>
    </row>
    <row r="5" spans="1:19" s="31" customFormat="1" ht="15.75">
      <c r="A5" s="131">
        <v>1</v>
      </c>
      <c r="B5" s="131">
        <v>2</v>
      </c>
      <c r="C5" s="132">
        <v>3</v>
      </c>
      <c r="D5" s="131"/>
      <c r="E5" s="132">
        <v>4</v>
      </c>
      <c r="F5" s="132">
        <v>5</v>
      </c>
      <c r="G5" s="131"/>
      <c r="H5" s="133">
        <v>6</v>
      </c>
    </row>
    <row r="6" spans="1:19" ht="15.75">
      <c r="A6" s="32">
        <v>100</v>
      </c>
      <c r="B6" s="33" t="s">
        <v>273</v>
      </c>
      <c r="C6" s="34">
        <f>SUM(C7:C14)</f>
        <v>81363.73000000001</v>
      </c>
      <c r="D6" s="35"/>
      <c r="E6" s="34">
        <f>SUM(E7:E14)</f>
        <v>75686.600000000006</v>
      </c>
      <c r="F6" s="34">
        <f>SUM(F7:F14)</f>
        <v>34714.93</v>
      </c>
      <c r="G6" s="35"/>
      <c r="H6" s="37">
        <f>F6/E6*100</f>
        <v>45.866679174384892</v>
      </c>
    </row>
    <row r="7" spans="1:19" s="43" customFormat="1" ht="31.5">
      <c r="A7" s="38">
        <v>102</v>
      </c>
      <c r="B7" s="39" t="s">
        <v>274</v>
      </c>
      <c r="C7" s="40">
        <v>1388.5</v>
      </c>
      <c r="D7" s="41"/>
      <c r="E7" s="40">
        <v>1388.5</v>
      </c>
      <c r="F7" s="40">
        <v>668.12</v>
      </c>
      <c r="G7" s="41"/>
      <c r="H7" s="42">
        <f>F7/E7*100</f>
        <v>48.118113071660062</v>
      </c>
    </row>
    <row r="8" spans="1:19" ht="47.25">
      <c r="A8" s="44">
        <v>103</v>
      </c>
      <c r="B8" s="39" t="s">
        <v>275</v>
      </c>
      <c r="C8" s="45">
        <v>2794.99</v>
      </c>
      <c r="D8" s="46"/>
      <c r="E8" s="45">
        <v>2794.99</v>
      </c>
      <c r="F8" s="45">
        <v>1103</v>
      </c>
      <c r="G8" s="46"/>
      <c r="H8" s="42">
        <f>F8/E8*100</f>
        <v>39.463468563393789</v>
      </c>
      <c r="L8" s="47"/>
      <c r="M8" s="47"/>
      <c r="N8" s="48"/>
      <c r="O8" s="47"/>
      <c r="P8" s="47"/>
      <c r="Q8" s="47"/>
      <c r="R8" s="47"/>
      <c r="S8" s="49"/>
    </row>
    <row r="9" spans="1:19" ht="63">
      <c r="A9" s="44">
        <v>104</v>
      </c>
      <c r="B9" s="39" t="s">
        <v>276</v>
      </c>
      <c r="C9" s="45">
        <v>46101.8</v>
      </c>
      <c r="D9" s="46"/>
      <c r="E9" s="45">
        <v>46101.8</v>
      </c>
      <c r="F9" s="45">
        <v>20706.63</v>
      </c>
      <c r="G9" s="46"/>
      <c r="H9" s="42">
        <f t="shared" ref="H9:H58" si="0">F9/E9*100</f>
        <v>44.915014164305951</v>
      </c>
      <c r="L9" s="50"/>
      <c r="M9" s="51"/>
      <c r="N9" s="52"/>
      <c r="O9" s="53"/>
      <c r="P9" s="54"/>
      <c r="Q9" s="53"/>
      <c r="R9" s="54"/>
      <c r="S9" s="49"/>
    </row>
    <row r="10" spans="1:19" ht="15.75">
      <c r="A10" s="44">
        <v>105</v>
      </c>
      <c r="B10" s="39" t="s">
        <v>277</v>
      </c>
      <c r="C10" s="45">
        <v>22.1</v>
      </c>
      <c r="D10" s="46"/>
      <c r="E10" s="45">
        <v>22.1</v>
      </c>
      <c r="F10" s="45">
        <v>0</v>
      </c>
      <c r="G10" s="46"/>
      <c r="H10" s="42">
        <f t="shared" si="0"/>
        <v>0</v>
      </c>
      <c r="L10" s="55"/>
      <c r="M10" s="56"/>
      <c r="N10" s="57"/>
      <c r="O10" s="58"/>
      <c r="P10" s="58"/>
      <c r="Q10" s="58"/>
      <c r="R10" s="59"/>
      <c r="S10" s="49"/>
    </row>
    <row r="11" spans="1:19" ht="47.25">
      <c r="A11" s="44">
        <v>106</v>
      </c>
      <c r="B11" s="39" t="s">
        <v>278</v>
      </c>
      <c r="C11" s="45">
        <v>12579.62</v>
      </c>
      <c r="D11" s="46"/>
      <c r="E11" s="45">
        <v>12579.62</v>
      </c>
      <c r="F11" s="45">
        <v>5808.46</v>
      </c>
      <c r="G11" s="46"/>
      <c r="H11" s="42">
        <f t="shared" si="0"/>
        <v>46.173572810625437</v>
      </c>
      <c r="L11" s="60"/>
      <c r="M11" s="56"/>
      <c r="N11" s="61"/>
      <c r="O11" s="62"/>
      <c r="P11" s="62"/>
      <c r="Q11" s="62"/>
      <c r="R11" s="59"/>
      <c r="S11" s="49"/>
    </row>
    <row r="12" spans="1:19" ht="15.75">
      <c r="A12" s="44">
        <v>107</v>
      </c>
      <c r="B12" s="39" t="s">
        <v>279</v>
      </c>
      <c r="C12" s="45">
        <v>0</v>
      </c>
      <c r="D12" s="46"/>
      <c r="E12" s="45">
        <v>0</v>
      </c>
      <c r="F12" s="45">
        <v>0</v>
      </c>
      <c r="G12" s="46"/>
      <c r="H12" s="42">
        <v>0</v>
      </c>
      <c r="L12" s="60"/>
      <c r="M12" s="56"/>
      <c r="N12" s="61"/>
      <c r="O12" s="62"/>
      <c r="P12" s="59"/>
      <c r="Q12" s="62"/>
      <c r="R12" s="59"/>
      <c r="S12" s="49"/>
    </row>
    <row r="13" spans="1:19" ht="15.75">
      <c r="A13" s="44">
        <v>111</v>
      </c>
      <c r="B13" s="39" t="s">
        <v>280</v>
      </c>
      <c r="C13" s="63">
        <v>7500</v>
      </c>
      <c r="D13" s="64"/>
      <c r="E13" s="63">
        <v>1822.87</v>
      </c>
      <c r="F13" s="63">
        <v>0</v>
      </c>
      <c r="G13" s="64"/>
      <c r="H13" s="42">
        <v>74.010000000000005</v>
      </c>
      <c r="L13" s="60"/>
      <c r="M13" s="56"/>
      <c r="N13" s="61"/>
      <c r="O13" s="62"/>
      <c r="P13" s="62"/>
      <c r="Q13" s="62"/>
      <c r="R13" s="59"/>
      <c r="S13" s="49"/>
    </row>
    <row r="14" spans="1:19" ht="15.75">
      <c r="A14" s="44">
        <v>113</v>
      </c>
      <c r="B14" s="39" t="s">
        <v>281</v>
      </c>
      <c r="C14" s="45">
        <v>10976.72</v>
      </c>
      <c r="D14" s="46"/>
      <c r="E14" s="45">
        <v>10976.72</v>
      </c>
      <c r="F14" s="45">
        <v>6428.72</v>
      </c>
      <c r="G14" s="46"/>
      <c r="H14" s="42">
        <f t="shared" si="0"/>
        <v>58.566857859178342</v>
      </c>
      <c r="L14" s="60"/>
      <c r="M14" s="56"/>
      <c r="N14" s="61"/>
      <c r="O14" s="62"/>
      <c r="P14" s="59"/>
      <c r="Q14" s="62"/>
      <c r="R14" s="59"/>
      <c r="S14" s="49"/>
    </row>
    <row r="15" spans="1:19" ht="31.5">
      <c r="A15" s="65">
        <v>300</v>
      </c>
      <c r="B15" s="66" t="s">
        <v>282</v>
      </c>
      <c r="C15" s="67">
        <f>SUM(C16:C19)</f>
        <v>8632.51</v>
      </c>
      <c r="D15" s="68"/>
      <c r="E15" s="67">
        <f>SUM(E16:E19)</f>
        <v>8731.51</v>
      </c>
      <c r="F15" s="67">
        <f>SUM(F16:F19)</f>
        <v>2374.16</v>
      </c>
      <c r="G15" s="68"/>
      <c r="H15" s="134">
        <f t="shared" si="0"/>
        <v>27.190715008057026</v>
      </c>
      <c r="L15" s="60"/>
      <c r="M15" s="56"/>
      <c r="N15" s="61"/>
      <c r="O15" s="62"/>
      <c r="P15" s="62"/>
      <c r="Q15" s="62"/>
      <c r="R15" s="59"/>
      <c r="S15" s="49"/>
    </row>
    <row r="16" spans="1:19" ht="15.75">
      <c r="A16" s="44">
        <v>302</v>
      </c>
      <c r="B16" s="39" t="s">
        <v>283</v>
      </c>
      <c r="C16" s="45">
        <v>0</v>
      </c>
      <c r="D16" s="42"/>
      <c r="E16" s="45">
        <v>0</v>
      </c>
      <c r="F16" s="45">
        <v>0</v>
      </c>
      <c r="G16" s="46"/>
      <c r="H16" s="42">
        <v>0</v>
      </c>
      <c r="L16" s="60"/>
      <c r="M16" s="56"/>
      <c r="N16" s="61"/>
      <c r="O16" s="62"/>
      <c r="P16" s="62"/>
      <c r="Q16" s="62"/>
      <c r="R16" s="59"/>
      <c r="S16" s="49"/>
    </row>
    <row r="17" spans="1:19" ht="47.25">
      <c r="A17" s="44">
        <v>309</v>
      </c>
      <c r="B17" s="39" t="s">
        <v>284</v>
      </c>
      <c r="C17" s="45">
        <v>5456.9</v>
      </c>
      <c r="D17" s="46"/>
      <c r="E17" s="45">
        <v>5456.9</v>
      </c>
      <c r="F17" s="45">
        <v>1275.97</v>
      </c>
      <c r="G17" s="46"/>
      <c r="H17" s="42">
        <f t="shared" si="0"/>
        <v>23.382689805567267</v>
      </c>
      <c r="L17" s="60"/>
      <c r="M17" s="56"/>
      <c r="N17" s="61"/>
      <c r="O17" s="62"/>
      <c r="P17" s="59"/>
      <c r="Q17" s="62"/>
      <c r="R17" s="59"/>
      <c r="S17" s="49"/>
    </row>
    <row r="18" spans="1:19" ht="15.75">
      <c r="A18" s="44">
        <v>310</v>
      </c>
      <c r="B18" s="39" t="s">
        <v>285</v>
      </c>
      <c r="C18" s="45">
        <v>1938</v>
      </c>
      <c r="D18" s="46"/>
      <c r="E18" s="45">
        <v>2037</v>
      </c>
      <c r="F18" s="45">
        <v>407.64</v>
      </c>
      <c r="G18" s="46"/>
      <c r="H18" s="42">
        <f t="shared" si="0"/>
        <v>20.011782032400589</v>
      </c>
      <c r="L18" s="69"/>
      <c r="M18" s="70"/>
      <c r="N18" s="71"/>
      <c r="O18" s="72"/>
      <c r="P18" s="72"/>
      <c r="Q18" s="72"/>
      <c r="R18" s="59"/>
      <c r="S18" s="49"/>
    </row>
    <row r="19" spans="1:19" ht="31.5">
      <c r="A19" s="44">
        <v>314</v>
      </c>
      <c r="B19" s="39" t="s">
        <v>286</v>
      </c>
      <c r="C19" s="45">
        <v>1237.6099999999999</v>
      </c>
      <c r="D19" s="46"/>
      <c r="E19" s="45">
        <v>1237.6099999999999</v>
      </c>
      <c r="F19" s="45">
        <v>690.55</v>
      </c>
      <c r="G19" s="46"/>
      <c r="H19" s="42">
        <f t="shared" si="0"/>
        <v>55.797060463312356</v>
      </c>
      <c r="L19" s="60"/>
      <c r="M19" s="56"/>
      <c r="N19" s="73"/>
      <c r="O19" s="62"/>
      <c r="P19" s="62"/>
      <c r="Q19" s="62"/>
      <c r="R19" s="59"/>
      <c r="S19" s="49"/>
    </row>
    <row r="20" spans="1:19" ht="15.75">
      <c r="A20" s="74">
        <v>400</v>
      </c>
      <c r="B20" s="33" t="s">
        <v>287</v>
      </c>
      <c r="C20" s="34">
        <f>SUM(C21:C26)</f>
        <v>106944.07</v>
      </c>
      <c r="D20" s="35"/>
      <c r="E20" s="34">
        <f>SUM(E21:E26)</f>
        <v>106944.07</v>
      </c>
      <c r="F20" s="34">
        <f>SUM(F21:F26)</f>
        <v>18476.07</v>
      </c>
      <c r="G20" s="35"/>
      <c r="H20" s="37">
        <f t="shared" si="0"/>
        <v>17.276385684591954</v>
      </c>
      <c r="L20" s="60"/>
      <c r="M20" s="56"/>
      <c r="N20" s="73"/>
      <c r="O20" s="62"/>
      <c r="P20" s="62"/>
      <c r="Q20" s="62"/>
      <c r="R20" s="59"/>
      <c r="S20" s="49"/>
    </row>
    <row r="21" spans="1:19" ht="15.75">
      <c r="A21" s="44">
        <v>405</v>
      </c>
      <c r="B21" s="39" t="s">
        <v>288</v>
      </c>
      <c r="C21" s="45">
        <v>1029.7</v>
      </c>
      <c r="D21" s="46"/>
      <c r="E21" s="45">
        <v>1029.7</v>
      </c>
      <c r="F21" s="45">
        <v>0</v>
      </c>
      <c r="G21" s="46"/>
      <c r="H21" s="42">
        <f t="shared" si="0"/>
        <v>0</v>
      </c>
      <c r="L21" s="60"/>
      <c r="M21" s="56"/>
      <c r="N21" s="73"/>
      <c r="O21" s="62"/>
      <c r="P21" s="62"/>
      <c r="Q21" s="62"/>
      <c r="R21" s="59"/>
      <c r="S21" s="49"/>
    </row>
    <row r="22" spans="1:19" ht="15.75">
      <c r="A22" s="44">
        <v>406</v>
      </c>
      <c r="B22" s="39" t="s">
        <v>289</v>
      </c>
      <c r="C22" s="45">
        <v>1453.5</v>
      </c>
      <c r="D22" s="46"/>
      <c r="E22" s="45">
        <v>1453.5</v>
      </c>
      <c r="F22" s="45">
        <v>128</v>
      </c>
      <c r="G22" s="46"/>
      <c r="H22" s="42">
        <f t="shared" si="0"/>
        <v>8.8063295493636051</v>
      </c>
      <c r="L22" s="60"/>
      <c r="M22" s="56"/>
      <c r="N22" s="73"/>
      <c r="O22" s="62"/>
      <c r="P22" s="62"/>
      <c r="Q22" s="62"/>
      <c r="R22" s="59"/>
      <c r="S22" s="49"/>
    </row>
    <row r="23" spans="1:19" ht="15.75">
      <c r="A23" s="44">
        <v>408</v>
      </c>
      <c r="B23" s="75" t="s">
        <v>290</v>
      </c>
      <c r="C23" s="45">
        <v>365.3</v>
      </c>
      <c r="D23" s="46"/>
      <c r="E23" s="45">
        <v>365.3</v>
      </c>
      <c r="F23" s="45">
        <v>230</v>
      </c>
      <c r="G23" s="46"/>
      <c r="H23" s="42">
        <f t="shared" si="0"/>
        <v>62.961949082945523</v>
      </c>
      <c r="L23" s="76"/>
      <c r="M23" s="51"/>
      <c r="N23" s="77"/>
      <c r="O23" s="53"/>
      <c r="P23" s="52"/>
      <c r="Q23" s="53"/>
      <c r="R23" s="59"/>
      <c r="S23" s="49"/>
    </row>
    <row r="24" spans="1:19" ht="15.75">
      <c r="A24" s="44">
        <v>409</v>
      </c>
      <c r="B24" s="78" t="s">
        <v>291</v>
      </c>
      <c r="C24" s="45">
        <v>95777.52</v>
      </c>
      <c r="D24" s="46"/>
      <c r="E24" s="45">
        <v>95777.52</v>
      </c>
      <c r="F24" s="45">
        <v>16394.75</v>
      </c>
      <c r="G24" s="46"/>
      <c r="H24" s="42">
        <f t="shared" si="0"/>
        <v>17.117534469466321</v>
      </c>
      <c r="L24" s="60"/>
      <c r="M24" s="56"/>
      <c r="N24" s="73"/>
      <c r="O24" s="62"/>
      <c r="P24" s="62"/>
      <c r="Q24" s="62"/>
      <c r="R24" s="59"/>
      <c r="S24" s="49"/>
    </row>
    <row r="25" spans="1:19" ht="15.75">
      <c r="A25" s="44">
        <v>410</v>
      </c>
      <c r="B25" s="78" t="s">
        <v>292</v>
      </c>
      <c r="C25" s="45">
        <v>84</v>
      </c>
      <c r="D25" s="46"/>
      <c r="E25" s="45">
        <v>84</v>
      </c>
      <c r="F25" s="45">
        <v>59.31</v>
      </c>
      <c r="G25" s="46"/>
      <c r="H25" s="42">
        <f t="shared" si="0"/>
        <v>70.607142857142861</v>
      </c>
      <c r="L25" s="60"/>
      <c r="M25" s="56"/>
      <c r="N25" s="73"/>
      <c r="O25" s="62"/>
      <c r="P25" s="62"/>
      <c r="Q25" s="62"/>
      <c r="R25" s="59"/>
      <c r="S25" s="49"/>
    </row>
    <row r="26" spans="1:19" ht="15.75">
      <c r="A26" s="44">
        <v>412</v>
      </c>
      <c r="B26" s="75" t="s">
        <v>293</v>
      </c>
      <c r="C26" s="45">
        <v>8234.0499999999993</v>
      </c>
      <c r="D26" s="46"/>
      <c r="E26" s="45">
        <v>8234.0499999999993</v>
      </c>
      <c r="F26" s="45">
        <v>1664.01</v>
      </c>
      <c r="G26" s="46"/>
      <c r="H26" s="42">
        <f t="shared" si="0"/>
        <v>20.20888869997146</v>
      </c>
      <c r="L26" s="60"/>
      <c r="M26" s="79"/>
      <c r="N26" s="73"/>
      <c r="O26" s="62"/>
      <c r="P26" s="62"/>
      <c r="Q26" s="62"/>
      <c r="R26" s="59"/>
      <c r="S26" s="49"/>
    </row>
    <row r="27" spans="1:19" s="80" customFormat="1" ht="15.75">
      <c r="A27" s="32">
        <v>500</v>
      </c>
      <c r="B27" s="33" t="s">
        <v>294</v>
      </c>
      <c r="C27" s="34">
        <f>SUM(C28:C31)</f>
        <v>205096.26</v>
      </c>
      <c r="D27" s="35"/>
      <c r="E27" s="34">
        <f>SUM(E28:E31)</f>
        <v>210674.39</v>
      </c>
      <c r="F27" s="34">
        <f>SUM(F28:F31)</f>
        <v>40129.64</v>
      </c>
      <c r="G27" s="35"/>
      <c r="H27" s="37">
        <f t="shared" si="0"/>
        <v>19.048181413982022</v>
      </c>
      <c r="L27" s="60"/>
      <c r="M27" s="81"/>
      <c r="N27" s="73"/>
      <c r="O27" s="62"/>
      <c r="P27" s="59"/>
      <c r="Q27" s="62"/>
      <c r="R27" s="59"/>
      <c r="S27" s="82"/>
    </row>
    <row r="28" spans="1:19" ht="15.75">
      <c r="A28" s="44">
        <v>501</v>
      </c>
      <c r="B28" s="75" t="s">
        <v>295</v>
      </c>
      <c r="C28" s="45">
        <v>61830.65</v>
      </c>
      <c r="D28" s="46"/>
      <c r="E28" s="45">
        <v>61830.65</v>
      </c>
      <c r="F28" s="45">
        <v>9686.19</v>
      </c>
      <c r="G28" s="46"/>
      <c r="H28" s="42">
        <f t="shared" si="0"/>
        <v>15.665677135854144</v>
      </c>
      <c r="L28" s="60"/>
      <c r="M28" s="81"/>
      <c r="N28" s="73"/>
      <c r="O28" s="62"/>
      <c r="P28" s="62"/>
      <c r="Q28" s="62"/>
      <c r="R28" s="59"/>
      <c r="S28" s="49"/>
    </row>
    <row r="29" spans="1:19" ht="15.75">
      <c r="A29" s="44">
        <v>502</v>
      </c>
      <c r="B29" s="75" t="s">
        <v>296</v>
      </c>
      <c r="C29" s="45">
        <v>106418.76</v>
      </c>
      <c r="D29" s="46"/>
      <c r="E29" s="45">
        <v>111996.89</v>
      </c>
      <c r="F29" s="45">
        <v>10777.17</v>
      </c>
      <c r="G29" s="46"/>
      <c r="H29" s="42">
        <f t="shared" si="0"/>
        <v>9.6227404171669413</v>
      </c>
      <c r="L29" s="60"/>
      <c r="M29" s="79"/>
      <c r="N29" s="73"/>
      <c r="O29" s="62"/>
      <c r="P29" s="59"/>
      <c r="Q29" s="62"/>
      <c r="R29" s="59"/>
      <c r="S29" s="49"/>
    </row>
    <row r="30" spans="1:19" ht="15.75">
      <c r="A30" s="44">
        <v>503</v>
      </c>
      <c r="B30" s="75" t="s">
        <v>297</v>
      </c>
      <c r="C30" s="45">
        <v>28788.22</v>
      </c>
      <c r="D30" s="46"/>
      <c r="E30" s="45">
        <v>28788.22</v>
      </c>
      <c r="F30" s="45">
        <v>13355</v>
      </c>
      <c r="G30" s="46"/>
      <c r="H30" s="42">
        <f t="shared" si="0"/>
        <v>46.390502782040713</v>
      </c>
      <c r="L30" s="50"/>
      <c r="M30" s="51"/>
      <c r="N30" s="52"/>
      <c r="O30" s="53"/>
      <c r="P30" s="54"/>
      <c r="Q30" s="53"/>
      <c r="R30" s="59"/>
      <c r="S30" s="49"/>
    </row>
    <row r="31" spans="1:19" ht="31.5">
      <c r="A31" s="44">
        <v>505</v>
      </c>
      <c r="B31" s="75" t="s">
        <v>298</v>
      </c>
      <c r="C31" s="45">
        <v>8058.63</v>
      </c>
      <c r="D31" s="46"/>
      <c r="E31" s="45">
        <v>8058.63</v>
      </c>
      <c r="F31" s="45">
        <v>6311.28</v>
      </c>
      <c r="G31" s="46"/>
      <c r="H31" s="42">
        <f t="shared" si="0"/>
        <v>78.317034036802781</v>
      </c>
      <c r="L31" s="60"/>
      <c r="M31" s="79"/>
      <c r="N31" s="61"/>
      <c r="O31" s="62"/>
      <c r="P31" s="62"/>
      <c r="Q31" s="62"/>
      <c r="R31" s="59"/>
      <c r="S31" s="49"/>
    </row>
    <row r="32" spans="1:19" s="80" customFormat="1" ht="15.75">
      <c r="A32" s="32">
        <v>600</v>
      </c>
      <c r="B32" s="33" t="s">
        <v>299</v>
      </c>
      <c r="C32" s="34">
        <f>SUM(C33:C35)</f>
        <v>1154.45</v>
      </c>
      <c r="D32" s="36">
        <f>SUM(D35)</f>
        <v>0</v>
      </c>
      <c r="E32" s="34">
        <f>SUM(E33:E35)</f>
        <v>1154.45</v>
      </c>
      <c r="F32" s="34">
        <f>SUM(F33:F35)</f>
        <v>470.18</v>
      </c>
      <c r="G32" s="35"/>
      <c r="H32" s="37">
        <f t="shared" si="0"/>
        <v>40.727619212612062</v>
      </c>
      <c r="L32" s="60"/>
      <c r="M32" s="79"/>
      <c r="N32" s="61"/>
      <c r="O32" s="62"/>
      <c r="P32" s="59"/>
      <c r="Q32" s="62"/>
      <c r="R32" s="59"/>
      <c r="S32" s="82"/>
    </row>
    <row r="33" spans="1:19" s="80" customFormat="1" ht="15.75">
      <c r="A33" s="83">
        <v>602</v>
      </c>
      <c r="B33" s="75" t="s">
        <v>300</v>
      </c>
      <c r="C33" s="45">
        <v>344.4</v>
      </c>
      <c r="D33" s="46"/>
      <c r="E33" s="45">
        <v>344.4</v>
      </c>
      <c r="F33" s="45">
        <v>78</v>
      </c>
      <c r="G33" s="46"/>
      <c r="H33" s="42">
        <f t="shared" si="0"/>
        <v>22.648083623693381</v>
      </c>
      <c r="L33" s="60"/>
      <c r="M33" s="79"/>
      <c r="N33" s="61"/>
      <c r="O33" s="62"/>
      <c r="P33" s="59"/>
      <c r="Q33" s="62"/>
      <c r="R33" s="59"/>
      <c r="S33" s="82"/>
    </row>
    <row r="34" spans="1:19" s="80" customFormat="1" ht="31.5">
      <c r="A34" s="83">
        <v>603</v>
      </c>
      <c r="B34" s="75" t="s">
        <v>301</v>
      </c>
      <c r="C34" s="45">
        <v>485.5</v>
      </c>
      <c r="D34" s="46"/>
      <c r="E34" s="45">
        <v>485.5</v>
      </c>
      <c r="F34" s="45">
        <v>109.18</v>
      </c>
      <c r="G34" s="46"/>
      <c r="H34" s="42">
        <f t="shared" si="0"/>
        <v>22.488156539649847</v>
      </c>
      <c r="L34" s="60"/>
      <c r="M34" s="79"/>
      <c r="N34" s="61"/>
      <c r="O34" s="62"/>
      <c r="P34" s="59"/>
      <c r="Q34" s="62"/>
      <c r="R34" s="59"/>
      <c r="S34" s="82"/>
    </row>
    <row r="35" spans="1:19" s="80" customFormat="1" ht="15.75">
      <c r="A35" s="83">
        <v>605</v>
      </c>
      <c r="B35" s="75" t="s">
        <v>302</v>
      </c>
      <c r="C35" s="45">
        <v>324.55</v>
      </c>
      <c r="D35" s="46"/>
      <c r="E35" s="45">
        <v>324.55</v>
      </c>
      <c r="F35" s="45">
        <v>283</v>
      </c>
      <c r="G35" s="46"/>
      <c r="H35" s="42">
        <f t="shared" si="0"/>
        <v>87.19765829610229</v>
      </c>
      <c r="L35" s="60"/>
      <c r="M35" s="79"/>
      <c r="N35" s="73"/>
      <c r="O35" s="62"/>
      <c r="P35" s="62"/>
      <c r="Q35" s="62"/>
      <c r="R35" s="59"/>
      <c r="S35" s="82"/>
    </row>
    <row r="36" spans="1:19" s="80" customFormat="1" ht="15.75">
      <c r="A36" s="32">
        <v>700</v>
      </c>
      <c r="B36" s="33" t="s">
        <v>303</v>
      </c>
      <c r="C36" s="34">
        <f>SUM(C37:C40)</f>
        <v>761998.46999999986</v>
      </c>
      <c r="D36" s="35"/>
      <c r="E36" s="34">
        <f>SUM(E37:E40)</f>
        <v>761998.46999999986</v>
      </c>
      <c r="F36" s="34">
        <f>SUM(F37:F40)</f>
        <v>409926.19</v>
      </c>
      <c r="G36" s="35"/>
      <c r="H36" s="37">
        <f t="shared" si="0"/>
        <v>53.796195942493178</v>
      </c>
      <c r="L36" s="60"/>
      <c r="M36" s="79"/>
      <c r="N36" s="61"/>
      <c r="O36" s="62"/>
      <c r="P36" s="59"/>
      <c r="Q36" s="62"/>
      <c r="R36" s="59"/>
      <c r="S36" s="82"/>
    </row>
    <row r="37" spans="1:19" s="80" customFormat="1" ht="15.75">
      <c r="A37" s="84">
        <v>701</v>
      </c>
      <c r="B37" s="75" t="s">
        <v>304</v>
      </c>
      <c r="C37" s="45">
        <v>274055.2</v>
      </c>
      <c r="D37" s="46"/>
      <c r="E37" s="45">
        <v>274055.2</v>
      </c>
      <c r="F37" s="45">
        <v>141368.88</v>
      </c>
      <c r="G37" s="46"/>
      <c r="H37" s="42">
        <f t="shared" si="0"/>
        <v>51.584089628658745</v>
      </c>
      <c r="L37" s="50"/>
      <c r="M37" s="51"/>
      <c r="N37" s="52"/>
      <c r="O37" s="52"/>
      <c r="P37" s="52"/>
      <c r="Q37" s="53"/>
      <c r="R37" s="59"/>
      <c r="S37" s="82"/>
    </row>
    <row r="38" spans="1:19" s="80" customFormat="1" ht="15.75">
      <c r="A38" s="84">
        <v>702</v>
      </c>
      <c r="B38" s="75" t="s">
        <v>305</v>
      </c>
      <c r="C38" s="45">
        <v>444173.99</v>
      </c>
      <c r="D38" s="46"/>
      <c r="E38" s="45">
        <v>444173.99</v>
      </c>
      <c r="F38" s="45">
        <v>242742.78</v>
      </c>
      <c r="G38" s="46"/>
      <c r="H38" s="42">
        <f t="shared" si="0"/>
        <v>54.650381486768282</v>
      </c>
      <c r="L38" s="85"/>
      <c r="M38" s="79"/>
      <c r="N38" s="61"/>
      <c r="O38" s="62"/>
      <c r="P38" s="59"/>
      <c r="Q38" s="62"/>
      <c r="R38" s="59"/>
      <c r="S38" s="82"/>
    </row>
    <row r="39" spans="1:19" s="80" customFormat="1" ht="15.75">
      <c r="A39" s="84">
        <v>707</v>
      </c>
      <c r="B39" s="75" t="s">
        <v>306</v>
      </c>
      <c r="C39" s="45">
        <v>19296.71</v>
      </c>
      <c r="D39" s="46"/>
      <c r="E39" s="45">
        <v>19296.71</v>
      </c>
      <c r="F39" s="45">
        <v>15265.68</v>
      </c>
      <c r="G39" s="46"/>
      <c r="H39" s="42">
        <f t="shared" si="0"/>
        <v>79.110273202012166</v>
      </c>
      <c r="L39" s="50"/>
      <c r="M39" s="51"/>
      <c r="N39" s="77"/>
      <c r="O39" s="53"/>
      <c r="P39" s="53"/>
      <c r="Q39" s="53"/>
      <c r="R39" s="59"/>
      <c r="S39" s="82"/>
    </row>
    <row r="40" spans="1:19" s="80" customFormat="1" ht="15.75">
      <c r="A40" s="84">
        <v>709</v>
      </c>
      <c r="B40" s="75" t="s">
        <v>307</v>
      </c>
      <c r="C40" s="45">
        <v>24472.57</v>
      </c>
      <c r="D40" s="46"/>
      <c r="E40" s="45">
        <v>24472.57</v>
      </c>
      <c r="F40" s="45">
        <v>10548.85</v>
      </c>
      <c r="G40" s="46"/>
      <c r="H40" s="42">
        <f t="shared" si="0"/>
        <v>43.104790383682626</v>
      </c>
      <c r="L40" s="86"/>
      <c r="M40" s="79"/>
      <c r="N40" s="73"/>
      <c r="O40" s="62"/>
      <c r="P40" s="59"/>
      <c r="Q40" s="62"/>
      <c r="R40" s="59"/>
      <c r="S40" s="82"/>
    </row>
    <row r="41" spans="1:19" s="80" customFormat="1" ht="15.75">
      <c r="A41" s="74">
        <v>800</v>
      </c>
      <c r="B41" s="33" t="s">
        <v>308</v>
      </c>
      <c r="C41" s="34">
        <f>SUM(C42:C43)</f>
        <v>66032.930000000008</v>
      </c>
      <c r="D41" s="35"/>
      <c r="E41" s="34">
        <f>SUM(E42:E43)</f>
        <v>66032.930000000008</v>
      </c>
      <c r="F41" s="34">
        <f>SUM(F42:F43)</f>
        <v>28036.600000000002</v>
      </c>
      <c r="G41" s="35"/>
      <c r="H41" s="37">
        <f t="shared" si="0"/>
        <v>42.45851274508037</v>
      </c>
      <c r="L41" s="86"/>
      <c r="M41" s="79"/>
      <c r="N41" s="73"/>
      <c r="O41" s="62"/>
      <c r="P41" s="62"/>
      <c r="Q41" s="62"/>
      <c r="R41" s="59"/>
      <c r="S41" s="82"/>
    </row>
    <row r="42" spans="1:19" s="80" customFormat="1" ht="15.75">
      <c r="A42" s="84">
        <v>801</v>
      </c>
      <c r="B42" s="75" t="s">
        <v>309</v>
      </c>
      <c r="C42" s="45">
        <v>53383.37</v>
      </c>
      <c r="D42" s="46"/>
      <c r="E42" s="45">
        <v>53383.37</v>
      </c>
      <c r="F42" s="45">
        <v>22662.58</v>
      </c>
      <c r="G42" s="46"/>
      <c r="H42" s="42">
        <f t="shared" si="0"/>
        <v>42.452509086631288</v>
      </c>
      <c r="L42" s="86"/>
      <c r="M42" s="79"/>
      <c r="N42" s="73"/>
      <c r="O42" s="62"/>
      <c r="P42" s="62"/>
      <c r="Q42" s="62"/>
      <c r="R42" s="59"/>
      <c r="S42" s="82"/>
    </row>
    <row r="43" spans="1:19" s="80" customFormat="1" ht="15.75">
      <c r="A43" s="84">
        <v>804</v>
      </c>
      <c r="B43" s="75" t="s">
        <v>310</v>
      </c>
      <c r="C43" s="45">
        <v>12649.56</v>
      </c>
      <c r="D43" s="46"/>
      <c r="E43" s="45">
        <v>12649.56</v>
      </c>
      <c r="F43" s="45">
        <v>5374.02</v>
      </c>
      <c r="G43" s="46"/>
      <c r="H43" s="42">
        <f t="shared" si="0"/>
        <v>42.483849240606006</v>
      </c>
      <c r="L43" s="86"/>
      <c r="M43" s="79"/>
      <c r="N43" s="73"/>
      <c r="O43" s="62"/>
      <c r="P43" s="59"/>
      <c r="Q43" s="62"/>
      <c r="R43" s="59"/>
      <c r="S43" s="82"/>
    </row>
    <row r="44" spans="1:19" s="80" customFormat="1" ht="15.75">
      <c r="A44" s="87">
        <v>900</v>
      </c>
      <c r="B44" s="33" t="s">
        <v>311</v>
      </c>
      <c r="C44" s="34">
        <f>SUM(C45:C45)</f>
        <v>325.39999999999998</v>
      </c>
      <c r="D44" s="35"/>
      <c r="E44" s="34">
        <f>SUM(E45:E45)</f>
        <v>325.39999999999998</v>
      </c>
      <c r="F44" s="34">
        <f>SUM(F45:F45)</f>
        <v>0</v>
      </c>
      <c r="G44" s="35"/>
      <c r="H44" s="42">
        <f t="shared" si="0"/>
        <v>0</v>
      </c>
      <c r="L44" s="76"/>
      <c r="M44" s="51"/>
      <c r="N44" s="77"/>
      <c r="O44" s="53"/>
      <c r="P44" s="53"/>
      <c r="Q44" s="53"/>
      <c r="R44" s="59"/>
      <c r="S44" s="82"/>
    </row>
    <row r="45" spans="1:19" s="80" customFormat="1" ht="15.75">
      <c r="A45" s="84">
        <v>909</v>
      </c>
      <c r="B45" s="75" t="s">
        <v>312</v>
      </c>
      <c r="C45" s="45">
        <v>325.39999999999998</v>
      </c>
      <c r="D45" s="46"/>
      <c r="E45" s="45">
        <v>325.39999999999998</v>
      </c>
      <c r="F45" s="45">
        <v>0</v>
      </c>
      <c r="G45" s="46"/>
      <c r="H45" s="42">
        <f t="shared" si="0"/>
        <v>0</v>
      </c>
      <c r="L45" s="86"/>
      <c r="M45" s="79"/>
      <c r="N45" s="73"/>
      <c r="O45" s="62"/>
      <c r="P45" s="62"/>
      <c r="Q45" s="62"/>
      <c r="R45" s="59"/>
      <c r="S45" s="82"/>
    </row>
    <row r="46" spans="1:19" s="80" customFormat="1" ht="15.75">
      <c r="A46" s="88">
        <v>1000</v>
      </c>
      <c r="B46" s="33" t="s">
        <v>313</v>
      </c>
      <c r="C46" s="34">
        <f>SUM(C47:C50)</f>
        <v>109684.25</v>
      </c>
      <c r="D46" s="35"/>
      <c r="E46" s="34">
        <f>SUM(E47:E50)</f>
        <v>109684.253</v>
      </c>
      <c r="F46" s="34">
        <f>SUM(F47:F50)</f>
        <v>63538.340000000004</v>
      </c>
      <c r="G46" s="35"/>
      <c r="H46" s="37">
        <f t="shared" si="0"/>
        <v>57.928406550756208</v>
      </c>
      <c r="L46" s="86"/>
      <c r="M46" s="79"/>
      <c r="N46" s="73"/>
      <c r="O46" s="62"/>
      <c r="P46" s="62"/>
      <c r="Q46" s="62"/>
      <c r="R46" s="59"/>
      <c r="S46" s="82"/>
    </row>
    <row r="47" spans="1:19" s="80" customFormat="1" ht="15.75">
      <c r="A47" s="89">
        <v>1001</v>
      </c>
      <c r="B47" s="75" t="s">
        <v>314</v>
      </c>
      <c r="C47" s="45">
        <v>6897.38</v>
      </c>
      <c r="D47" s="46"/>
      <c r="E47" s="45">
        <v>6897.38</v>
      </c>
      <c r="F47" s="45">
        <v>2557.54</v>
      </c>
      <c r="G47" s="46"/>
      <c r="H47" s="42">
        <f t="shared" si="0"/>
        <v>37.079876706807511</v>
      </c>
      <c r="L47" s="90"/>
      <c r="M47" s="51"/>
      <c r="N47" s="77"/>
      <c r="O47" s="53"/>
      <c r="P47" s="54"/>
      <c r="Q47" s="53"/>
      <c r="R47" s="59"/>
      <c r="S47" s="82"/>
    </row>
    <row r="48" spans="1:19" s="80" customFormat="1" ht="15.75">
      <c r="A48" s="89">
        <v>1002</v>
      </c>
      <c r="B48" s="75" t="s">
        <v>315</v>
      </c>
      <c r="C48" s="45">
        <v>2272.8000000000002</v>
      </c>
      <c r="D48" s="46"/>
      <c r="E48" s="45">
        <v>2272.8000000000002</v>
      </c>
      <c r="F48" s="45">
        <v>1060</v>
      </c>
      <c r="G48" s="46"/>
      <c r="H48" s="42">
        <f t="shared" si="0"/>
        <v>46.638507567757827</v>
      </c>
      <c r="L48" s="86"/>
      <c r="M48" s="79"/>
      <c r="N48" s="73"/>
      <c r="O48" s="62"/>
      <c r="P48" s="62"/>
      <c r="Q48" s="62"/>
      <c r="R48" s="59"/>
      <c r="S48" s="82"/>
    </row>
    <row r="49" spans="1:19" s="91" customFormat="1" ht="15.75">
      <c r="A49" s="89">
        <v>1003</v>
      </c>
      <c r="B49" s="75" t="s">
        <v>316</v>
      </c>
      <c r="C49" s="45">
        <v>93008.97</v>
      </c>
      <c r="D49" s="46"/>
      <c r="E49" s="45">
        <v>93008.97</v>
      </c>
      <c r="F49" s="45">
        <v>58312.76</v>
      </c>
      <c r="G49" s="46"/>
      <c r="H49" s="42">
        <f t="shared" si="0"/>
        <v>62.6958453577112</v>
      </c>
      <c r="L49" s="92"/>
      <c r="M49" s="51"/>
      <c r="N49" s="77"/>
      <c r="O49" s="53"/>
      <c r="P49" s="54"/>
      <c r="Q49" s="53"/>
      <c r="R49" s="59"/>
      <c r="S49" s="93"/>
    </row>
    <row r="50" spans="1:19" s="80" customFormat="1" ht="15.75">
      <c r="A50" s="89">
        <v>1006</v>
      </c>
      <c r="B50" s="75" t="s">
        <v>317</v>
      </c>
      <c r="C50" s="45">
        <v>7505.1</v>
      </c>
      <c r="D50" s="46"/>
      <c r="E50" s="45">
        <v>7505.1030000000001</v>
      </c>
      <c r="F50" s="45">
        <v>1608.04</v>
      </c>
      <c r="G50" s="46"/>
      <c r="H50" s="42">
        <f t="shared" si="0"/>
        <v>21.425955113474124</v>
      </c>
      <c r="L50" s="94"/>
      <c r="M50" s="79"/>
      <c r="N50" s="73"/>
      <c r="O50" s="62"/>
      <c r="P50" s="59"/>
      <c r="Q50" s="62"/>
      <c r="R50" s="59"/>
      <c r="S50" s="82"/>
    </row>
    <row r="51" spans="1:19" s="80" customFormat="1" ht="15.75">
      <c r="A51" s="88">
        <v>1100</v>
      </c>
      <c r="B51" s="33" t="s">
        <v>318</v>
      </c>
      <c r="C51" s="34">
        <f>SUM(C52:C52)</f>
        <v>14176.32</v>
      </c>
      <c r="D51" s="35"/>
      <c r="E51" s="34">
        <f>SUM(E52:E52)</f>
        <v>14176.32</v>
      </c>
      <c r="F51" s="34">
        <f>SUM(F52:F52)</f>
        <v>8358.5300000000007</v>
      </c>
      <c r="G51" s="35"/>
      <c r="H51" s="37">
        <f t="shared" si="0"/>
        <v>58.961211372203792</v>
      </c>
      <c r="L51" s="94"/>
      <c r="M51" s="79"/>
      <c r="N51" s="73"/>
      <c r="O51" s="62"/>
      <c r="P51" s="62"/>
      <c r="Q51" s="62"/>
      <c r="R51" s="59"/>
      <c r="S51" s="82"/>
    </row>
    <row r="52" spans="1:19" s="80" customFormat="1" ht="15.75">
      <c r="A52" s="89">
        <v>1101</v>
      </c>
      <c r="B52" s="75" t="s">
        <v>319</v>
      </c>
      <c r="C52" s="45">
        <v>14176.32</v>
      </c>
      <c r="D52" s="46"/>
      <c r="E52" s="45">
        <v>14176.32</v>
      </c>
      <c r="F52" s="45">
        <v>8358.5300000000007</v>
      </c>
      <c r="G52" s="46"/>
      <c r="H52" s="42">
        <f t="shared" si="0"/>
        <v>58.961211372203792</v>
      </c>
      <c r="L52" s="94"/>
      <c r="M52" s="79"/>
      <c r="N52" s="73"/>
      <c r="O52" s="62"/>
      <c r="P52" s="59"/>
      <c r="Q52" s="62"/>
      <c r="R52" s="59"/>
      <c r="S52" s="82"/>
    </row>
    <row r="53" spans="1:19" s="80" customFormat="1" ht="15.75">
      <c r="A53" s="88">
        <v>1200</v>
      </c>
      <c r="B53" s="33" t="s">
        <v>320</v>
      </c>
      <c r="C53" s="34">
        <f>SUM(C54+C55)</f>
        <v>3938.19</v>
      </c>
      <c r="D53" s="37"/>
      <c r="E53" s="34">
        <f>SUM(E54+E55)</f>
        <v>3938.19</v>
      </c>
      <c r="F53" s="34">
        <f>SUM(F54+F55)</f>
        <v>1960</v>
      </c>
      <c r="G53" s="35"/>
      <c r="H53" s="37">
        <f t="shared" si="0"/>
        <v>49.76905634314241</v>
      </c>
      <c r="L53" s="94"/>
      <c r="M53" s="79"/>
      <c r="N53" s="73"/>
      <c r="O53" s="62"/>
      <c r="P53" s="62"/>
      <c r="Q53" s="62"/>
      <c r="R53" s="59"/>
      <c r="S53" s="82"/>
    </row>
    <row r="54" spans="1:19" s="80" customFormat="1" ht="15.75">
      <c r="A54" s="89">
        <v>1201</v>
      </c>
      <c r="B54" s="75" t="s">
        <v>321</v>
      </c>
      <c r="C54" s="45">
        <v>1938.19</v>
      </c>
      <c r="D54" s="46"/>
      <c r="E54" s="45">
        <v>1938.19</v>
      </c>
      <c r="F54" s="45">
        <v>960</v>
      </c>
      <c r="G54" s="46"/>
      <c r="H54" s="42">
        <f t="shared" si="0"/>
        <v>49.530747759507584</v>
      </c>
      <c r="L54" s="92"/>
      <c r="M54" s="51"/>
      <c r="N54" s="77"/>
      <c r="O54" s="53"/>
      <c r="P54" s="53"/>
      <c r="Q54" s="53"/>
      <c r="R54" s="59"/>
      <c r="S54" s="82"/>
    </row>
    <row r="55" spans="1:19" s="80" customFormat="1" ht="15.75">
      <c r="A55" s="89">
        <v>1202</v>
      </c>
      <c r="B55" s="75" t="s">
        <v>322</v>
      </c>
      <c r="C55" s="45">
        <v>2000</v>
      </c>
      <c r="D55" s="46"/>
      <c r="E55" s="45">
        <v>2000</v>
      </c>
      <c r="F55" s="45">
        <v>1000</v>
      </c>
      <c r="G55" s="46"/>
      <c r="H55" s="42">
        <f t="shared" si="0"/>
        <v>50</v>
      </c>
      <c r="L55" s="94"/>
      <c r="M55" s="79"/>
      <c r="N55" s="73"/>
      <c r="O55" s="62"/>
      <c r="P55" s="59"/>
      <c r="Q55" s="62"/>
      <c r="R55" s="59"/>
      <c r="S55" s="82"/>
    </row>
    <row r="56" spans="1:19" s="80" customFormat="1" ht="31.5">
      <c r="A56" s="88">
        <v>1300</v>
      </c>
      <c r="B56" s="33" t="s">
        <v>323</v>
      </c>
      <c r="C56" s="34">
        <f>SUM(C57)</f>
        <v>211.45</v>
      </c>
      <c r="D56" s="35"/>
      <c r="E56" s="34">
        <f>SUM(E57)</f>
        <v>211.45</v>
      </c>
      <c r="F56" s="34">
        <f>SUM(F57)</f>
        <v>6.42</v>
      </c>
      <c r="G56" s="35"/>
      <c r="H56" s="37">
        <f t="shared" si="0"/>
        <v>3.036178765665642</v>
      </c>
      <c r="L56" s="92"/>
      <c r="M56" s="51"/>
      <c r="N56" s="77"/>
      <c r="O56" s="53"/>
      <c r="P56" s="53"/>
      <c r="Q56" s="53"/>
      <c r="R56" s="59"/>
      <c r="S56" s="82"/>
    </row>
    <row r="57" spans="1:19" s="80" customFormat="1" ht="31.5">
      <c r="A57" s="89">
        <v>1301</v>
      </c>
      <c r="B57" s="75" t="s">
        <v>324</v>
      </c>
      <c r="C57" s="45">
        <v>211.45</v>
      </c>
      <c r="D57" s="46"/>
      <c r="E57" s="45">
        <v>211.45</v>
      </c>
      <c r="F57" s="45">
        <v>6.42</v>
      </c>
      <c r="G57" s="35"/>
      <c r="H57" s="42">
        <f t="shared" si="0"/>
        <v>3.036178765665642</v>
      </c>
      <c r="L57" s="94"/>
      <c r="M57" s="79"/>
      <c r="N57" s="73"/>
      <c r="O57" s="62"/>
      <c r="P57" s="59"/>
      <c r="Q57" s="62"/>
      <c r="R57" s="59"/>
      <c r="S57" s="82"/>
    </row>
    <row r="58" spans="1:19" ht="15.75">
      <c r="A58" s="95"/>
      <c r="B58" s="96" t="s">
        <v>325</v>
      </c>
      <c r="C58" s="34">
        <f>SUM(C6+C15+C20+C27+C32+C36+C41+C44+C46+C51+C53+C56)</f>
        <v>1359558.0299999996</v>
      </c>
      <c r="D58" s="36">
        <f>SUM(D6+D15+D20+D27+D32+D36+D41+D44+D46+D51+D53+D56)</f>
        <v>0</v>
      </c>
      <c r="E58" s="34">
        <f>SUM(E6+E15+E20+E27+E32+E36+E41+E44+E46+E51+E53+E56)</f>
        <v>1359558.0329999996</v>
      </c>
      <c r="F58" s="34">
        <f>SUM(F6+F15+F20+F27+F32+F36+F41+F44+F46+F51+F53+F56)</f>
        <v>607991.06000000006</v>
      </c>
      <c r="G58" s="97"/>
      <c r="H58" s="37">
        <f t="shared" si="0"/>
        <v>44.719757836185011</v>
      </c>
      <c r="L58" s="94"/>
      <c r="M58" s="79"/>
      <c r="N58" s="61"/>
      <c r="O58" s="62"/>
      <c r="P58" s="59"/>
      <c r="Q58" s="62"/>
      <c r="R58" s="59"/>
      <c r="S58" s="49"/>
    </row>
    <row r="59" spans="1:19" ht="15.75">
      <c r="A59" s="30"/>
      <c r="B59" s="30"/>
      <c r="C59" s="30"/>
      <c r="D59" s="30"/>
      <c r="E59" s="30"/>
      <c r="F59" s="98"/>
      <c r="G59" s="30"/>
      <c r="H59" s="30"/>
      <c r="L59" s="92"/>
      <c r="M59" s="51"/>
      <c r="N59" s="77"/>
      <c r="O59" s="53"/>
      <c r="P59" s="53"/>
      <c r="Q59" s="53"/>
      <c r="R59" s="59"/>
      <c r="S59" s="49"/>
    </row>
    <row r="60" spans="1:19">
      <c r="L60" s="100"/>
      <c r="M60" s="100"/>
      <c r="N60" s="100"/>
      <c r="O60" s="100"/>
      <c r="P60" s="100"/>
      <c r="Q60" s="100"/>
      <c r="R60" s="100"/>
      <c r="S60" s="49"/>
    </row>
    <row r="61" spans="1:19" ht="15" customHeight="1">
      <c r="A61" s="196" t="s">
        <v>437</v>
      </c>
      <c r="B61" s="196"/>
      <c r="C61" s="196"/>
      <c r="D61" s="196"/>
      <c r="E61" s="196"/>
      <c r="F61" s="196"/>
      <c r="G61" s="196"/>
      <c r="H61" s="196"/>
      <c r="L61" s="100"/>
      <c r="M61" s="100"/>
      <c r="N61" s="100"/>
      <c r="O61" s="100"/>
      <c r="P61" s="100"/>
      <c r="Q61" s="100"/>
      <c r="R61" s="100"/>
      <c r="S61" s="49"/>
    </row>
    <row r="62" spans="1:19" ht="15.75">
      <c r="A62" s="196"/>
      <c r="B62" s="196"/>
      <c r="C62" s="196"/>
      <c r="D62" s="196"/>
      <c r="E62" s="196"/>
      <c r="F62" s="196"/>
      <c r="G62" s="196"/>
      <c r="H62" s="196"/>
      <c r="L62" s="101"/>
      <c r="M62" s="101"/>
      <c r="N62" s="101"/>
      <c r="O62" s="101"/>
      <c r="P62" s="101"/>
      <c r="Q62" s="101"/>
      <c r="R62" s="101"/>
      <c r="S62" s="49"/>
    </row>
    <row r="63" spans="1:19" ht="12.75" customHeight="1">
      <c r="A63" s="196"/>
      <c r="B63" s="196"/>
      <c r="C63" s="196"/>
      <c r="D63" s="196"/>
      <c r="E63" s="196"/>
      <c r="F63" s="196"/>
      <c r="G63" s="196"/>
      <c r="H63" s="196"/>
      <c r="L63" s="49"/>
      <c r="M63" s="49"/>
      <c r="N63" s="49"/>
      <c r="O63" s="49"/>
      <c r="P63" s="49"/>
      <c r="Q63" s="49"/>
      <c r="R63" s="49"/>
      <c r="S63" s="49"/>
    </row>
    <row r="64" spans="1:19" ht="44.25" customHeight="1">
      <c r="A64" s="196"/>
      <c r="B64" s="196"/>
      <c r="C64" s="196"/>
      <c r="D64" s="196"/>
      <c r="E64" s="196"/>
      <c r="F64" s="196"/>
      <c r="G64" s="196"/>
      <c r="H64" s="196"/>
      <c r="L64" s="102"/>
      <c r="M64" s="102"/>
      <c r="N64" s="102"/>
      <c r="O64" s="102"/>
      <c r="P64" s="102"/>
      <c r="Q64" s="102"/>
      <c r="R64" s="102"/>
      <c r="S64" s="49"/>
    </row>
    <row r="65" spans="1:19" ht="12.75" hidden="1" customHeight="1">
      <c r="A65" s="196"/>
      <c r="B65" s="196"/>
      <c r="C65" s="196"/>
      <c r="D65" s="196"/>
      <c r="E65" s="196"/>
      <c r="F65" s="196"/>
      <c r="G65" s="196"/>
      <c r="H65" s="196"/>
      <c r="L65" s="102"/>
      <c r="M65" s="102"/>
      <c r="N65" s="102"/>
      <c r="O65" s="102"/>
      <c r="P65" s="102"/>
      <c r="Q65" s="102"/>
      <c r="R65" s="102"/>
      <c r="S65" s="49"/>
    </row>
    <row r="66" spans="1:19" ht="12.75" customHeight="1">
      <c r="L66" s="102"/>
      <c r="M66" s="102"/>
      <c r="N66" s="102"/>
      <c r="O66" s="102"/>
      <c r="P66" s="102"/>
      <c r="Q66" s="102"/>
      <c r="R66" s="102"/>
      <c r="S66" s="49"/>
    </row>
    <row r="67" spans="1:19" ht="12.75" customHeight="1">
      <c r="L67" s="102"/>
      <c r="M67" s="102"/>
      <c r="N67" s="102"/>
      <c r="O67" s="102"/>
      <c r="P67" s="102"/>
      <c r="Q67" s="102"/>
      <c r="R67" s="102"/>
      <c r="S67" s="49"/>
    </row>
    <row r="68" spans="1:19" ht="12.75" customHeight="1">
      <c r="L68" s="102"/>
      <c r="M68" s="102"/>
      <c r="N68" s="102"/>
      <c r="O68" s="102"/>
      <c r="P68" s="102"/>
      <c r="Q68" s="102"/>
      <c r="R68" s="102"/>
      <c r="S68" s="49"/>
    </row>
    <row r="69" spans="1:19">
      <c r="L69" s="49"/>
      <c r="M69" s="49"/>
      <c r="N69" s="49"/>
      <c r="O69" s="49"/>
      <c r="P69" s="49"/>
      <c r="Q69" s="49"/>
      <c r="R69" s="49"/>
      <c r="S69" s="49"/>
    </row>
  </sheetData>
  <mergeCells count="4">
    <mergeCell ref="A1:H1"/>
    <mergeCell ref="A2:H2"/>
    <mergeCell ref="F3:H3"/>
    <mergeCell ref="A61:H65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3"/>
  <sheetViews>
    <sheetView topLeftCell="A19" workbookViewId="0">
      <selection activeCell="F18" sqref="F18"/>
    </sheetView>
  </sheetViews>
  <sheetFormatPr defaultRowHeight="15"/>
  <cols>
    <col min="2" max="2" width="43.42578125" customWidth="1"/>
    <col min="3" max="3" width="31.28515625" customWidth="1"/>
    <col min="4" max="4" width="13.140625" customWidth="1"/>
    <col min="5" max="5" width="12.85546875" customWidth="1"/>
    <col min="6" max="6" width="14" customWidth="1"/>
  </cols>
  <sheetData>
    <row r="2" spans="1:9" ht="15.75" customHeight="1">
      <c r="A2" s="197" t="s">
        <v>333</v>
      </c>
      <c r="B2" s="197"/>
      <c r="C2" s="197"/>
      <c r="D2" s="197"/>
      <c r="E2" s="197"/>
      <c r="F2" s="197"/>
      <c r="G2" s="110"/>
      <c r="H2" s="110"/>
      <c r="I2" s="110"/>
    </row>
    <row r="3" spans="1:9" ht="15.75">
      <c r="A3" s="197"/>
      <c r="B3" s="197"/>
      <c r="C3" s="197"/>
      <c r="D3" s="197"/>
      <c r="E3" s="197"/>
      <c r="F3" s="197"/>
      <c r="G3" s="110"/>
      <c r="H3" s="110"/>
      <c r="I3" s="110"/>
    </row>
    <row r="4" spans="1:9" ht="15.75">
      <c r="A4" s="198" t="s">
        <v>405</v>
      </c>
      <c r="B4" s="198"/>
      <c r="C4" s="198"/>
      <c r="D4" s="198"/>
      <c r="E4" s="198"/>
      <c r="F4" s="198"/>
    </row>
    <row r="5" spans="1:9" ht="76.5">
      <c r="A5" s="113" t="s">
        <v>334</v>
      </c>
      <c r="B5" s="113" t="s">
        <v>335</v>
      </c>
      <c r="C5" s="113" t="s">
        <v>336</v>
      </c>
      <c r="D5" s="113" t="s">
        <v>388</v>
      </c>
      <c r="E5" s="111" t="s">
        <v>393</v>
      </c>
      <c r="F5" s="111" t="s">
        <v>389</v>
      </c>
    </row>
    <row r="6" spans="1:9">
      <c r="A6" s="114">
        <v>1</v>
      </c>
      <c r="B6" s="115">
        <v>2</v>
      </c>
      <c r="C6" s="115">
        <v>3</v>
      </c>
      <c r="D6" s="114">
        <v>4</v>
      </c>
      <c r="E6" s="112"/>
      <c r="F6" s="112"/>
    </row>
    <row r="7" spans="1:9" ht="31.5">
      <c r="A7" s="116" t="s">
        <v>337</v>
      </c>
      <c r="B7" s="117" t="s">
        <v>338</v>
      </c>
      <c r="C7" s="118" t="s">
        <v>339</v>
      </c>
      <c r="D7" s="124">
        <f>SUM(D8)</f>
        <v>79420.170000000013</v>
      </c>
      <c r="E7" s="124">
        <f>SUM(E8)</f>
        <v>-21526.02</v>
      </c>
      <c r="F7" s="130" t="s">
        <v>390</v>
      </c>
    </row>
    <row r="8" spans="1:9" ht="47.25">
      <c r="A8" s="116" t="s">
        <v>340</v>
      </c>
      <c r="B8" s="117" t="s">
        <v>341</v>
      </c>
      <c r="C8" s="118" t="s">
        <v>342</v>
      </c>
      <c r="D8" s="124">
        <f>SUM(D9+D14+D23)</f>
        <v>79420.170000000013</v>
      </c>
      <c r="E8" s="124">
        <f>SUM(E9+E14+E23)</f>
        <v>-21526.02</v>
      </c>
      <c r="F8" s="130" t="s">
        <v>390</v>
      </c>
    </row>
    <row r="9" spans="1:9" ht="31.5">
      <c r="A9" s="119" t="s">
        <v>343</v>
      </c>
      <c r="B9" s="120" t="s">
        <v>344</v>
      </c>
      <c r="C9" s="121" t="s">
        <v>345</v>
      </c>
      <c r="D9" s="125">
        <f>SUM(D10-D12)</f>
        <v>0</v>
      </c>
      <c r="E9" s="125">
        <f>SUM(E10-E12)</f>
        <v>0</v>
      </c>
      <c r="F9" s="130" t="s">
        <v>390</v>
      </c>
    </row>
    <row r="10" spans="1:9" ht="49.5" customHeight="1">
      <c r="A10" s="119" t="s">
        <v>346</v>
      </c>
      <c r="B10" s="120" t="s">
        <v>347</v>
      </c>
      <c r="C10" s="121" t="s">
        <v>348</v>
      </c>
      <c r="D10" s="125">
        <f>SUM(D11)</f>
        <v>10000</v>
      </c>
      <c r="E10" s="125">
        <f>SUM(E11)</f>
        <v>0</v>
      </c>
      <c r="F10" s="128" t="s">
        <v>390</v>
      </c>
    </row>
    <row r="11" spans="1:9" ht="47.25">
      <c r="A11" s="119" t="s">
        <v>349</v>
      </c>
      <c r="B11" s="120" t="s">
        <v>350</v>
      </c>
      <c r="C11" s="121" t="s">
        <v>351</v>
      </c>
      <c r="D11" s="125">
        <v>10000</v>
      </c>
      <c r="E11" s="127">
        <v>0</v>
      </c>
      <c r="F11" s="128" t="s">
        <v>390</v>
      </c>
    </row>
    <row r="12" spans="1:9" ht="47.25">
      <c r="A12" s="119" t="s">
        <v>352</v>
      </c>
      <c r="B12" s="120" t="s">
        <v>353</v>
      </c>
      <c r="C12" s="121" t="s">
        <v>354</v>
      </c>
      <c r="D12" s="125">
        <f>SUM(D13)</f>
        <v>10000</v>
      </c>
      <c r="E12" s="125">
        <f>SUM(E13)</f>
        <v>0</v>
      </c>
      <c r="F12" s="128" t="s">
        <v>390</v>
      </c>
    </row>
    <row r="13" spans="1:9" ht="47.25">
      <c r="A13" s="119" t="s">
        <v>355</v>
      </c>
      <c r="B13" s="120" t="s">
        <v>356</v>
      </c>
      <c r="C13" s="122" t="s">
        <v>357</v>
      </c>
      <c r="D13" s="125">
        <v>10000</v>
      </c>
      <c r="E13" s="127">
        <v>0</v>
      </c>
      <c r="F13" s="128" t="s">
        <v>390</v>
      </c>
    </row>
    <row r="14" spans="1:9" ht="47.25">
      <c r="A14" s="119" t="s">
        <v>358</v>
      </c>
      <c r="B14" s="120" t="s">
        <v>359</v>
      </c>
      <c r="C14" s="121" t="s">
        <v>360</v>
      </c>
      <c r="D14" s="125">
        <f>SUM(D15-D17)</f>
        <v>-4676.8999999999996</v>
      </c>
      <c r="E14" s="125">
        <f>SUM(E15-E17)</f>
        <v>-4676.91</v>
      </c>
      <c r="F14" s="128">
        <f>E14/D14</f>
        <v>1.000002138168445</v>
      </c>
    </row>
    <row r="15" spans="1:9" ht="63">
      <c r="A15" s="119" t="s">
        <v>361</v>
      </c>
      <c r="B15" s="120" t="s">
        <v>362</v>
      </c>
      <c r="C15" s="121" t="s">
        <v>363</v>
      </c>
      <c r="D15" s="125">
        <f>SUM(D16)</f>
        <v>10000</v>
      </c>
      <c r="E15" s="125">
        <f>SUM(E16)</f>
        <v>0</v>
      </c>
      <c r="F15" s="128" t="s">
        <v>390</v>
      </c>
    </row>
    <row r="16" spans="1:9" ht="63">
      <c r="A16" s="119" t="s">
        <v>364</v>
      </c>
      <c r="B16" s="120" t="s">
        <v>365</v>
      </c>
      <c r="C16" s="121" t="s">
        <v>366</v>
      </c>
      <c r="D16" s="125">
        <v>10000</v>
      </c>
      <c r="E16" s="127">
        <v>0</v>
      </c>
      <c r="F16" s="128" t="s">
        <v>390</v>
      </c>
    </row>
    <row r="17" spans="1:6" ht="78.75">
      <c r="A17" s="119" t="s">
        <v>367</v>
      </c>
      <c r="B17" s="120" t="s">
        <v>368</v>
      </c>
      <c r="C17" s="121" t="s">
        <v>369</v>
      </c>
      <c r="D17" s="125">
        <f>SUM(D18)</f>
        <v>14676.9</v>
      </c>
      <c r="E17" s="125">
        <f>SUM(E18)</f>
        <v>4676.91</v>
      </c>
      <c r="F17" s="128">
        <f>E18/D18</f>
        <v>0.31865789097152669</v>
      </c>
    </row>
    <row r="18" spans="1:6" ht="78.75">
      <c r="A18" s="119" t="s">
        <v>370</v>
      </c>
      <c r="B18" s="123" t="s">
        <v>371</v>
      </c>
      <c r="C18" s="121" t="s">
        <v>372</v>
      </c>
      <c r="D18" s="125">
        <v>14676.9</v>
      </c>
      <c r="E18" s="127">
        <v>4676.91</v>
      </c>
      <c r="F18" s="128">
        <f>E18/D18</f>
        <v>0.31865789097152669</v>
      </c>
    </row>
    <row r="19" spans="1:6" ht="47.25">
      <c r="A19" s="119" t="s">
        <v>373</v>
      </c>
      <c r="B19" s="120" t="s">
        <v>374</v>
      </c>
      <c r="C19" s="121" t="s">
        <v>375</v>
      </c>
      <c r="D19" s="125">
        <f>SUM(D20)</f>
        <v>0</v>
      </c>
      <c r="E19" s="125">
        <f>SUM(E20)</f>
        <v>0</v>
      </c>
      <c r="F19" s="128" t="s">
        <v>390</v>
      </c>
    </row>
    <row r="20" spans="1:6" ht="127.5" customHeight="1">
      <c r="A20" s="119" t="s">
        <v>376</v>
      </c>
      <c r="B20" s="123" t="s">
        <v>377</v>
      </c>
      <c r="C20" s="121" t="s">
        <v>378</v>
      </c>
      <c r="D20" s="125">
        <v>0</v>
      </c>
      <c r="E20" s="127">
        <v>0</v>
      </c>
      <c r="F20" s="128" t="s">
        <v>390</v>
      </c>
    </row>
    <row r="21" spans="1:6" ht="51" customHeight="1">
      <c r="A21" s="119" t="s">
        <v>379</v>
      </c>
      <c r="B21" s="120" t="s">
        <v>380</v>
      </c>
      <c r="C21" s="121" t="s">
        <v>381</v>
      </c>
      <c r="D21" s="125">
        <f>SUM(D22)</f>
        <v>0</v>
      </c>
      <c r="E21" s="125">
        <f>SUM(E22)</f>
        <v>0</v>
      </c>
      <c r="F21" s="128" t="s">
        <v>390</v>
      </c>
    </row>
    <row r="22" spans="1:6" ht="67.5" customHeight="1">
      <c r="A22" s="119" t="s">
        <v>382</v>
      </c>
      <c r="B22" s="120" t="s">
        <v>383</v>
      </c>
      <c r="C22" s="121" t="s">
        <v>384</v>
      </c>
      <c r="D22" s="125">
        <v>0</v>
      </c>
      <c r="E22" s="129">
        <v>0</v>
      </c>
      <c r="F22" s="128" t="s">
        <v>390</v>
      </c>
    </row>
    <row r="23" spans="1:6" ht="34.5" customHeight="1">
      <c r="A23" s="119" t="s">
        <v>385</v>
      </c>
      <c r="B23" s="120" t="s">
        <v>386</v>
      </c>
      <c r="C23" s="121" t="s">
        <v>387</v>
      </c>
      <c r="D23" s="126">
        <v>84097.07</v>
      </c>
      <c r="E23" s="171">
        <v>-16849.11</v>
      </c>
      <c r="F23" s="130" t="s">
        <v>390</v>
      </c>
    </row>
  </sheetData>
  <mergeCells count="2">
    <mergeCell ref="A2:F3"/>
    <mergeCell ref="A4:F4"/>
  </mergeCells>
  <pageMargins left="0.70866141732283472" right="0.70866141732283472" top="0.74803149606299213" bottom="0.74803149606299213" header="0.31496062992125984" footer="0.31496062992125984"/>
  <pageSetup paperSize="9" scale="68" orientation="portrait" copies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8"/>
  <sheetViews>
    <sheetView workbookViewId="0">
      <selection activeCell="C9" sqref="C9"/>
    </sheetView>
  </sheetViews>
  <sheetFormatPr defaultRowHeight="15"/>
  <cols>
    <col min="2" max="2" width="49.42578125" customWidth="1"/>
    <col min="3" max="3" width="34.85546875" customWidth="1"/>
  </cols>
  <sheetData>
    <row r="2" spans="2:3" ht="18" customHeight="1">
      <c r="B2" s="199" t="s">
        <v>328</v>
      </c>
      <c r="C2" s="199"/>
    </row>
    <row r="3" spans="2:3" s="9" customFormat="1" ht="19.5" customHeight="1">
      <c r="B3" s="199" t="s">
        <v>329</v>
      </c>
      <c r="C3" s="199"/>
    </row>
    <row r="4" spans="2:3" ht="15.75">
      <c r="B4" s="200" t="s">
        <v>406</v>
      </c>
      <c r="C4" s="200"/>
    </row>
    <row r="5" spans="2:3" ht="42.75">
      <c r="B5" s="103" t="s">
        <v>326</v>
      </c>
      <c r="C5" s="104" t="s">
        <v>327</v>
      </c>
    </row>
    <row r="6" spans="2:3">
      <c r="B6" s="105" t="s">
        <v>330</v>
      </c>
      <c r="C6" s="192">
        <v>9482.7999999999993</v>
      </c>
    </row>
    <row r="8" spans="2:3">
      <c r="C8" s="9" t="s">
        <v>181</v>
      </c>
    </row>
  </sheetData>
  <mergeCells count="3"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93" orientation="portrait" copies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5"/>
  <sheetViews>
    <sheetView workbookViewId="0">
      <selection activeCell="C5" sqref="C5"/>
    </sheetView>
  </sheetViews>
  <sheetFormatPr defaultRowHeight="15"/>
  <cols>
    <col min="2" max="2" width="54" customWidth="1"/>
    <col min="3" max="3" width="17.85546875" customWidth="1"/>
  </cols>
  <sheetData>
    <row r="2" spans="2:3" ht="61.5" customHeight="1">
      <c r="B2" s="201" t="s">
        <v>332</v>
      </c>
      <c r="C2" s="201"/>
    </row>
    <row r="3" spans="2:3" ht="15.75">
      <c r="B3" s="200" t="s">
        <v>405</v>
      </c>
      <c r="C3" s="200"/>
    </row>
    <row r="4" spans="2:3" ht="38.25">
      <c r="B4" s="108" t="s">
        <v>326</v>
      </c>
      <c r="C4" s="109" t="s">
        <v>327</v>
      </c>
    </row>
    <row r="5" spans="2:3" ht="29.25" customHeight="1">
      <c r="B5" s="106" t="s">
        <v>331</v>
      </c>
      <c r="C5" s="107">
        <v>0</v>
      </c>
    </row>
  </sheetData>
  <mergeCells count="2"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Доходы</vt:lpstr>
      <vt:lpstr>Расходы</vt:lpstr>
      <vt:lpstr>Источники</vt:lpstr>
      <vt:lpstr>Муниципальный долг</vt:lpstr>
      <vt:lpstr>Кредиторская задолженность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VedunovaAA</dc:creator>
  <cp:lastModifiedBy>VedunovaAA</cp:lastModifiedBy>
  <cp:lastPrinted>2016-04-12T09:56:54Z</cp:lastPrinted>
  <dcterms:created xsi:type="dcterms:W3CDTF">2015-01-16T05:02:30Z</dcterms:created>
  <dcterms:modified xsi:type="dcterms:W3CDTF">2016-07-08T03:44:47Z</dcterms:modified>
</cp:coreProperties>
</file>