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-285" windowWidth="14655" windowHeight="10935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Расходы!$A$1:$H$67</definedName>
  </definedNames>
  <calcPr calcId="144525"/>
</workbook>
</file>

<file path=xl/calcChain.xml><?xml version="1.0" encoding="utf-8"?>
<calcChain xmlns="http://schemas.openxmlformats.org/spreadsheetml/2006/main">
  <c r="F18" i="15" l="1"/>
  <c r="F17" i="15"/>
  <c r="H7" i="14"/>
  <c r="F224" i="4"/>
  <c r="F223" i="4"/>
  <c r="F222" i="4"/>
  <c r="D221" i="4"/>
  <c r="C221" i="4"/>
  <c r="F220" i="4"/>
  <c r="D219" i="4"/>
  <c r="F219" i="4" s="1"/>
  <c r="C219" i="4"/>
  <c r="F218" i="4"/>
  <c r="D217" i="4"/>
  <c r="C217" i="4"/>
  <c r="F216" i="4"/>
  <c r="F215" i="4"/>
  <c r="F214" i="4"/>
  <c r="F213" i="4"/>
  <c r="F212" i="4"/>
  <c r="E212" i="4"/>
  <c r="F211" i="4"/>
  <c r="E211" i="4"/>
  <c r="F210" i="4"/>
  <c r="E210" i="4"/>
  <c r="F209" i="4"/>
  <c r="E209" i="4"/>
  <c r="F208" i="4"/>
  <c r="F207" i="4"/>
  <c r="F206" i="4"/>
  <c r="E206" i="4"/>
  <c r="D205" i="4"/>
  <c r="E205" i="4" s="1"/>
  <c r="C205" i="4"/>
  <c r="F204" i="4"/>
  <c r="E204" i="4"/>
  <c r="C203" i="4"/>
  <c r="F202" i="4"/>
  <c r="E202" i="4"/>
  <c r="F201" i="4"/>
  <c r="E201" i="4"/>
  <c r="D200" i="4"/>
  <c r="C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D188" i="4"/>
  <c r="E188" i="4" s="1"/>
  <c r="C188" i="4"/>
  <c r="F187" i="4"/>
  <c r="E187" i="4"/>
  <c r="D186" i="4"/>
  <c r="E186" i="4" s="1"/>
  <c r="C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D176" i="4"/>
  <c r="E176" i="4" s="1"/>
  <c r="C176" i="4"/>
  <c r="C166" i="4" s="1"/>
  <c r="E166" i="4" s="1"/>
  <c r="F175" i="4"/>
  <c r="E175" i="4"/>
  <c r="F174" i="4"/>
  <c r="F173" i="4"/>
  <c r="F172" i="4"/>
  <c r="F171" i="4"/>
  <c r="F170" i="4"/>
  <c r="E170" i="4"/>
  <c r="F169" i="4"/>
  <c r="E169" i="4"/>
  <c r="F168" i="4"/>
  <c r="E168" i="4"/>
  <c r="F167" i="4"/>
  <c r="E167" i="4"/>
  <c r="D166" i="4"/>
  <c r="F165" i="4"/>
  <c r="E165" i="4"/>
  <c r="F164" i="4"/>
  <c r="E164" i="4"/>
  <c r="D163" i="4"/>
  <c r="C163" i="4"/>
  <c r="E163" i="4" s="1"/>
  <c r="F160" i="4"/>
  <c r="F159" i="4"/>
  <c r="F158" i="4"/>
  <c r="F157" i="4"/>
  <c r="F156" i="4"/>
  <c r="F155" i="4"/>
  <c r="D154" i="4"/>
  <c r="F154" i="4" s="1"/>
  <c r="C154" i="4"/>
  <c r="C153" i="4" s="1"/>
  <c r="F152" i="4"/>
  <c r="F151" i="4"/>
  <c r="E151" i="4"/>
  <c r="F150" i="4"/>
  <c r="E150" i="4"/>
  <c r="D149" i="4"/>
  <c r="E149" i="4" s="1"/>
  <c r="C149" i="4"/>
  <c r="C148" i="4"/>
  <c r="F147" i="4"/>
  <c r="E147" i="4"/>
  <c r="F146" i="4"/>
  <c r="F145" i="4"/>
  <c r="F144" i="4"/>
  <c r="F143" i="4"/>
  <c r="E143" i="4"/>
  <c r="F142" i="4"/>
  <c r="F141" i="4"/>
  <c r="F140" i="4"/>
  <c r="F139" i="4"/>
  <c r="F138" i="4"/>
  <c r="D137" i="4"/>
  <c r="E137" i="4" s="1"/>
  <c r="C137" i="4"/>
  <c r="F136" i="4"/>
  <c r="F135" i="4"/>
  <c r="F134" i="4"/>
  <c r="D133" i="4"/>
  <c r="F133" i="4" s="1"/>
  <c r="C133" i="4"/>
  <c r="F132" i="4"/>
  <c r="F131" i="4"/>
  <c r="D130" i="4"/>
  <c r="F130" i="4" s="1"/>
  <c r="C130" i="4"/>
  <c r="D129" i="4"/>
  <c r="C129" i="4"/>
  <c r="F128" i="4"/>
  <c r="F127" i="4"/>
  <c r="E127" i="4"/>
  <c r="D126" i="4"/>
  <c r="F126" i="4" s="1"/>
  <c r="C126" i="4"/>
  <c r="F125" i="4"/>
  <c r="D124" i="4"/>
  <c r="F124" i="4" s="1"/>
  <c r="C124" i="4"/>
  <c r="F123" i="4"/>
  <c r="E123" i="4"/>
  <c r="D122" i="4"/>
  <c r="E122" i="4" s="1"/>
  <c r="C122" i="4"/>
  <c r="F121" i="4"/>
  <c r="E121" i="4"/>
  <c r="F120" i="4"/>
  <c r="E120" i="4"/>
  <c r="D119" i="4"/>
  <c r="C119" i="4"/>
  <c r="F118" i="4"/>
  <c r="F117" i="4"/>
  <c r="E117" i="4"/>
  <c r="F116" i="4"/>
  <c r="E116" i="4"/>
  <c r="D115" i="4"/>
  <c r="F115" i="4" s="1"/>
  <c r="C115" i="4"/>
  <c r="F114" i="4"/>
  <c r="E114" i="4"/>
  <c r="F113" i="4"/>
  <c r="F112" i="4"/>
  <c r="F111" i="4"/>
  <c r="E111" i="4"/>
  <c r="F110" i="4"/>
  <c r="F109" i="4"/>
  <c r="F108" i="4"/>
  <c r="E108" i="4"/>
  <c r="F107" i="4"/>
  <c r="E107" i="4"/>
  <c r="F106" i="4"/>
  <c r="F105" i="4"/>
  <c r="F104" i="4"/>
  <c r="F103" i="4"/>
  <c r="E103" i="4"/>
  <c r="F102" i="4"/>
  <c r="E102" i="4"/>
  <c r="D101" i="4"/>
  <c r="E101" i="4" s="1"/>
  <c r="C101" i="4"/>
  <c r="F100" i="4"/>
  <c r="E100" i="4"/>
  <c r="F99" i="4"/>
  <c r="E99" i="4"/>
  <c r="D98" i="4"/>
  <c r="E98" i="4" s="1"/>
  <c r="C98" i="4"/>
  <c r="F97" i="4"/>
  <c r="E97" i="4"/>
  <c r="F96" i="4"/>
  <c r="E96" i="4"/>
  <c r="D95" i="4"/>
  <c r="E95" i="4" s="1"/>
  <c r="C95" i="4"/>
  <c r="D94" i="4"/>
  <c r="E94" i="4" s="1"/>
  <c r="C94" i="4"/>
  <c r="C93" i="4" s="1"/>
  <c r="F92" i="4"/>
  <c r="E92" i="4"/>
  <c r="D91" i="4"/>
  <c r="E91" i="4" s="1"/>
  <c r="C91" i="4"/>
  <c r="F90" i="4"/>
  <c r="F89" i="4"/>
  <c r="E89" i="4"/>
  <c r="F88" i="4"/>
  <c r="D87" i="4"/>
  <c r="E87" i="4" s="1"/>
  <c r="C87" i="4"/>
  <c r="F86" i="4"/>
  <c r="D85" i="4"/>
  <c r="F85" i="4" s="1"/>
  <c r="C85" i="4"/>
  <c r="C84" i="4"/>
  <c r="F83" i="4"/>
  <c r="E83" i="4"/>
  <c r="F82" i="4"/>
  <c r="F81" i="4"/>
  <c r="F80" i="4"/>
  <c r="F79" i="4"/>
  <c r="F78" i="4"/>
  <c r="F77" i="4"/>
  <c r="D76" i="4"/>
  <c r="E76" i="4" s="1"/>
  <c r="C76" i="4"/>
  <c r="F75" i="4"/>
  <c r="E75" i="4"/>
  <c r="F74" i="4"/>
  <c r="D74" i="4"/>
  <c r="E74" i="4" s="1"/>
  <c r="C74" i="4"/>
  <c r="D73" i="4"/>
  <c r="E73" i="4" s="1"/>
  <c r="C73" i="4"/>
  <c r="F72" i="4"/>
  <c r="E72" i="4"/>
  <c r="D71" i="4"/>
  <c r="E71" i="4" s="1"/>
  <c r="C71" i="4"/>
  <c r="C70" i="4" s="1"/>
  <c r="F69" i="4"/>
  <c r="E69" i="4"/>
  <c r="F68" i="4"/>
  <c r="E68" i="4"/>
  <c r="F67" i="4"/>
  <c r="E67" i="4"/>
  <c r="F66" i="4"/>
  <c r="E66" i="4"/>
  <c r="D65" i="4"/>
  <c r="E65" i="4" s="1"/>
  <c r="C65" i="4"/>
  <c r="C64" i="4"/>
  <c r="F63" i="4"/>
  <c r="E63" i="4"/>
  <c r="F62" i="4"/>
  <c r="E62" i="4"/>
  <c r="F61" i="4"/>
  <c r="E61" i="4"/>
  <c r="F60" i="4"/>
  <c r="E60" i="4"/>
  <c r="D59" i="4"/>
  <c r="E59" i="4" s="1"/>
  <c r="C59" i="4"/>
  <c r="F58" i="4"/>
  <c r="E58" i="4"/>
  <c r="F57" i="4"/>
  <c r="E57" i="4"/>
  <c r="D56" i="4"/>
  <c r="E56" i="4" s="1"/>
  <c r="C56" i="4"/>
  <c r="F55" i="4"/>
  <c r="E55" i="4"/>
  <c r="F54" i="4"/>
  <c r="E54" i="4"/>
  <c r="D53" i="4"/>
  <c r="E53" i="4" s="1"/>
  <c r="C53" i="4"/>
  <c r="F52" i="4"/>
  <c r="E52" i="4"/>
  <c r="F51" i="4"/>
  <c r="E51" i="4"/>
  <c r="D50" i="4"/>
  <c r="E50" i="4" s="1"/>
  <c r="C50" i="4"/>
  <c r="F49" i="4"/>
  <c r="E49" i="4"/>
  <c r="E48" i="4"/>
  <c r="D48" i="4"/>
  <c r="F48" i="4" s="1"/>
  <c r="C48" i="4"/>
  <c r="F47" i="4"/>
  <c r="E47" i="4"/>
  <c r="D46" i="4"/>
  <c r="E46" i="4" s="1"/>
  <c r="C46" i="4"/>
  <c r="C45" i="4"/>
  <c r="F44" i="4"/>
  <c r="D43" i="4"/>
  <c r="F43" i="4" s="1"/>
  <c r="D42" i="4"/>
  <c r="C42" i="4"/>
  <c r="F41" i="4"/>
  <c r="F40" i="4"/>
  <c r="E40" i="4"/>
  <c r="D39" i="4"/>
  <c r="E39" i="4" s="1"/>
  <c r="C39" i="4"/>
  <c r="F38" i="4"/>
  <c r="E38" i="4"/>
  <c r="F37" i="4"/>
  <c r="E37" i="4"/>
  <c r="D36" i="4"/>
  <c r="E36" i="4" s="1"/>
  <c r="C36" i="4"/>
  <c r="F35" i="4"/>
  <c r="E35" i="4"/>
  <c r="D34" i="4"/>
  <c r="F34" i="4" s="1"/>
  <c r="C34" i="4"/>
  <c r="D33" i="4"/>
  <c r="F33" i="4" s="1"/>
  <c r="C33" i="4"/>
  <c r="F32" i="4"/>
  <c r="E32" i="4"/>
  <c r="D31" i="4"/>
  <c r="E31" i="4" s="1"/>
  <c r="C31" i="4"/>
  <c r="F30" i="4"/>
  <c r="E30" i="4"/>
  <c r="D29" i="4"/>
  <c r="F29" i="4" s="1"/>
  <c r="C29" i="4"/>
  <c r="F28" i="4"/>
  <c r="F27" i="4"/>
  <c r="E27" i="4"/>
  <c r="D26" i="4"/>
  <c r="E26" i="4" s="1"/>
  <c r="C26" i="4"/>
  <c r="F25" i="4"/>
  <c r="F24" i="4"/>
  <c r="F23" i="4"/>
  <c r="E23" i="4"/>
  <c r="F22" i="4"/>
  <c r="F21" i="4"/>
  <c r="E21" i="4"/>
  <c r="D20" i="4"/>
  <c r="E20" i="4" s="1"/>
  <c r="C20" i="4"/>
  <c r="D19" i="4"/>
  <c r="E19" i="4" s="1"/>
  <c r="C19" i="4"/>
  <c r="F18" i="4"/>
  <c r="E18" i="4"/>
  <c r="F17" i="4"/>
  <c r="E17" i="4"/>
  <c r="F16" i="4"/>
  <c r="E16" i="4"/>
  <c r="F15" i="4"/>
  <c r="E15" i="4"/>
  <c r="D14" i="4"/>
  <c r="E14" i="4" s="1"/>
  <c r="C14" i="4"/>
  <c r="C12" i="4" s="1"/>
  <c r="F13" i="4"/>
  <c r="E13" i="4"/>
  <c r="F11" i="4"/>
  <c r="F10" i="4"/>
  <c r="E10" i="4"/>
  <c r="F9" i="4"/>
  <c r="E9" i="4"/>
  <c r="F8" i="4"/>
  <c r="E8" i="4"/>
  <c r="F7" i="4"/>
  <c r="E7" i="4"/>
  <c r="D6" i="4"/>
  <c r="E6" i="4" s="1"/>
  <c r="C6" i="4"/>
  <c r="C5" i="4"/>
  <c r="C4" i="4" l="1"/>
  <c r="F42" i="4"/>
  <c r="D45" i="4"/>
  <c r="E45" i="4" s="1"/>
  <c r="F91" i="4"/>
  <c r="D93" i="4"/>
  <c r="E93" i="4" s="1"/>
  <c r="E119" i="4"/>
  <c r="D148" i="4"/>
  <c r="E148" i="4" s="1"/>
  <c r="D153" i="4"/>
  <c r="F163" i="4"/>
  <c r="F221" i="4"/>
  <c r="D5" i="4"/>
  <c r="E5" i="4" s="1"/>
  <c r="F73" i="4"/>
  <c r="C162" i="4"/>
  <c r="C161" i="4" s="1"/>
  <c r="F166" i="4"/>
  <c r="F217" i="4"/>
  <c r="D64" i="4"/>
  <c r="E64" i="4" s="1"/>
  <c r="D70" i="4"/>
  <c r="E70" i="4" s="1"/>
  <c r="D84" i="4"/>
  <c r="E84" i="4" s="1"/>
  <c r="E124" i="4"/>
  <c r="E129" i="4"/>
  <c r="E200" i="4"/>
  <c r="F153" i="4"/>
  <c r="F5" i="4"/>
  <c r="F6" i="4"/>
  <c r="E29" i="4"/>
  <c r="E33" i="4"/>
  <c r="E34" i="4"/>
  <c r="F45" i="4"/>
  <c r="F46" i="4"/>
  <c r="F50" i="4"/>
  <c r="F53" i="4"/>
  <c r="F56" i="4"/>
  <c r="F59" i="4"/>
  <c r="F64" i="4"/>
  <c r="F65" i="4"/>
  <c r="F71" i="4"/>
  <c r="F76" i="4"/>
  <c r="F84" i="4"/>
  <c r="F87" i="4"/>
  <c r="E115" i="4"/>
  <c r="E126" i="4"/>
  <c r="F129" i="4"/>
  <c r="F186" i="4"/>
  <c r="F200" i="4"/>
  <c r="D12" i="4"/>
  <c r="F14" i="4"/>
  <c r="F19" i="4"/>
  <c r="F20" i="4"/>
  <c r="F31" i="4"/>
  <c r="F36" i="4"/>
  <c r="F39" i="4"/>
  <c r="F137" i="4"/>
  <c r="F148" i="4"/>
  <c r="F149" i="4"/>
  <c r="F26" i="4"/>
  <c r="F93" i="4"/>
  <c r="F94" i="4"/>
  <c r="F95" i="4"/>
  <c r="F98" i="4"/>
  <c r="F101" i="4"/>
  <c r="F119" i="4"/>
  <c r="F122" i="4"/>
  <c r="F176" i="4"/>
  <c r="F188" i="4"/>
  <c r="D203" i="4"/>
  <c r="F205" i="4"/>
  <c r="H51" i="14"/>
  <c r="F53" i="14"/>
  <c r="E53" i="14"/>
  <c r="C53" i="14"/>
  <c r="H55" i="14"/>
  <c r="F70" i="4" l="1"/>
  <c r="C225" i="4"/>
  <c r="D162" i="4"/>
  <c r="E203" i="4"/>
  <c r="F203" i="4"/>
  <c r="F12" i="4"/>
  <c r="D4" i="4"/>
  <c r="E12" i="4"/>
  <c r="D12" i="15"/>
  <c r="E4" i="4" l="1"/>
  <c r="F4" i="4"/>
  <c r="D161" i="4"/>
  <c r="E162" i="4"/>
  <c r="F162" i="4"/>
  <c r="E6" i="14"/>
  <c r="E161" i="4" l="1"/>
  <c r="F161" i="4"/>
  <c r="D225" i="4"/>
  <c r="E15" i="15"/>
  <c r="H10" i="14"/>
  <c r="E225" i="4" l="1"/>
  <c r="F225" i="4"/>
  <c r="E20" i="14"/>
  <c r="C20" i="14"/>
  <c r="D10" i="15" l="1"/>
  <c r="D9" i="15" l="1"/>
  <c r="H39" i="14"/>
  <c r="F32" i="14"/>
  <c r="F59" i="14"/>
  <c r="D15" i="15" l="1"/>
  <c r="H60" i="14" l="1"/>
  <c r="H58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E59" i="14"/>
  <c r="H59" i="14" s="1"/>
  <c r="E56" i="14"/>
  <c r="E47" i="14"/>
  <c r="E45" i="14"/>
  <c r="E42" i="14"/>
  <c r="E36" i="14"/>
  <c r="E32" i="14"/>
  <c r="E27" i="14"/>
  <c r="E15" i="14"/>
  <c r="E19" i="15"/>
  <c r="E21" i="15"/>
  <c r="E17" i="15"/>
  <c r="E14" i="15" s="1"/>
  <c r="E12" i="15"/>
  <c r="E10" i="15"/>
  <c r="D21" i="15"/>
  <c r="D19" i="15"/>
  <c r="D17" i="15"/>
  <c r="D14" i="15" s="1"/>
  <c r="D8" i="15" s="1"/>
  <c r="C59" i="14"/>
  <c r="F56" i="14"/>
  <c r="C56" i="14"/>
  <c r="F47" i="14"/>
  <c r="C47" i="14"/>
  <c r="F45" i="14"/>
  <c r="C45" i="14"/>
  <c r="F42" i="14"/>
  <c r="C42" i="14"/>
  <c r="F36" i="14"/>
  <c r="C36" i="14"/>
  <c r="D32" i="14"/>
  <c r="D61" i="14" s="1"/>
  <c r="C32" i="14"/>
  <c r="F27" i="14"/>
  <c r="C27" i="14"/>
  <c r="F20" i="14"/>
  <c r="F15" i="14"/>
  <c r="C15" i="14"/>
  <c r="F6" i="14"/>
  <c r="H6" i="14" s="1"/>
  <c r="C6" i="14"/>
  <c r="F61" i="14" l="1"/>
  <c r="C61" i="14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E61" i="14"/>
  <c r="D7" i="15"/>
  <c r="H61" i="14" l="1"/>
  <c r="F14" i="15"/>
</calcChain>
</file>

<file path=xl/sharedStrings.xml><?xml version="1.0" encoding="utf-8"?>
<sst xmlns="http://schemas.openxmlformats.org/spreadsheetml/2006/main" count="604" uniqueCount="522">
  <si>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</si>
  <si>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</si>
  <si>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</si>
  <si>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</si>
  <si>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</si>
  <si>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</si>
  <si>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</si>
  <si>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</si>
  <si>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</si>
  <si>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</si>
  <si>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</si>
  <si>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</si>
  <si>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</si>
  <si>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</si>
  <si>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</si>
  <si>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</si>
  <si>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</si>
  <si>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</si>
  <si>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</si>
  <si>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</si>
  <si>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</si>
  <si>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</si>
  <si>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</si>
  <si>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</si>
  <si>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</si>
  <si>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</si>
  <si>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</si>
  <si>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</si>
  <si>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</si>
  <si>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</si>
  <si>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</si>
  <si>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</si>
  <si>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</si>
  <si>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</si>
  <si>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</si>
  <si>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</si>
  <si>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</si>
  <si>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</si>
  <si>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</si>
  <si>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</si>
  <si>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</si>
  <si>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</si>
  <si>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</si>
  <si>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</si>
  <si>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</si>
  <si>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</si>
  <si>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</si>
  <si>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</si>
  <si>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</si>
  <si>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</si>
  <si>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</si>
  <si>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</si>
  <si>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</si>
  <si>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</si>
  <si>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</si>
  <si>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</si>
  <si>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</si>
  <si>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</si>
  <si>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</si>
  <si>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</si>
  <si>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</si>
  <si>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</si>
  <si>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</si>
  <si>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</si>
  <si>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</si>
  <si>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</si>
  <si>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</si>
  <si>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</si>
  <si>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</si>
  <si>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</si>
  <si>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</si>
  <si>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</si>
  <si>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</si>
  <si>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</si>
  <si>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</si>
  <si>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</si>
  <si>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</si>
  <si>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</si>
  <si>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</si>
  <si>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</si>
  <si>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</si>
  <si>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</si>
  <si>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</si>
  <si>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</si>
  <si>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</si>
  <si>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</si>
  <si>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</si>
  <si>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</si>
  <si>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</si>
  <si>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</si>
  <si>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</si>
  <si>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</si>
  <si>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</si>
  <si>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</si>
  <si>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</si>
  <si>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</si>
  <si>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</si>
  <si>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</si>
  <si>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</si>
  <si>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</si>
  <si>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</si>
  <si>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</si>
  <si>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</si>
  <si>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</si>
  <si>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</si>
  <si>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</si>
  <si>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</si>
  <si>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</si>
  <si>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</si>
  <si>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</si>
  <si>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</si>
  <si>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</si>
  <si>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</si>
  <si>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</si>
  <si>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</si>
  <si>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</si>
  <si>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</si>
  <si>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</si>
  <si>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</si>
  <si>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</si>
  <si>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</si>
  <si>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</si>
  <si>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</si>
  <si>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</si>
  <si>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</si>
  <si>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</si>
  <si>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</si>
  <si>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</si>
  <si>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</si>
  <si>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</si>
  <si>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</si>
  <si>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</si>
  <si>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</si>
  <si>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</si>
  <si>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</si>
  <si>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</si>
  <si>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</si>
  <si>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</si>
  <si>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</si>
  <si>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</si>
  <si>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</si>
  <si>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</si>
  <si>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</si>
  <si>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</si>
  <si>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</si>
  <si>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</si>
  <si>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</si>
  <si>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</si>
  <si>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</si>
  <si>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</si>
  <si>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</si>
  <si>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</si>
  <si>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</si>
  <si>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</si>
  <si>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</si>
  <si>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</si>
  <si>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</si>
  <si>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</si>
  <si>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</si>
  <si>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</si>
  <si>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</si>
  <si>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</si>
  <si>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</si>
  <si>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</si>
  <si>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</si>
  <si>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</si>
  <si>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</si>
  <si>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</si>
  <si>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</si>
  <si>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</si>
  <si>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</si>
  <si>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</si>
  <si>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</si>
  <si>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</si>
  <si>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</si>
  <si>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</si>
  <si>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</si>
  <si>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</si>
  <si>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</si>
  <si>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</si>
  <si>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</si>
  <si>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</si>
  <si>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</si>
  <si>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</si>
  <si>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</si>
  <si>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</si>
  <si>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</si>
  <si>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</si>
  <si>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</si>
  <si>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</si>
  <si>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</si>
  <si>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</si>
  <si>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</si>
  <si>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</si>
  <si>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</si>
  <si>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</si>
  <si>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</si>
  <si>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</si>
  <si>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</si>
  <si>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</si>
  <si>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</si>
  <si>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</si>
  <si>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</si>
  <si>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</si>
  <si>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</si>
  <si>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</si>
  <si>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</si>
  <si>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</si>
  <si>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</si>
  <si>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</si>
  <si>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</si>
  <si>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</si>
  <si>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</si>
  <si>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</si>
  <si>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</si>
  <si>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</si>
  <si>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</si>
  <si>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</si>
  <si>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</si>
  <si>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</si>
  <si>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</si>
  <si>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</si>
  <si>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</si>
  <si>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</si>
  <si>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</si>
  <si>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</si>
  <si>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</si>
  <si>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</si>
  <si>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</si>
  <si>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</si>
  <si>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</si>
  <si>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</si>
  <si>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</si>
  <si>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</si>
  <si>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</si>
  <si>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</si>
  <si>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</si>
  <si>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</si>
  <si>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</si>
  <si>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</si>
  <si>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</si>
  <si>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</si>
  <si>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</si>
  <si>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</si>
  <si>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</si>
  <si>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</si>
  <si>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</si>
  <si>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</si>
  <si>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</si>
  <si>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</si>
  <si>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</si>
  <si>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</si>
  <si>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</si>
  <si>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</si>
  <si>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</si>
  <si>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</si>
  <si>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</si>
  <si>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</si>
  <si>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</si>
  <si>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</si>
  <si>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</si>
  <si>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</si>
  <si>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</si>
  <si>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</si>
  <si>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</si>
  <si>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</si>
  <si>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</si>
  <si>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</si>
  <si>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</si>
  <si>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</si>
  <si>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</si>
  <si>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</si>
  <si>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</si>
  <si>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</si>
  <si>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</si>
  <si>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</si>
  <si>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</si>
  <si>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</si>
  <si>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</si>
  <si>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</si>
  <si>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</si>
  <si>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</si>
  <si>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</si>
  <si>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</si>
  <si>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</si>
  <si>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</si>
  <si>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</si>
  <si>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</si>
  <si>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</si>
  <si>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</si>
  <si>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</si>
  <si>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</si>
  <si>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</si>
  <si>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</si>
  <si>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</si>
  <si>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</si>
  <si>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</si>
  <si>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</si>
  <si>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</si>
  <si>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</si>
  <si>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</si>
  <si>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</si>
  <si>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</si>
  <si>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</si>
  <si>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</si>
  <si>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019  1 16   01093  01  0000 140</t>
  </si>
  <si>
    <t xml:space="preserve">019 1 16 01123 01 0000 140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</si>
  <si>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</si>
  <si>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019  1 16   01153  01  0000 140</t>
  </si>
  <si>
    <t>019  1 16   01183  01  0000 140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</si>
  <si>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</si>
  <si>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</si>
  <si>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</si>
  <si>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</si>
  <si>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</si>
  <si>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</si>
  <si>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</si>
  <si>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</si>
  <si>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>321  116 10123 01 0041 140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</si>
  <si>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</si>
  <si>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000  1 16 11050 01 0000 140</t>
  </si>
  <si>
    <t xml:space="preserve"> 017  1 16 11050 01 0000 140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</si>
  <si>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</si>
  <si>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</si>
  <si>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</si>
  <si>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</si>
  <si>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</si>
  <si>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</si>
  <si>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</si>
  <si>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</si>
  <si>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</si>
  <si>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</si>
  <si>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</si>
  <si>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</si>
  <si>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местным бюджетам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</si>
  <si>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</si>
  <si>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 xml:space="preserve">Субвенции местным бюджетам 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</si>
  <si>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 xml:space="preserve">Субвенции местным бюджетам  на осуществление государственного полномочия Свердловской области по созданию административных комиссий </t>
  </si>
  <si>
    <t xml:space="preserve">Субвенции 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</si>
  <si>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</si>
  <si>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</si>
  <si>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</si>
  <si>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</si>
  <si>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</si>
  <si>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</si>
  <si>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</si>
  <si>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</si>
  <si>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</si>
  <si>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</si>
  <si>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</si>
  <si>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</si>
  <si>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</si>
  <si>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</si>
  <si>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</si>
  <si>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</si>
  <si>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</si>
  <si>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</si>
  <si>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</si>
  <si>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</si>
  <si>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</si>
  <si>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Объем средств по решению о бюджете на 2021 год, тыс. руб.</t>
  </si>
  <si>
    <t>Объем средств по решению о бюджете на 2021 год  в тысячах рублей</t>
  </si>
  <si>
    <t>Охрана семьи и детства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</si>
  <si>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</si>
  <si>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</si>
  <si>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</si>
  <si>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</si>
  <si>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</si>
  <si>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</si>
  <si>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</si>
  <si>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</si>
  <si>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</si>
  <si>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</si>
  <si>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</si>
  <si>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</si>
  <si>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</si>
  <si>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</si>
  <si>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</si>
  <si>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</si>
  <si>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земельные участки)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</si>
  <si>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</si>
  <si>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 земельные участки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</si>
  <si>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</si>
  <si>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</si>
  <si>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</si>
  <si>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</si>
  <si>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</si>
  <si>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</si>
  <si>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</si>
  <si>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компенсации затрат бюджетов городских округов (возврат дебиторской задолженности прошлых лет)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</si>
  <si>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</si>
  <si>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</si>
  <si>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</si>
  <si>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</si>
  <si>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</si>
  <si>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</si>
  <si>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</si>
  <si>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</si>
  <si>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</si>
  <si>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</si>
  <si>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</si>
  <si>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</si>
  <si>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</si>
  <si>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</si>
  <si>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</si>
  <si>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</si>
  <si>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</si>
  <si>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</si>
  <si>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019 1 16 01143 01 0000 140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</si>
  <si>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</si>
  <si>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</si>
  <si>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019  1 16   01173  01  0000 140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</si>
  <si>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</si>
  <si>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</si>
  <si>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</si>
  <si>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</si>
  <si>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</si>
  <si>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</si>
  <si>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</si>
  <si>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</si>
  <si>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</si>
  <si>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</si>
  <si>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000  1 16  10000  00  0000  140
</t>
  </si>
  <si>
    <t>Платежи в целях возмещения причиненного ущерба (убытков)</t>
  </si>
  <si>
    <t>901 1 16  10032  04  0000 140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</si>
  <si>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</si>
  <si>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901 1 16  10100  04  0000 140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</si>
  <si>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</si>
  <si>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919 1 16  10100  04  0000 140</t>
  </si>
  <si>
    <t>027   116  10123  01  0000  140</t>
  </si>
  <si>
    <t>037  116 10123 01 0000 140</t>
  </si>
  <si>
    <t>141  116 10123 01 0041 140</t>
  </si>
  <si>
    <t>182  116 10123 01 0041 140</t>
  </si>
  <si>
    <t>901  116 10123 01 0041 140</t>
  </si>
  <si>
    <t xml:space="preserve">000  1 16  11000  01  0000 140
</t>
  </si>
  <si>
    <t xml:space="preserve">Платежи, уплачиваемые в целях возмещения вреда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</si>
  <si>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</si>
  <si>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</si>
  <si>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</si>
  <si>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</si>
  <si>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</si>
  <si>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</si>
  <si>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</si>
  <si>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</si>
  <si>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908  2 02  25519   04  0000  150</t>
  </si>
  <si>
    <t xml:space="preserve">Субсидии бюджетам городских округов на поддержку отрасли культуры
</t>
  </si>
  <si>
    <t>901  2 02  25520   04  0000  150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</si>
  <si>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</si>
  <si>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901  2 02  25576   04  0000  150</t>
  </si>
  <si>
    <t>Субсидии бюджетам городских округов на обеспечение комплексного развития сельских территорий</t>
  </si>
  <si>
    <t xml:space="preserve">Прочие субсидии бюджетам городских округов </t>
  </si>
  <si>
    <t>901  2  02  29999  04  0000  150</t>
  </si>
  <si>
    <t>Субсидии  на улучшение жилищных условий граждан, проживающих на сельских территориях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</si>
  <si>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</si>
  <si>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</si>
  <si>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трансферты, передаваемые бюджетам городских округов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</si>
  <si>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</si>
  <si>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908  1  13  02994  04  0006  130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</si>
  <si>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</si>
  <si>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</si>
  <si>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913  1  16  07090  04  0000  140</t>
  </si>
  <si>
    <t>902 1 16  10032  04  0000 140</t>
  </si>
  <si>
    <t>908  2  02  49999  00  0000  150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</si>
  <si>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</si>
  <si>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906  1  13  02994  04  0001  130</t>
  </si>
  <si>
    <t>Субсидии на  создание и обеспечение деятельности молодежных коворкинг-центров в 2021 году</t>
  </si>
  <si>
    <t xml:space="preserve">Субсидии на организацию военно-патриотического воспитания и допризывной подготовки молодых граждан в 2021 году
</t>
  </si>
  <si>
    <t>Субсидии на предоставление региональных социальных выплат молодым семьям на улучшение жилищных условий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</si>
  <si>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в 2021 году </t>
  </si>
  <si>
    <t>901  2  02  49999  04  0000  150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</si>
  <si>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</si>
  <si>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000 1 16  10100  04  0000 140</t>
  </si>
  <si>
    <t>901 1 16  11064  01 0000 140</t>
  </si>
  <si>
    <t>901  2 02  20077  04  0000  150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</si>
  <si>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</si>
  <si>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  из резервного фона Правительства Свердловской области на возмещение расходов управляющих организаций на приобретение дезинфицирующих средств</t>
  </si>
  <si>
    <t xml:space="preserve"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</si>
  <si>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Межбюджетные трансферты, из резервного фонда Правительства Свердловской области на ремонт прачечной, путей эвакуации, санитарно-технических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</si>
  <si>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Сумма бюджетных назначений на 2021 год                  (в тыс.руб.)</t>
  </si>
  <si>
    <t xml:space="preserve">019 1 16 01133 01 0000 140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</si>
  <si>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</si>
  <si>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000 1 16  10032  04  0000 140</t>
  </si>
  <si>
    <t>913 1 16  10100  04  0000 140</t>
  </si>
  <si>
    <t>322  116 10123 01 0041 140</t>
  </si>
  <si>
    <t>000  1  17  00000  00  0000  000</t>
  </si>
  <si>
    <t xml:space="preserve">ПРОЧИЕ НЕНАЛОГОВЫЕ ДОХОДЫ
</t>
  </si>
  <si>
    <t>919  1  17  01040  04  0000  180</t>
  </si>
  <si>
    <t>908  1 17  01040  04  0000  180</t>
  </si>
  <si>
    <t>Субсидии на реализацию мероприятий по поэтапному внедрению Всероссийского физкультурно-спортивного комплекса
«Готов к труду и обороне» (ГТО)</t>
  </si>
  <si>
    <t>908  2  02  29999  04  0000  150</t>
  </si>
  <si>
    <t xml:space="preserve">Субсидии на информатизацию 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</t>
  </si>
  <si>
    <t>Межбюджетные трансферты  на организацию электро-, тепло-, газо- и водоснабжения, водоотведения, снабжения населения топливом</t>
  </si>
  <si>
    <t xml:space="preserve">Межбюджетные трансферты, из резервного фонда Правительства Свердловской области на приобретение интерактивного стола и ноутбука для 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</si>
  <si>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Межбюджетные трансферты  из резервного фона Правительства Свердловской области на приобретение спортивного комплекса для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</si>
  <si>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Аятское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</si>
  <si>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Киприно Муниципального бюджетного учреждения культуры Невьянского городского округа «Культурно-досуговый центр»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</si>
  <si>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</si>
  <si>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</si>
  <si>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000  1  09  00000  00  0000  000
</t>
  </si>
  <si>
    <t xml:space="preserve">ЗАДОЛЖЕННОСТЬ И ПЕРЕРАСЧЕТЫ ПО ОТМЕНЕННЫМ НАЛОГАМ, СБОРАМ И ИНЫМ ОБЯЗАТЕЛЬНЫМ ПЛАТЕЖАМ
</t>
  </si>
  <si>
    <t xml:space="preserve">000  1  09  04000  00  0000  110
</t>
  </si>
  <si>
    <t xml:space="preserve">Налоги на имущество
</t>
  </si>
  <si>
    <t xml:space="preserve">182  1  09  04052  04  0000  110
</t>
  </si>
  <si>
    <t>Земельный налог (по обязательствам, возникшим до 1 января 2006 года), мобилизуемый на территориях городских округов</t>
  </si>
  <si>
    <t>908  1 13  02994  04  0001  130</t>
  </si>
  <si>
    <t>042  1 16   01193  01  0000 140</t>
  </si>
  <si>
    <t>076  116 10123 01 0000 140</t>
  </si>
  <si>
    <t>029  1  17  05040  04  0000  180</t>
  </si>
  <si>
    <t>908  2 02  25299   04  0000  150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</si>
  <si>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</si>
  <si>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906  2 02  25304   04  0000  150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</si>
  <si>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</si>
  <si>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Межбюджетные трансферты на приобретение устройств (средств) дезинфекции и медицинского контроля для муниципальных организаций в сфере культуры  в целях профилактики и устранения последствий распространения новой коронавирусной инфекции </t>
  </si>
  <si>
    <t>Сумма фактического поступления на 01.11.2021 г.                            (в тыс.руб.)</t>
  </si>
  <si>
    <t>Рост, снижение (+, -) в тыс. руб.</t>
  </si>
  <si>
    <t>Исполнение бюджета Невьянского городского округа по состоянию на 01.11.2021 г.</t>
  </si>
  <si>
    <t xml:space="preserve"> по состоянию на 01.11.2021 года</t>
  </si>
  <si>
    <t>Исполнено    на 01.11.2021г., в тыс. руб.</t>
  </si>
  <si>
    <t>на 01.11.2021 г.</t>
  </si>
  <si>
    <t>на  01.11.2021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</si>
  <si>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8 383,64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</si>
  <si>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на 01.11.2021 г., в тысячах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</si>
</sst>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4"/>
      <color theme="1"/>
      <name val="Times New Roman"/>
      <family val="1"/>
      <charset val="204"/>
    </font>
    <font>
      <sz val="14"/>
      <name val="Liberation Serif"/>
      <family val="1"/>
      <charset val="204"/>
    </font>
    <font>
      <sz val="9"/>
      <name val="Liberation Serif"/>
      <family val="1"/>
      <charset val="204"/>
    </font>
    <font>
      <sz val="7"/>
      <name val="Liberation Serif"/>
      <family val="1"/>
      <charset val="204"/>
    </font>
    <font>
      <sz val="8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1" fillId="2" borderId="14"/>
    <xf numFmtId="4" fontId="32" fillId="0" borderId="15">
      <alignment horizontal="right" vertical="top" shrinkToFit="1"/>
    </xf>
    <xf numFmtId="0" fontId="34" fillId="0" borderId="0" applyNumberFormat="0" applyFill="0" applyBorder="0" applyAlignment="0" applyProtection="0"/>
    <xf numFmtId="49" fontId="32" fillId="0" borderId="17">
      <alignment horizontal="center"/>
    </xf>
  </cellStyleXfs>
  <cellXfs count="330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0" fontId="29" fillId="0" borderId="0" xfId="0" applyFont="1" applyFill="1"/>
    <xf numFmtId="4" fontId="0" fillId="0" borderId="0" xfId="0" applyNumberFormat="1"/>
    <xf numFmtId="4" fontId="12" fillId="0" borderId="0" xfId="0" applyNumberFormat="1" applyFont="1"/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justify" vertical="top"/>
    </xf>
    <xf numFmtId="0" fontId="8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justify"/>
    </xf>
    <xf numFmtId="165" fontId="10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justify"/>
    </xf>
    <xf numFmtId="165" fontId="10" fillId="0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6" fillId="0" borderId="1" xfId="0" applyFont="1" applyFill="1" applyBorder="1" applyAlignment="1">
      <alignment horizontal="left" vertical="top" wrapText="1" indent="2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167" fontId="23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 wrapText="1" indent="2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top"/>
    </xf>
    <xf numFmtId="4" fontId="23" fillId="0" borderId="1" xfId="0" applyNumberFormat="1" applyFont="1" applyFill="1" applyBorder="1" applyAlignment="1">
      <alignment horizontal="right" vertical="top" wrapText="1"/>
    </xf>
    <xf numFmtId="167" fontId="23" fillId="0" borderId="2" xfId="0" applyNumberFormat="1" applyFont="1" applyFill="1" applyBorder="1" applyAlignment="1">
      <alignment horizontal="center" vertical="top"/>
    </xf>
    <xf numFmtId="4" fontId="23" fillId="0" borderId="1" xfId="0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4" fontId="23" fillId="0" borderId="2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right" vertical="top"/>
    </xf>
    <xf numFmtId="0" fontId="35" fillId="0" borderId="4" xfId="3" applyFont="1" applyFill="1" applyBorder="1" applyAlignment="1">
      <alignment horizontal="left" vertical="center"/>
    </xf>
    <xf numFmtId="0" fontId="35" fillId="0" borderId="5" xfId="3" applyFont="1" applyFill="1" applyBorder="1" applyAlignment="1">
      <alignment horizontal="justify" vertical="top" wrapText="1"/>
    </xf>
    <xf numFmtId="0" fontId="33" fillId="0" borderId="6" xfId="3" applyFont="1" applyFill="1" applyBorder="1" applyAlignment="1">
      <alignment horizontal="left" vertical="center"/>
    </xf>
    <xf numFmtId="0" fontId="33" fillId="0" borderId="7" xfId="3" applyFont="1" applyFill="1" applyBorder="1" applyAlignment="1">
      <alignment horizontal="justify" vertical="top" wrapText="1"/>
    </xf>
    <xf numFmtId="0" fontId="33" fillId="0" borderId="8" xfId="3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justify" vertical="top" wrapText="1"/>
    </xf>
    <xf numFmtId="0" fontId="33" fillId="0" borderId="9" xfId="3" applyFont="1" applyFill="1" applyBorder="1" applyAlignment="1">
      <alignment horizontal="left" vertical="center"/>
    </xf>
    <xf numFmtId="0" fontId="33" fillId="0" borderId="2" xfId="3" applyFont="1" applyFill="1" applyBorder="1" applyAlignment="1">
      <alignment horizontal="justify" vertical="top" wrapText="1"/>
    </xf>
    <xf numFmtId="0" fontId="33" fillId="0" borderId="1" xfId="1" applyNumberFormat="1" applyFont="1" applyFill="1" applyBorder="1" applyAlignment="1">
      <alignment horizontal="justify" vertical="top" wrapText="1"/>
    </xf>
    <xf numFmtId="0" fontId="33" fillId="0" borderId="1" xfId="1" applyFont="1" applyFill="1" applyBorder="1" applyAlignment="1">
      <alignment horizontal="justify" vertical="top" wrapText="1"/>
    </xf>
    <xf numFmtId="0" fontId="33" fillId="0" borderId="18" xfId="3" applyFont="1" applyFill="1" applyBorder="1" applyAlignment="1">
      <alignment horizontal="left" vertical="center"/>
    </xf>
    <xf numFmtId="0" fontId="33" fillId="0" borderId="16" xfId="3" applyFont="1" applyFill="1" applyBorder="1" applyAlignment="1">
      <alignment horizontal="justify" vertical="top" wrapText="1"/>
    </xf>
    <xf numFmtId="0" fontId="35" fillId="0" borderId="4" xfId="3" applyFont="1" applyFill="1" applyBorder="1" applyAlignment="1">
      <alignment horizontal="left" vertical="center" wrapText="1"/>
    </xf>
    <xf numFmtId="0" fontId="33" fillId="0" borderId="6" xfId="3" applyFont="1" applyFill="1" applyBorder="1" applyAlignment="1">
      <alignment horizontal="left" vertical="center" wrapText="1"/>
    </xf>
    <xf numFmtId="0" fontId="33" fillId="0" borderId="9" xfId="3" applyFont="1" applyFill="1" applyBorder="1" applyAlignment="1">
      <alignment horizontal="left" vertical="center" wrapText="1"/>
    </xf>
    <xf numFmtId="0" fontId="35" fillId="0" borderId="18" xfId="3" applyFont="1" applyFill="1" applyBorder="1" applyAlignment="1">
      <alignment horizontal="left" vertical="center"/>
    </xf>
    <xf numFmtId="0" fontId="35" fillId="0" borderId="5" xfId="3" applyFont="1" applyFill="1" applyBorder="1" applyAlignment="1">
      <alignment horizontal="justify" vertical="top"/>
    </xf>
    <xf numFmtId="0" fontId="33" fillId="0" borderId="7" xfId="3" applyFont="1" applyFill="1" applyBorder="1" applyAlignment="1">
      <alignment horizontal="justify" vertical="top"/>
    </xf>
    <xf numFmtId="0" fontId="33" fillId="0" borderId="1" xfId="3" applyFont="1" applyFill="1" applyBorder="1" applyAlignment="1">
      <alignment horizontal="justify" vertical="top"/>
    </xf>
    <xf numFmtId="0" fontId="33" fillId="0" borderId="2" xfId="3" applyFont="1" applyFill="1" applyBorder="1" applyAlignment="1">
      <alignment horizontal="justify" vertical="top"/>
    </xf>
    <xf numFmtId="0" fontId="33" fillId="0" borderId="16" xfId="3" applyFont="1" applyFill="1" applyBorder="1" applyAlignment="1">
      <alignment horizontal="justify" vertical="top"/>
    </xf>
    <xf numFmtId="0" fontId="33" fillId="0" borderId="1" xfId="3" applyNumberFormat="1" applyFont="1" applyFill="1" applyBorder="1" applyAlignment="1">
      <alignment horizontal="justify" vertical="top"/>
    </xf>
    <xf numFmtId="0" fontId="33" fillId="0" borderId="2" xfId="3" applyNumberFormat="1" applyFont="1" applyFill="1" applyBorder="1" applyAlignment="1">
      <alignment horizontal="justify" vertical="top"/>
    </xf>
    <xf numFmtId="0" fontId="33" fillId="0" borderId="18" xfId="1" applyFont="1" applyFill="1" applyBorder="1" applyAlignment="1">
      <alignment horizontal="center" vertical="center"/>
    </xf>
    <xf numFmtId="0" fontId="33" fillId="0" borderId="16" xfId="1" applyFont="1" applyFill="1" applyBorder="1" applyAlignment="1">
      <alignment horizontal="center" vertical="center"/>
    </xf>
    <xf numFmtId="0" fontId="33" fillId="0" borderId="16" xfId="1" applyFont="1" applyFill="1" applyBorder="1" applyAlignment="1">
      <alignment horizontal="center" vertical="center" wrapText="1"/>
    </xf>
    <xf numFmtId="0" fontId="35" fillId="0" borderId="5" xfId="3" applyFont="1" applyFill="1" applyBorder="1" applyAlignment="1">
      <alignment vertical="top" wrapText="1"/>
    </xf>
    <xf numFmtId="4" fontId="35" fillId="0" borderId="5" xfId="3" applyNumberFormat="1" applyFont="1" applyFill="1" applyBorder="1" applyAlignment="1">
      <alignment horizontal="center" vertical="center"/>
    </xf>
    <xf numFmtId="0" fontId="35" fillId="0" borderId="16" xfId="3" applyFont="1" applyFill="1" applyBorder="1" applyAlignment="1">
      <alignment vertical="top" wrapText="1"/>
    </xf>
    <xf numFmtId="4" fontId="35" fillId="0" borderId="16" xfId="3" applyNumberFormat="1" applyFont="1" applyFill="1" applyBorder="1" applyAlignment="1">
      <alignment horizontal="center" vertical="center"/>
    </xf>
    <xf numFmtId="4" fontId="33" fillId="0" borderId="7" xfId="3" applyNumberFormat="1" applyFont="1" applyFill="1" applyBorder="1" applyAlignment="1">
      <alignment horizontal="center" vertical="center"/>
    </xf>
    <xf numFmtId="4" fontId="33" fillId="0" borderId="1" xfId="3" applyNumberFormat="1" applyFont="1" applyFill="1" applyBorder="1" applyAlignment="1">
      <alignment horizontal="center" vertical="center"/>
    </xf>
    <xf numFmtId="4" fontId="33" fillId="0" borderId="2" xfId="3" applyNumberFormat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0" fontId="33" fillId="0" borderId="7" xfId="1" applyFont="1" applyFill="1" applyBorder="1" applyAlignment="1">
      <alignment horizontal="justify" vertical="top"/>
    </xf>
    <xf numFmtId="0" fontId="33" fillId="0" borderId="8" xfId="1" applyFont="1" applyFill="1" applyBorder="1" applyAlignment="1">
      <alignment horizontal="center" vertical="center"/>
    </xf>
    <xf numFmtId="0" fontId="33" fillId="0" borderId="9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justify" vertical="top" wrapText="1"/>
    </xf>
    <xf numFmtId="0" fontId="33" fillId="0" borderId="1" xfId="9" applyNumberFormat="1" applyFont="1" applyFill="1" applyBorder="1" applyAlignment="1" applyProtection="1">
      <alignment vertical="top" wrapText="1"/>
    </xf>
    <xf numFmtId="4" fontId="35" fillId="0" borderId="5" xfId="3" applyNumberFormat="1" applyFont="1" applyFill="1" applyBorder="1" applyAlignment="1">
      <alignment horizontal="center" vertical="center" wrapText="1"/>
    </xf>
    <xf numFmtId="4" fontId="33" fillId="0" borderId="16" xfId="3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top" wrapText="1"/>
    </xf>
    <xf numFmtId="4" fontId="33" fillId="0" borderId="16" xfId="0" applyNumberFormat="1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vertical="top" wrapText="1"/>
    </xf>
    <xf numFmtId="0" fontId="35" fillId="0" borderId="4" xfId="3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top" wrapText="1"/>
    </xf>
    <xf numFmtId="0" fontId="33" fillId="0" borderId="6" xfId="3" applyFont="1" applyFill="1" applyBorder="1" applyAlignment="1">
      <alignment horizontal="center" vertical="center"/>
    </xf>
    <xf numFmtId="0" fontId="33" fillId="0" borderId="7" xfId="0" applyNumberFormat="1" applyFont="1" applyFill="1" applyBorder="1" applyAlignment="1">
      <alignment vertical="top" wrapText="1"/>
    </xf>
    <xf numFmtId="0" fontId="33" fillId="0" borderId="8" xfId="3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top" wrapText="1"/>
    </xf>
    <xf numFmtId="0" fontId="33" fillId="0" borderId="1" xfId="0" applyNumberFormat="1" applyFont="1" applyFill="1" applyBorder="1" applyAlignment="1">
      <alignment horizontal="left" vertical="top" wrapText="1"/>
    </xf>
    <xf numFmtId="0" fontId="33" fillId="0" borderId="2" xfId="0" applyNumberFormat="1" applyFont="1" applyFill="1" applyBorder="1" applyAlignment="1">
      <alignment horizontal="left" vertical="top" wrapText="1"/>
    </xf>
    <xf numFmtId="0" fontId="33" fillId="0" borderId="7" xfId="0" applyNumberFormat="1" applyFont="1" applyFill="1" applyBorder="1" applyAlignment="1">
      <alignment horizontal="left" vertical="top" wrapText="1"/>
    </xf>
    <xf numFmtId="0" fontId="33" fillId="0" borderId="9" xfId="3" applyFont="1" applyFill="1" applyBorder="1" applyAlignment="1">
      <alignment horizontal="center" vertical="center"/>
    </xf>
    <xf numFmtId="0" fontId="33" fillId="0" borderId="18" xfId="3" applyFont="1" applyFill="1" applyBorder="1" applyAlignment="1">
      <alignment horizontal="center" vertical="center"/>
    </xf>
    <xf numFmtId="4" fontId="35" fillId="0" borderId="5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vertical="top" wrapText="1"/>
    </xf>
    <xf numFmtId="49" fontId="33" fillId="0" borderId="2" xfId="0" applyNumberFormat="1" applyFont="1" applyFill="1" applyBorder="1" applyAlignment="1">
      <alignment vertical="top" wrapText="1"/>
    </xf>
    <xf numFmtId="0" fontId="33" fillId="0" borderId="2" xfId="0" applyNumberFormat="1" applyFont="1" applyFill="1" applyBorder="1" applyAlignment="1">
      <alignment vertical="top" wrapText="1"/>
    </xf>
    <xf numFmtId="0" fontId="36" fillId="0" borderId="4" xfId="3" applyFont="1" applyFill="1" applyBorder="1" applyAlignment="1">
      <alignment vertical="center" wrapText="1"/>
    </xf>
    <xf numFmtId="0" fontId="36" fillId="0" borderId="5" xfId="3" applyFont="1" applyFill="1" applyBorder="1" applyAlignment="1">
      <alignment horizontal="justify" vertical="top" wrapText="1"/>
    </xf>
    <xf numFmtId="0" fontId="33" fillId="0" borderId="1" xfId="0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left" vertical="top" wrapText="1"/>
    </xf>
    <xf numFmtId="0" fontId="33" fillId="0" borderId="1" xfId="11" applyNumberFormat="1" applyFont="1" applyFill="1" applyBorder="1" applyAlignment="1" applyProtection="1">
      <alignment horizontal="left" vertical="top" wrapText="1"/>
    </xf>
    <xf numFmtId="4" fontId="33" fillId="0" borderId="1" xfId="0" applyNumberFormat="1" applyFont="1" applyFill="1" applyBorder="1" applyAlignment="1">
      <alignment horizontal="center" vertical="center"/>
    </xf>
    <xf numFmtId="0" fontId="35" fillId="0" borderId="5" xfId="9" applyNumberFormat="1" applyFont="1" applyFill="1" applyBorder="1" applyAlignment="1" applyProtection="1">
      <alignment horizontal="left" vertical="top" wrapText="1"/>
    </xf>
    <xf numFmtId="4" fontId="33" fillId="0" borderId="7" xfId="0" applyNumberFormat="1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vertical="center" wrapText="1"/>
    </xf>
    <xf numFmtId="0" fontId="33" fillId="0" borderId="6" xfId="3" applyFont="1" applyFill="1" applyBorder="1" applyAlignment="1">
      <alignment vertical="center" wrapText="1"/>
    </xf>
    <xf numFmtId="0" fontId="33" fillId="0" borderId="8" xfId="3" applyFont="1" applyFill="1" applyBorder="1" applyAlignment="1">
      <alignment vertical="center" wrapText="1"/>
    </xf>
    <xf numFmtId="0" fontId="33" fillId="0" borderId="9" xfId="3" applyFont="1" applyFill="1" applyBorder="1" applyAlignment="1">
      <alignment vertical="center" wrapText="1"/>
    </xf>
    <xf numFmtId="0" fontId="33" fillId="0" borderId="18" xfId="3" applyFont="1" applyFill="1" applyBorder="1" applyAlignment="1">
      <alignment vertical="center" wrapText="1"/>
    </xf>
    <xf numFmtId="0" fontId="35" fillId="0" borderId="4" xfId="3" applyFont="1" applyFill="1" applyBorder="1" applyAlignment="1">
      <alignment vertical="center"/>
    </xf>
    <xf numFmtId="0" fontId="33" fillId="0" borderId="6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0" fontId="33" fillId="0" borderId="1" xfId="3" applyNumberFormat="1" applyFont="1" applyFill="1" applyBorder="1" applyAlignment="1">
      <alignment vertical="center" wrapText="1"/>
    </xf>
    <xf numFmtId="0" fontId="33" fillId="0" borderId="9" xfId="3" applyFont="1" applyFill="1" applyBorder="1" applyAlignment="1">
      <alignment vertical="center"/>
    </xf>
    <xf numFmtId="0" fontId="35" fillId="0" borderId="5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3" fillId="0" borderId="1" xfId="0" applyFont="1" applyFill="1" applyBorder="1" applyAlignment="1">
      <alignment wrapText="1"/>
    </xf>
    <xf numFmtId="0" fontId="33" fillId="0" borderId="2" xfId="0" applyFont="1" applyFill="1" applyBorder="1" applyAlignment="1">
      <alignment horizontal="justify" vertical="center"/>
    </xf>
    <xf numFmtId="0" fontId="35" fillId="0" borderId="5" xfId="3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1" xfId="3" applyNumberFormat="1" applyFont="1" applyFill="1" applyBorder="1" applyAlignment="1">
      <alignment horizontal="justify" vertical="top"/>
    </xf>
    <xf numFmtId="0" fontId="33" fillId="0" borderId="18" xfId="3" applyFont="1" applyFill="1" applyBorder="1" applyAlignment="1">
      <alignment vertical="center"/>
    </xf>
    <xf numFmtId="4" fontId="33" fillId="0" borderId="16" xfId="3" applyNumberFormat="1" applyFont="1" applyFill="1" applyBorder="1" applyAlignment="1">
      <alignment horizontal="center" vertical="center" wrapText="1"/>
    </xf>
    <xf numFmtId="4" fontId="33" fillId="0" borderId="5" xfId="3" applyNumberFormat="1" applyFont="1" applyFill="1" applyBorder="1" applyAlignment="1">
      <alignment horizontal="center" vertical="center" wrapText="1"/>
    </xf>
    <xf numFmtId="4" fontId="33" fillId="0" borderId="7" xfId="3" applyNumberFormat="1" applyFont="1" applyFill="1" applyBorder="1" applyAlignment="1">
      <alignment horizontal="center" vertical="center" wrapText="1"/>
    </xf>
    <xf numFmtId="4" fontId="33" fillId="0" borderId="1" xfId="3" applyNumberFormat="1" applyFont="1" applyFill="1" applyBorder="1" applyAlignment="1">
      <alignment horizontal="center" vertical="center" wrapText="1"/>
    </xf>
    <xf numFmtId="0" fontId="39" fillId="0" borderId="4" xfId="1" applyFont="1" applyFill="1" applyBorder="1" applyAlignment="1">
      <alignment horizontal="center" vertical="center" wrapText="1"/>
    </xf>
    <xf numFmtId="0" fontId="39" fillId="0" borderId="5" xfId="1" applyFont="1" applyFill="1" applyBorder="1" applyAlignment="1">
      <alignment horizontal="center" vertical="center"/>
    </xf>
    <xf numFmtId="0" fontId="39" fillId="0" borderId="5" xfId="1" applyFont="1" applyFill="1" applyBorder="1" applyAlignment="1">
      <alignment horizontal="center" vertical="center" wrapText="1"/>
    </xf>
    <xf numFmtId="168" fontId="39" fillId="0" borderId="5" xfId="1" applyNumberFormat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1" fillId="0" borderId="10" xfId="1" applyFont="1" applyFill="1" applyBorder="1" applyAlignment="1">
      <alignment horizontal="center" vertical="center" wrapText="1"/>
    </xf>
    <xf numFmtId="0" fontId="33" fillId="0" borderId="16" xfId="1" applyNumberFormat="1" applyFont="1" applyFill="1" applyBorder="1" applyAlignment="1">
      <alignment horizontal="center" vertical="center" wrapText="1"/>
    </xf>
    <xf numFmtId="0" fontId="33" fillId="0" borderId="19" xfId="1" applyFont="1" applyFill="1" applyBorder="1" applyAlignment="1">
      <alignment horizontal="center" vertical="center" wrapText="1"/>
    </xf>
    <xf numFmtId="4" fontId="35" fillId="0" borderId="10" xfId="3" applyNumberFormat="1" applyFont="1" applyFill="1" applyBorder="1" applyAlignment="1">
      <alignment horizontal="center" vertical="center" wrapText="1"/>
    </xf>
    <xf numFmtId="4" fontId="35" fillId="0" borderId="16" xfId="3" applyNumberFormat="1" applyFont="1" applyFill="1" applyBorder="1" applyAlignment="1">
      <alignment horizontal="center" vertical="center" wrapText="1"/>
    </xf>
    <xf numFmtId="4" fontId="35" fillId="0" borderId="21" xfId="3" applyNumberFormat="1" applyFont="1" applyFill="1" applyBorder="1" applyAlignment="1">
      <alignment horizontal="center" vertical="center" wrapText="1"/>
    </xf>
    <xf numFmtId="4" fontId="35" fillId="0" borderId="20" xfId="3" applyNumberFormat="1" applyFont="1" applyFill="1" applyBorder="1" applyAlignment="1">
      <alignment horizontal="center" vertical="center" wrapText="1"/>
    </xf>
    <xf numFmtId="4" fontId="33" fillId="0" borderId="7" xfId="0" applyNumberFormat="1" applyFont="1" applyFill="1" applyBorder="1" applyAlignment="1">
      <alignment horizontal="center" vertical="center" wrapText="1" shrinkToFit="1"/>
    </xf>
    <xf numFmtId="4" fontId="33" fillId="0" borderId="7" xfId="0" applyNumberFormat="1" applyFont="1" applyFill="1" applyBorder="1" applyAlignment="1">
      <alignment horizontal="center" vertical="center" wrapText="1"/>
    </xf>
    <xf numFmtId="4" fontId="33" fillId="0" borderId="11" xfId="3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 shrinkToFit="1"/>
    </xf>
    <xf numFmtId="4" fontId="33" fillId="0" borderId="12" xfId="3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 shrinkToFit="1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2" xfId="3" applyNumberFormat="1" applyFont="1" applyFill="1" applyBorder="1" applyAlignment="1">
      <alignment horizontal="center" vertical="center" wrapText="1"/>
    </xf>
    <xf numFmtId="4" fontId="33" fillId="0" borderId="13" xfId="3" applyNumberFormat="1" applyFont="1" applyFill="1" applyBorder="1" applyAlignment="1">
      <alignment horizontal="center" vertical="center" wrapText="1"/>
    </xf>
    <xf numFmtId="4" fontId="35" fillId="0" borderId="22" xfId="3" applyNumberFormat="1" applyFont="1" applyFill="1" applyBorder="1" applyAlignment="1">
      <alignment horizontal="center" vertical="center" wrapText="1"/>
    </xf>
    <xf numFmtId="0" fontId="35" fillId="0" borderId="18" xfId="1" applyFont="1" applyFill="1" applyBorder="1" applyAlignment="1">
      <alignment horizontal="left" vertical="center"/>
    </xf>
    <xf numFmtId="0" fontId="35" fillId="0" borderId="16" xfId="3" applyFont="1" applyFill="1" applyBorder="1" applyAlignment="1">
      <alignment horizontal="justify" vertical="top" wrapText="1"/>
    </xf>
    <xf numFmtId="4" fontId="35" fillId="0" borderId="23" xfId="3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4" fontId="33" fillId="0" borderId="23" xfId="3" applyNumberFormat="1" applyFont="1" applyFill="1" applyBorder="1" applyAlignment="1">
      <alignment horizontal="center" vertical="center" wrapText="1"/>
    </xf>
    <xf numFmtId="0" fontId="33" fillId="0" borderId="8" xfId="8" applyNumberFormat="1" applyFont="1" applyFill="1" applyBorder="1" applyAlignment="1" applyProtection="1">
      <alignment horizontal="left" vertical="center" shrinkToFit="1"/>
    </xf>
    <xf numFmtId="4" fontId="33" fillId="0" borderId="20" xfId="3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 shrinkToFit="1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0" borderId="10" xfId="3" applyNumberFormat="1" applyFont="1" applyFill="1" applyBorder="1" applyAlignment="1">
      <alignment horizontal="center" vertical="center" wrapText="1"/>
    </xf>
    <xf numFmtId="4" fontId="35" fillId="0" borderId="5" xfId="0" applyNumberFormat="1" applyFont="1" applyFill="1" applyBorder="1" applyAlignment="1">
      <alignment horizontal="center" vertical="center" wrapText="1" shrinkToFit="1"/>
    </xf>
    <xf numFmtId="4" fontId="35" fillId="0" borderId="5" xfId="0" applyNumberFormat="1" applyFont="1" applyFill="1" applyBorder="1" applyAlignment="1">
      <alignment horizontal="center" vertical="center" wrapText="1"/>
    </xf>
    <xf numFmtId="0" fontId="33" fillId="0" borderId="24" xfId="3" applyFont="1" applyFill="1" applyBorder="1" applyAlignment="1">
      <alignment horizontal="left" vertical="center" wrapText="1"/>
    </xf>
    <xf numFmtId="0" fontId="33" fillId="0" borderId="25" xfId="3" applyFont="1" applyFill="1" applyBorder="1" applyAlignment="1">
      <alignment horizontal="justify" vertical="top" wrapText="1"/>
    </xf>
    <xf numFmtId="4" fontId="33" fillId="0" borderId="25" xfId="0" applyNumberFormat="1" applyFont="1" applyFill="1" applyBorder="1" applyAlignment="1">
      <alignment horizontal="center" vertical="center" wrapText="1" shrinkToFit="1"/>
    </xf>
    <xf numFmtId="4" fontId="33" fillId="0" borderId="25" xfId="0" applyNumberFormat="1" applyFont="1" applyFill="1" applyBorder="1" applyAlignment="1">
      <alignment horizontal="center" vertical="center" wrapText="1"/>
    </xf>
    <xf numFmtId="4" fontId="33" fillId="0" borderId="25" xfId="3" applyNumberFormat="1" applyFont="1" applyFill="1" applyBorder="1" applyAlignment="1">
      <alignment horizontal="center" vertical="center" wrapText="1"/>
    </xf>
    <xf numFmtId="0" fontId="33" fillId="0" borderId="4" xfId="3" applyFont="1" applyFill="1" applyBorder="1" applyAlignment="1">
      <alignment horizontal="left" vertical="center" wrapText="1"/>
    </xf>
    <xf numFmtId="0" fontId="33" fillId="0" borderId="5" xfId="3" applyFont="1" applyFill="1" applyBorder="1" applyAlignment="1">
      <alignment horizontal="justify" vertical="top" wrapText="1"/>
    </xf>
    <xf numFmtId="4" fontId="33" fillId="0" borderId="5" xfId="0" applyNumberFormat="1" applyFont="1" applyFill="1" applyBorder="1" applyAlignment="1">
      <alignment horizontal="center" vertical="center" wrapText="1" shrinkToFit="1"/>
    </xf>
    <xf numFmtId="4" fontId="33" fillId="0" borderId="5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wrapText="1"/>
    </xf>
    <xf numFmtId="49" fontId="33" fillId="0" borderId="8" xfId="8" applyNumberFormat="1" applyFont="1" applyFill="1" applyBorder="1" applyAlignment="1" applyProtection="1">
      <alignment horizontal="left" vertical="center"/>
    </xf>
    <xf numFmtId="0" fontId="33" fillId="0" borderId="7" xfId="3" applyNumberFormat="1" applyFont="1" applyFill="1" applyBorder="1" applyAlignment="1">
      <alignment horizontal="justify" vertical="top" wrapText="1"/>
    </xf>
    <xf numFmtId="4" fontId="36" fillId="0" borderId="5" xfId="3" applyNumberFormat="1" applyFont="1" applyFill="1" applyBorder="1" applyAlignment="1">
      <alignment horizontal="center" vertical="center" wrapText="1"/>
    </xf>
    <xf numFmtId="49" fontId="35" fillId="0" borderId="4" xfId="8" applyNumberFormat="1" applyFont="1" applyFill="1" applyBorder="1" applyAlignment="1" applyProtection="1">
      <alignment horizontal="center" vertical="center" shrinkToFit="1"/>
    </xf>
    <xf numFmtId="0" fontId="35" fillId="0" borderId="5" xfId="8" applyFont="1" applyFill="1" applyBorder="1" applyAlignment="1">
      <alignment horizontal="left" vertical="top" wrapText="1" shrinkToFit="1"/>
    </xf>
    <xf numFmtId="49" fontId="33" fillId="0" borderId="6" xfId="8" applyNumberFormat="1" applyFont="1" applyFill="1" applyBorder="1" applyAlignment="1" applyProtection="1">
      <alignment horizontal="left" vertical="center" shrinkToFit="1"/>
    </xf>
    <xf numFmtId="0" fontId="33" fillId="0" borderId="7" xfId="8" applyFont="1" applyFill="1" applyBorder="1" applyAlignment="1">
      <alignment horizontal="left" vertical="top" wrapText="1" shrinkToFit="1"/>
    </xf>
    <xf numFmtId="49" fontId="33" fillId="0" borderId="9" xfId="8" applyNumberFormat="1" applyFont="1" applyFill="1" applyBorder="1" applyAlignment="1" applyProtection="1">
      <alignment horizontal="left" vertical="center" shrinkToFit="1"/>
    </xf>
    <xf numFmtId="0" fontId="33" fillId="0" borderId="2" xfId="8" applyFont="1" applyFill="1" applyBorder="1" applyAlignment="1">
      <alignment horizontal="left" vertical="top" wrapText="1" shrinkToFit="1"/>
    </xf>
    <xf numFmtId="0" fontId="35" fillId="0" borderId="5" xfId="10" applyFont="1" applyFill="1" applyBorder="1" applyAlignment="1">
      <alignment horizontal="left" wrapText="1"/>
    </xf>
    <xf numFmtId="49" fontId="33" fillId="0" borderId="6" xfId="8" applyNumberFormat="1" applyFont="1" applyFill="1" applyBorder="1" applyAlignment="1" applyProtection="1">
      <alignment horizontal="center" vertical="center" shrinkToFit="1"/>
    </xf>
    <xf numFmtId="0" fontId="33" fillId="0" borderId="7" xfId="10" applyFont="1" applyFill="1" applyBorder="1" applyAlignment="1">
      <alignment horizontal="left" wrapText="1"/>
    </xf>
    <xf numFmtId="49" fontId="33" fillId="0" borderId="9" xfId="8" applyNumberFormat="1" applyFont="1" applyFill="1" applyBorder="1" applyAlignment="1" applyProtection="1">
      <alignment horizontal="center" vertical="center" shrinkToFit="1"/>
    </xf>
    <xf numFmtId="0" fontId="33" fillId="0" borderId="2" xfId="10" applyFont="1" applyFill="1" applyBorder="1" applyAlignment="1">
      <alignment horizontal="left" wrapText="1"/>
    </xf>
    <xf numFmtId="0" fontId="35" fillId="0" borderId="5" xfId="8" applyNumberFormat="1" applyFont="1" applyFill="1" applyBorder="1" applyAlignment="1">
      <alignment horizontal="left" vertical="top" wrapText="1" shrinkToFi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8" applyFont="1" applyFill="1" applyBorder="1" applyAlignment="1">
      <alignment horizontal="left" vertical="center" wrapText="1" shrinkToFit="1"/>
    </xf>
    <xf numFmtId="0" fontId="35" fillId="0" borderId="5" xfId="8" applyNumberFormat="1" applyFont="1" applyFill="1" applyBorder="1" applyAlignment="1">
      <alignment horizontal="left" vertical="center" wrapText="1" shrinkToFit="1"/>
    </xf>
    <xf numFmtId="0" fontId="33" fillId="0" borderId="7" xfId="8" applyNumberFormat="1" applyFont="1" applyFill="1" applyBorder="1" applyAlignment="1">
      <alignment horizontal="left" vertical="top" wrapText="1" shrinkToFit="1"/>
    </xf>
    <xf numFmtId="4" fontId="33" fillId="0" borderId="2" xfId="0" applyNumberFormat="1" applyFont="1" applyFill="1" applyBorder="1" applyAlignment="1">
      <alignment horizontal="center" vertical="center"/>
    </xf>
    <xf numFmtId="49" fontId="36" fillId="0" borderId="4" xfId="8" applyNumberFormat="1" applyFont="1" applyFill="1" applyBorder="1" applyAlignment="1" applyProtection="1">
      <alignment horizontal="center" vertical="center" wrapText="1" shrinkToFit="1"/>
    </xf>
    <xf numFmtId="0" fontId="36" fillId="0" borderId="5" xfId="8" applyFont="1" applyFill="1" applyBorder="1" applyAlignment="1">
      <alignment horizontal="left" vertical="top" wrapText="1" shrinkToFit="1"/>
    </xf>
    <xf numFmtId="4" fontId="36" fillId="0" borderId="5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5" fillId="0" borderId="4" xfId="8" applyNumberFormat="1" applyFont="1" applyFill="1" applyBorder="1" applyAlignment="1" applyProtection="1">
      <alignment horizontal="left" vertical="top" wrapText="1" shrinkToFit="1"/>
    </xf>
    <xf numFmtId="49" fontId="33" fillId="0" borderId="18" xfId="8" applyNumberFormat="1" applyFont="1" applyFill="1" applyBorder="1" applyAlignment="1" applyProtection="1">
      <alignment horizontal="left" vertical="top" wrapText="1" shrinkToFit="1"/>
    </xf>
    <xf numFmtId="0" fontId="33" fillId="0" borderId="16" xfId="0" applyFont="1" applyFill="1" applyBorder="1" applyAlignment="1">
      <alignment horizontal="left" vertical="center" wrapText="1"/>
    </xf>
    <xf numFmtId="4" fontId="33" fillId="0" borderId="19" xfId="3" applyNumberFormat="1" applyFont="1" applyFill="1" applyBorder="1" applyAlignment="1">
      <alignment horizontal="center" vertical="center" wrapText="1"/>
    </xf>
    <xf numFmtId="4" fontId="33" fillId="0" borderId="21" xfId="3" applyNumberFormat="1" applyFont="1" applyFill="1" applyBorder="1" applyAlignment="1">
      <alignment horizontal="center" vertical="center" wrapText="1"/>
    </xf>
    <xf numFmtId="49" fontId="33" fillId="0" borderId="6" xfId="8" applyNumberFormat="1" applyFont="1" applyFill="1" applyBorder="1" applyAlignment="1" applyProtection="1">
      <alignment horizontal="left" vertical="top" wrapText="1" shrinkToFit="1"/>
    </xf>
    <xf numFmtId="0" fontId="33" fillId="0" borderId="7" xfId="3" applyFont="1" applyFill="1" applyBorder="1" applyAlignment="1">
      <alignment horizontal="left" vertical="top" wrapText="1"/>
    </xf>
    <xf numFmtId="49" fontId="33" fillId="0" borderId="8" xfId="8" applyNumberFormat="1" applyFont="1" applyFill="1" applyBorder="1" applyAlignment="1" applyProtection="1">
      <alignment horizontal="left" vertical="top" wrapText="1" shrinkToFit="1"/>
    </xf>
    <xf numFmtId="49" fontId="33" fillId="0" borderId="9" xfId="8" applyNumberFormat="1" applyFont="1" applyFill="1" applyBorder="1" applyAlignment="1" applyProtection="1">
      <alignment horizontal="left" vertical="top" wrapText="1" shrinkToFit="1"/>
    </xf>
    <xf numFmtId="0" fontId="33" fillId="0" borderId="2" xfId="3" applyFont="1" applyFill="1" applyBorder="1" applyAlignment="1">
      <alignment horizontal="left" vertical="top" wrapText="1"/>
    </xf>
    <xf numFmtId="49" fontId="35" fillId="0" borderId="4" xfId="8" applyNumberFormat="1" applyFont="1" applyFill="1" applyBorder="1" applyAlignment="1" applyProtection="1">
      <alignment horizontal="left" vertical="top" shrinkToFit="1"/>
    </xf>
    <xf numFmtId="49" fontId="33" fillId="0" borderId="6" xfId="8" applyNumberFormat="1" applyFont="1" applyFill="1" applyBorder="1" applyAlignment="1" applyProtection="1">
      <alignment horizontal="left" vertical="top" shrinkToFit="1"/>
    </xf>
    <xf numFmtId="0" fontId="33" fillId="0" borderId="7" xfId="11" applyNumberFormat="1" applyFont="1" applyFill="1" applyBorder="1" applyAlignment="1" applyProtection="1">
      <alignment horizontal="left" vertical="top" wrapText="1"/>
    </xf>
    <xf numFmtId="49" fontId="33" fillId="0" borderId="8" xfId="8" applyNumberFormat="1" applyFont="1" applyFill="1" applyBorder="1" applyAlignment="1" applyProtection="1">
      <alignment horizontal="left" vertical="top" shrinkToFit="1"/>
    </xf>
    <xf numFmtId="49" fontId="33" fillId="0" borderId="9" xfId="8" applyNumberFormat="1" applyFont="1" applyFill="1" applyBorder="1" applyAlignment="1" applyProtection="1">
      <alignment vertical="top" shrinkToFit="1"/>
    </xf>
    <xf numFmtId="0" fontId="33" fillId="0" borderId="2" xfId="11" applyNumberFormat="1" applyFont="1" applyFill="1" applyBorder="1" applyAlignment="1" applyProtection="1">
      <alignment horizontal="left" vertical="top" wrapText="1"/>
    </xf>
    <xf numFmtId="49" fontId="35" fillId="0" borderId="4" xfId="8" applyNumberFormat="1" applyFont="1" applyFill="1" applyBorder="1" applyAlignment="1" applyProtection="1">
      <alignment vertical="top" shrinkToFit="1"/>
    </xf>
    <xf numFmtId="49" fontId="35" fillId="0" borderId="4" xfId="8" applyNumberFormat="1" applyFont="1" applyFill="1" applyBorder="1" applyAlignment="1" applyProtection="1">
      <alignment vertical="top" wrapText="1" shrinkToFit="1"/>
    </xf>
    <xf numFmtId="0" fontId="33" fillId="0" borderId="6" xfId="0" applyFont="1" applyFill="1" applyBorder="1" applyAlignment="1">
      <alignment vertical="center" wrapText="1"/>
    </xf>
    <xf numFmtId="0" fontId="42" fillId="0" borderId="7" xfId="0" applyFont="1" applyFill="1" applyBorder="1" applyAlignment="1">
      <alignment wrapText="1"/>
    </xf>
    <xf numFmtId="0" fontId="33" fillId="0" borderId="9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wrapText="1"/>
    </xf>
    <xf numFmtId="4" fontId="43" fillId="0" borderId="5" xfId="0" applyNumberFormat="1" applyFont="1" applyFill="1" applyBorder="1" applyAlignment="1">
      <alignment horizontal="center" vertical="center"/>
    </xf>
    <xf numFmtId="0" fontId="35" fillId="0" borderId="18" xfId="3" applyFont="1" applyFill="1" applyBorder="1" applyAlignment="1">
      <alignment vertical="center"/>
    </xf>
    <xf numFmtId="0" fontId="35" fillId="0" borderId="16" xfId="3" applyFont="1" applyFill="1" applyBorder="1" applyAlignment="1">
      <alignment horizontal="justify" vertical="top"/>
    </xf>
    <xf numFmtId="4" fontId="43" fillId="0" borderId="16" xfId="0" applyNumberFormat="1" applyFont="1" applyFill="1" applyBorder="1" applyAlignment="1">
      <alignment horizontal="center" vertical="center"/>
    </xf>
    <xf numFmtId="4" fontId="42" fillId="0" borderId="7" xfId="0" applyNumberFormat="1" applyFont="1" applyFill="1" applyBorder="1" applyAlignment="1">
      <alignment horizontal="center" vertical="center"/>
    </xf>
    <xf numFmtId="4" fontId="42" fillId="0" borderId="2" xfId="0" applyNumberFormat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justify" vertical="center"/>
    </xf>
    <xf numFmtId="0" fontId="33" fillId="0" borderId="1" xfId="0" applyFont="1" applyFill="1" applyBorder="1" applyAlignment="1">
      <alignment horizontal="justify" vertical="center" wrapText="1"/>
    </xf>
    <xf numFmtId="4" fontId="42" fillId="0" borderId="16" xfId="0" applyNumberFormat="1" applyFont="1" applyFill="1" applyBorder="1" applyAlignment="1">
      <alignment horizontal="center" vertical="center"/>
    </xf>
    <xf numFmtId="0" fontId="36" fillId="0" borderId="4" xfId="3" applyFont="1" applyFill="1" applyBorder="1" applyAlignment="1">
      <alignment vertical="center"/>
    </xf>
    <xf numFmtId="0" fontId="36" fillId="0" borderId="5" xfId="3" applyFont="1" applyFill="1" applyBorder="1" applyAlignment="1">
      <alignment horizontal="justify" vertical="top"/>
    </xf>
    <xf numFmtId="4" fontId="44" fillId="0" borderId="5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 wrapText="1"/>
    </xf>
    <xf numFmtId="4" fontId="33" fillId="0" borderId="5" xfId="3" applyNumberFormat="1" applyFont="1" applyFill="1" applyBorder="1" applyAlignment="1">
      <alignment horizontal="center" vertical="center"/>
    </xf>
    <xf numFmtId="4" fontId="35" fillId="0" borderId="22" xfId="3" applyNumberFormat="1" applyFont="1" applyFill="1" applyBorder="1" applyAlignment="1">
      <alignment horizontal="center" vertical="center"/>
    </xf>
    <xf numFmtId="4" fontId="35" fillId="0" borderId="26" xfId="3" applyNumberFormat="1" applyFont="1" applyFill="1" applyBorder="1" applyAlignment="1">
      <alignment horizontal="center" vertical="center" wrapText="1"/>
    </xf>
    <xf numFmtId="49" fontId="35" fillId="0" borderId="24" xfId="8" applyNumberFormat="1" applyFont="1" applyFill="1" applyBorder="1" applyAlignment="1" applyProtection="1">
      <alignment horizontal="left" vertical="top" wrapText="1" shrinkToFit="1"/>
    </xf>
    <xf numFmtId="0" fontId="35" fillId="0" borderId="25" xfId="3" applyFont="1" applyFill="1" applyBorder="1" applyAlignment="1">
      <alignment horizontal="left" vertical="top" wrapText="1"/>
    </xf>
    <xf numFmtId="4" fontId="35" fillId="0" borderId="25" xfId="0" applyNumberFormat="1" applyFont="1" applyFill="1" applyBorder="1" applyAlignment="1">
      <alignment horizontal="center" vertical="center"/>
    </xf>
    <xf numFmtId="4" fontId="35" fillId="0" borderId="25" xfId="3" applyNumberFormat="1" applyFont="1" applyFill="1" applyBorder="1" applyAlignment="1">
      <alignment horizontal="center" vertical="center"/>
    </xf>
    <xf numFmtId="4" fontId="33" fillId="0" borderId="27" xfId="3" applyNumberFormat="1" applyFont="1" applyFill="1" applyBorder="1" applyAlignment="1">
      <alignment horizontal="center" vertical="center"/>
    </xf>
    <xf numFmtId="4" fontId="33" fillId="0" borderId="26" xfId="3" applyNumberFormat="1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219" workbookViewId="0">
      <selection activeCell="B54" sqref="B54"/>
    </sheetView>
  </sheetViews>
  <sheetFormatPr defaultColWidth="9.140625" defaultRowHeight="15" x14ac:dyDescent="0.25"/>
  <cols>
    <col min="1" max="1" width="28.140625" style="69" customWidth="1"/>
    <col min="2" max="2" width="50.5703125" style="70" customWidth="1"/>
    <col min="3" max="3" width="13.5703125" style="57" bestFit="1" customWidth="1"/>
    <col min="4" max="4" width="12.7109375" style="57" customWidth="1"/>
    <col min="5" max="5" width="12" style="57" customWidth="1"/>
    <col min="6" max="6" width="12.85546875" style="57" customWidth="1"/>
    <col min="7" max="8" width="9.140625" style="46" customWidth="1"/>
    <col min="9" max="9" width="10" style="46" bestFit="1" customWidth="1"/>
    <col min="10" max="16384" width="9.140625" style="46"/>
  </cols>
  <sheetData>
    <row r="1" spans="1:6" ht="18" customHeight="1" thickBot="1" x14ac:dyDescent="0.3">
      <c r="A1" s="321" t="s">
        <v>515</v>
      </c>
      <c r="B1" s="321"/>
      <c r="C1" s="321"/>
      <c r="D1" s="321"/>
      <c r="E1" s="321"/>
      <c r="F1" s="321"/>
    </row>
    <row r="2" spans="1:6" ht="60.75" thickBot="1" x14ac:dyDescent="0.3">
      <c r="A2" s="204" t="s">
        <v>0</v>
      </c>
      <c r="B2" s="205" t="s">
        <v>1</v>
      </c>
      <c r="C2" s="206" t="s">
        <v>478</v>
      </c>
      <c r="D2" s="207" t="s">
        <v>513</v>
      </c>
      <c r="E2" s="208" t="s">
        <v>2</v>
      </c>
      <c r="F2" s="209" t="s">
        <v>514</v>
      </c>
    </row>
    <row r="3" spans="1:6" ht="15.75" thickBot="1" x14ac:dyDescent="0.3">
      <c r="A3" s="131">
        <v>1</v>
      </c>
      <c r="B3" s="132">
        <v>2</v>
      </c>
      <c r="C3" s="133">
        <v>3</v>
      </c>
      <c r="D3" s="210">
        <v>4</v>
      </c>
      <c r="E3" s="133">
        <v>5</v>
      </c>
      <c r="F3" s="211">
        <v>6</v>
      </c>
    </row>
    <row r="4" spans="1:6" ht="15.75" thickBot="1" x14ac:dyDescent="0.3">
      <c r="A4" s="108" t="s">
        <v>3</v>
      </c>
      <c r="B4" s="134" t="s">
        <v>4</v>
      </c>
      <c r="C4" s="147">
        <f>C5+C12+C19+C33+C39+C45+C64+C70+C84+C93+C153+C42</f>
        <v>598646</v>
      </c>
      <c r="D4" s="147">
        <f>D5+D12+D19+D33+D39+D45+D64+D70+D84+D93+D153+D42</f>
        <v>498020.92000000016</v>
      </c>
      <c r="E4" s="147">
        <f t="shared" ref="E4:E71" si="0">D4/C4*100</f>
        <v>83.191221523237473</v>
      </c>
      <c r="F4" s="212">
        <f>D4-C4</f>
        <v>-100625.07999999984</v>
      </c>
    </row>
    <row r="5" spans="1:6" ht="15.75" thickBot="1" x14ac:dyDescent="0.3">
      <c r="A5" s="123" t="s">
        <v>5</v>
      </c>
      <c r="B5" s="136" t="s">
        <v>6</v>
      </c>
      <c r="C5" s="213">
        <f>SUM(C6)</f>
        <v>417848.39</v>
      </c>
      <c r="D5" s="213">
        <f>SUM(D6)</f>
        <v>320149.77</v>
      </c>
      <c r="E5" s="213">
        <f t="shared" si="0"/>
        <v>76.618643905747732</v>
      </c>
      <c r="F5" s="214">
        <f t="shared" ref="F5:F68" si="1">D5-C5</f>
        <v>-97698.62</v>
      </c>
    </row>
    <row r="6" spans="1:6" ht="15.75" thickBot="1" x14ac:dyDescent="0.3">
      <c r="A6" s="108" t="s">
        <v>216</v>
      </c>
      <c r="B6" s="134" t="s">
        <v>7</v>
      </c>
      <c r="C6" s="147">
        <f>SUM(C7:C11)</f>
        <v>417848.39</v>
      </c>
      <c r="D6" s="147">
        <f>SUM(D7:D11)</f>
        <v>320149.77</v>
      </c>
      <c r="E6" s="147">
        <f t="shared" si="0"/>
        <v>76.618643905747732</v>
      </c>
      <c r="F6" s="215">
        <f t="shared" si="1"/>
        <v>-97698.62</v>
      </c>
    </row>
    <row r="7" spans="1:6" ht="66.75" customHeight="1" x14ac:dyDescent="0.25">
      <c r="A7" s="110" t="s">
        <v>8</v>
      </c>
      <c r="B7" s="111" t="s">
        <v>217</v>
      </c>
      <c r="C7" s="216">
        <v>413357.37</v>
      </c>
      <c r="D7" s="217">
        <v>312728.67</v>
      </c>
      <c r="E7" s="202">
        <f t="shared" si="0"/>
        <v>75.655762470135699</v>
      </c>
      <c r="F7" s="218">
        <f t="shared" si="1"/>
        <v>-100628.70000000001</v>
      </c>
    </row>
    <row r="8" spans="1:6" ht="95.25" customHeight="1" x14ac:dyDescent="0.25">
      <c r="A8" s="112" t="s">
        <v>9</v>
      </c>
      <c r="B8" s="113" t="s">
        <v>218</v>
      </c>
      <c r="C8" s="219">
        <v>974.28</v>
      </c>
      <c r="D8" s="171">
        <v>861.45</v>
      </c>
      <c r="E8" s="203">
        <f t="shared" si="0"/>
        <v>88.419140288212844</v>
      </c>
      <c r="F8" s="220">
        <f t="shared" si="1"/>
        <v>-112.82999999999993</v>
      </c>
    </row>
    <row r="9" spans="1:6" ht="51" x14ac:dyDescent="0.25">
      <c r="A9" s="112" t="s">
        <v>10</v>
      </c>
      <c r="B9" s="113" t="s">
        <v>219</v>
      </c>
      <c r="C9" s="219">
        <v>1622.42</v>
      </c>
      <c r="D9" s="171">
        <v>2833.82</v>
      </c>
      <c r="E9" s="203">
        <f t="shared" si="0"/>
        <v>174.66623932150739</v>
      </c>
      <c r="F9" s="220">
        <f t="shared" si="1"/>
        <v>1211.4000000000001</v>
      </c>
    </row>
    <row r="10" spans="1:6" ht="76.5" customHeight="1" x14ac:dyDescent="0.25">
      <c r="A10" s="112" t="s">
        <v>11</v>
      </c>
      <c r="B10" s="113" t="s">
        <v>220</v>
      </c>
      <c r="C10" s="219">
        <v>1894.32</v>
      </c>
      <c r="D10" s="171">
        <v>2894.52</v>
      </c>
      <c r="E10" s="203">
        <f t="shared" si="0"/>
        <v>152.7999493221842</v>
      </c>
      <c r="F10" s="220">
        <f t="shared" si="1"/>
        <v>1000.2</v>
      </c>
    </row>
    <row r="11" spans="1:6" ht="90" thickBot="1" x14ac:dyDescent="0.3">
      <c r="A11" s="114" t="s">
        <v>363</v>
      </c>
      <c r="B11" s="115" t="s">
        <v>364</v>
      </c>
      <c r="C11" s="221">
        <v>0</v>
      </c>
      <c r="D11" s="222">
        <v>831.31</v>
      </c>
      <c r="E11" s="223"/>
      <c r="F11" s="224">
        <f t="shared" si="1"/>
        <v>831.31</v>
      </c>
    </row>
    <row r="12" spans="1:6" ht="39" thickBot="1" x14ac:dyDescent="0.3">
      <c r="A12" s="108" t="s">
        <v>12</v>
      </c>
      <c r="B12" s="109" t="s">
        <v>13</v>
      </c>
      <c r="C12" s="147">
        <f t="shared" ref="C12:D12" si="2">SUM(C14+C13)</f>
        <v>46615.31</v>
      </c>
      <c r="D12" s="147">
        <f t="shared" si="2"/>
        <v>39244.9</v>
      </c>
      <c r="E12" s="225">
        <f t="shared" si="0"/>
        <v>84.188864130690121</v>
      </c>
      <c r="F12" s="212">
        <f t="shared" si="1"/>
        <v>-7370.4099999999962</v>
      </c>
    </row>
    <row r="13" spans="1:6" ht="33" customHeight="1" thickBot="1" x14ac:dyDescent="0.3">
      <c r="A13" s="226" t="s">
        <v>196</v>
      </c>
      <c r="B13" s="227" t="s">
        <v>197</v>
      </c>
      <c r="C13" s="213">
        <v>1321</v>
      </c>
      <c r="D13" s="213">
        <v>1456.21</v>
      </c>
      <c r="E13" s="213">
        <f t="shared" si="0"/>
        <v>110.23542770628312</v>
      </c>
      <c r="F13" s="228">
        <f t="shared" si="1"/>
        <v>135.21000000000004</v>
      </c>
    </row>
    <row r="14" spans="1:6" ht="43.9" customHeight="1" thickBot="1" x14ac:dyDescent="0.3">
      <c r="A14" s="108" t="s">
        <v>496</v>
      </c>
      <c r="B14" s="109" t="s">
        <v>497</v>
      </c>
      <c r="C14" s="147">
        <f>SUM(C15:C18)</f>
        <v>45294.31</v>
      </c>
      <c r="D14" s="147">
        <f>SUM(D15:D18)</f>
        <v>37788.69</v>
      </c>
      <c r="E14" s="147">
        <f t="shared" si="0"/>
        <v>83.429221021360092</v>
      </c>
      <c r="F14" s="212">
        <f t="shared" si="1"/>
        <v>-7505.6199999999953</v>
      </c>
    </row>
    <row r="15" spans="1:6" ht="99" customHeight="1" x14ac:dyDescent="0.25">
      <c r="A15" s="141" t="s">
        <v>273</v>
      </c>
      <c r="B15" s="142" t="s">
        <v>274</v>
      </c>
      <c r="C15" s="216">
        <v>20797.52</v>
      </c>
      <c r="D15" s="216">
        <v>17277.45</v>
      </c>
      <c r="E15" s="202">
        <f t="shared" si="0"/>
        <v>83.074568506244972</v>
      </c>
      <c r="F15" s="218">
        <f t="shared" si="1"/>
        <v>-3520.0699999999997</v>
      </c>
    </row>
    <row r="16" spans="1:6" ht="108.75" customHeight="1" x14ac:dyDescent="0.25">
      <c r="A16" s="143" t="s">
        <v>275</v>
      </c>
      <c r="B16" s="116" t="s">
        <v>365</v>
      </c>
      <c r="C16" s="219">
        <v>118.53</v>
      </c>
      <c r="D16" s="219">
        <v>123.53</v>
      </c>
      <c r="E16" s="203">
        <f t="shared" si="0"/>
        <v>104.21834134818188</v>
      </c>
      <c r="F16" s="220">
        <f t="shared" si="1"/>
        <v>5</v>
      </c>
    </row>
    <row r="17" spans="1:6" ht="105" customHeight="1" x14ac:dyDescent="0.25">
      <c r="A17" s="229" t="s">
        <v>276</v>
      </c>
      <c r="B17" s="117" t="s">
        <v>366</v>
      </c>
      <c r="C17" s="219">
        <v>27357.919999999998</v>
      </c>
      <c r="D17" s="219">
        <v>23432.49</v>
      </c>
      <c r="E17" s="203">
        <f t="shared" si="0"/>
        <v>85.651577312895142</v>
      </c>
      <c r="F17" s="220">
        <f t="shared" si="1"/>
        <v>-3925.4299999999967</v>
      </c>
    </row>
    <row r="18" spans="1:6" ht="115.5" thickBot="1" x14ac:dyDescent="0.3">
      <c r="A18" s="144" t="s">
        <v>277</v>
      </c>
      <c r="B18" s="145" t="s">
        <v>367</v>
      </c>
      <c r="C18" s="221">
        <v>-2979.66</v>
      </c>
      <c r="D18" s="221">
        <v>-3044.78</v>
      </c>
      <c r="E18" s="223">
        <f t="shared" si="0"/>
        <v>102.18548424988087</v>
      </c>
      <c r="F18" s="230">
        <f t="shared" si="1"/>
        <v>-65.120000000000346</v>
      </c>
    </row>
    <row r="19" spans="1:6" ht="15.75" thickBot="1" x14ac:dyDescent="0.3">
      <c r="A19" s="108" t="s">
        <v>65</v>
      </c>
      <c r="B19" s="109" t="s">
        <v>66</v>
      </c>
      <c r="C19" s="147">
        <f t="shared" ref="C19:D19" si="3">SUM(C26+C29+C31+C20)</f>
        <v>53690.2</v>
      </c>
      <c r="D19" s="147">
        <f t="shared" si="3"/>
        <v>50234.430000000008</v>
      </c>
      <c r="E19" s="147">
        <f t="shared" si="0"/>
        <v>93.563499484077184</v>
      </c>
      <c r="F19" s="212">
        <f t="shared" si="1"/>
        <v>-3455.7699999999895</v>
      </c>
    </row>
    <row r="20" spans="1:6" ht="39" thickBot="1" x14ac:dyDescent="0.3">
      <c r="A20" s="108" t="s">
        <v>221</v>
      </c>
      <c r="B20" s="109" t="s">
        <v>222</v>
      </c>
      <c r="C20" s="147">
        <f>SUM(C21:C25)</f>
        <v>46585</v>
      </c>
      <c r="D20" s="147">
        <f>SUM(D21:D25)</f>
        <v>39102.340000000004</v>
      </c>
      <c r="E20" s="147">
        <f t="shared" si="0"/>
        <v>83.937619405388006</v>
      </c>
      <c r="F20" s="212">
        <f t="shared" si="1"/>
        <v>-7482.6599999999962</v>
      </c>
    </row>
    <row r="21" spans="1:6" ht="38.25" x14ac:dyDescent="0.25">
      <c r="A21" s="110" t="s">
        <v>198</v>
      </c>
      <c r="B21" s="111" t="s">
        <v>223</v>
      </c>
      <c r="C21" s="216">
        <v>19177</v>
      </c>
      <c r="D21" s="217">
        <v>15073.8</v>
      </c>
      <c r="E21" s="202">
        <f t="shared" si="0"/>
        <v>78.603535485216653</v>
      </c>
      <c r="F21" s="218">
        <f t="shared" si="1"/>
        <v>-4103.2000000000007</v>
      </c>
    </row>
    <row r="22" spans="1:6" ht="38.25" x14ac:dyDescent="0.25">
      <c r="A22" s="112" t="s">
        <v>368</v>
      </c>
      <c r="B22" s="113" t="s">
        <v>369</v>
      </c>
      <c r="C22" s="219">
        <v>0</v>
      </c>
      <c r="D22" s="171">
        <v>-0.49</v>
      </c>
      <c r="E22" s="203">
        <v>0</v>
      </c>
      <c r="F22" s="220">
        <f t="shared" si="1"/>
        <v>-0.49</v>
      </c>
    </row>
    <row r="23" spans="1:6" ht="53.25" customHeight="1" x14ac:dyDescent="0.25">
      <c r="A23" s="112" t="s">
        <v>199</v>
      </c>
      <c r="B23" s="113" t="s">
        <v>224</v>
      </c>
      <c r="C23" s="219">
        <v>27408</v>
      </c>
      <c r="D23" s="171">
        <v>24045.07</v>
      </c>
      <c r="E23" s="203">
        <f t="shared" si="0"/>
        <v>87.730115294804435</v>
      </c>
      <c r="F23" s="220">
        <f t="shared" si="1"/>
        <v>-3362.9300000000003</v>
      </c>
    </row>
    <row r="24" spans="1:6" ht="56.45" customHeight="1" x14ac:dyDescent="0.25">
      <c r="A24" s="231" t="s">
        <v>370</v>
      </c>
      <c r="B24" s="146" t="s">
        <v>371</v>
      </c>
      <c r="C24" s="219">
        <v>0</v>
      </c>
      <c r="D24" s="171">
        <v>-15.59</v>
      </c>
      <c r="E24" s="203">
        <v>0</v>
      </c>
      <c r="F24" s="220">
        <f t="shared" si="1"/>
        <v>-15.59</v>
      </c>
    </row>
    <row r="25" spans="1:6" ht="39" thickBot="1" x14ac:dyDescent="0.3">
      <c r="A25" s="114" t="s">
        <v>372</v>
      </c>
      <c r="B25" s="115" t="s">
        <v>373</v>
      </c>
      <c r="C25" s="221">
        <v>0</v>
      </c>
      <c r="D25" s="222">
        <v>-0.45</v>
      </c>
      <c r="E25" s="223">
        <v>0</v>
      </c>
      <c r="F25" s="224">
        <f t="shared" si="1"/>
        <v>-0.45</v>
      </c>
    </row>
    <row r="26" spans="1:6" ht="26.25" thickBot="1" x14ac:dyDescent="0.3">
      <c r="A26" s="108" t="s">
        <v>225</v>
      </c>
      <c r="B26" s="109" t="s">
        <v>15</v>
      </c>
      <c r="C26" s="147">
        <f t="shared" ref="C26:D26" si="4">SUM(C27:C28)</f>
        <v>3193.2</v>
      </c>
      <c r="D26" s="147">
        <f t="shared" si="4"/>
        <v>3524.2000000000003</v>
      </c>
      <c r="E26" s="147">
        <f t="shared" si="0"/>
        <v>110.36577727671303</v>
      </c>
      <c r="F26" s="212">
        <f t="shared" si="1"/>
        <v>331.00000000000045</v>
      </c>
    </row>
    <row r="27" spans="1:6" ht="25.5" x14ac:dyDescent="0.25">
      <c r="A27" s="110" t="s">
        <v>14</v>
      </c>
      <c r="B27" s="111" t="s">
        <v>15</v>
      </c>
      <c r="C27" s="216">
        <v>3193.2</v>
      </c>
      <c r="D27" s="217">
        <v>3524.3</v>
      </c>
      <c r="E27" s="202">
        <f t="shared" si="0"/>
        <v>110.36890893147941</v>
      </c>
      <c r="F27" s="218">
        <f t="shared" si="1"/>
        <v>331.10000000000036</v>
      </c>
    </row>
    <row r="28" spans="1:6" ht="39" thickBot="1" x14ac:dyDescent="0.3">
      <c r="A28" s="114" t="s">
        <v>374</v>
      </c>
      <c r="B28" s="115" t="s">
        <v>375</v>
      </c>
      <c r="C28" s="221">
        <v>0</v>
      </c>
      <c r="D28" s="222">
        <v>-0.1</v>
      </c>
      <c r="E28" s="223">
        <v>0</v>
      </c>
      <c r="F28" s="232">
        <f t="shared" si="1"/>
        <v>-0.1</v>
      </c>
    </row>
    <row r="29" spans="1:6" ht="15.75" thickBot="1" x14ac:dyDescent="0.3">
      <c r="A29" s="108" t="s">
        <v>226</v>
      </c>
      <c r="B29" s="109" t="s">
        <v>16</v>
      </c>
      <c r="C29" s="147">
        <f t="shared" ref="C29:D29" si="5">SUM(C30:C30)</f>
        <v>277</v>
      </c>
      <c r="D29" s="147">
        <f t="shared" si="5"/>
        <v>324.62</v>
      </c>
      <c r="E29" s="147">
        <f t="shared" si="0"/>
        <v>117.1913357400722</v>
      </c>
      <c r="F29" s="228">
        <f t="shared" si="1"/>
        <v>47.620000000000005</v>
      </c>
    </row>
    <row r="30" spans="1:6" ht="15.75" thickBot="1" x14ac:dyDescent="0.3">
      <c r="A30" s="118" t="s">
        <v>17</v>
      </c>
      <c r="B30" s="119" t="s">
        <v>16</v>
      </c>
      <c r="C30" s="233">
        <v>277</v>
      </c>
      <c r="D30" s="234">
        <v>324.62</v>
      </c>
      <c r="E30" s="200">
        <f t="shared" si="0"/>
        <v>117.1913357400722</v>
      </c>
      <c r="F30" s="212">
        <f t="shared" si="1"/>
        <v>47.620000000000005</v>
      </c>
    </row>
    <row r="31" spans="1:6" ht="26.25" thickBot="1" x14ac:dyDescent="0.3">
      <c r="A31" s="108" t="s">
        <v>18</v>
      </c>
      <c r="B31" s="109" t="s">
        <v>19</v>
      </c>
      <c r="C31" s="147">
        <f t="shared" ref="C31:D31" si="6">SUM(C32)</f>
        <v>3635</v>
      </c>
      <c r="D31" s="147">
        <f t="shared" si="6"/>
        <v>7283.27</v>
      </c>
      <c r="E31" s="147">
        <f t="shared" si="0"/>
        <v>200.36506189821185</v>
      </c>
      <c r="F31" s="212">
        <f t="shared" si="1"/>
        <v>3648.2700000000004</v>
      </c>
    </row>
    <row r="32" spans="1:6" ht="39" thickBot="1" x14ac:dyDescent="0.3">
      <c r="A32" s="118" t="s">
        <v>20</v>
      </c>
      <c r="B32" s="119" t="s">
        <v>200</v>
      </c>
      <c r="C32" s="233">
        <v>3635</v>
      </c>
      <c r="D32" s="234">
        <v>7283.27</v>
      </c>
      <c r="E32" s="200">
        <f t="shared" si="0"/>
        <v>200.36506189821185</v>
      </c>
      <c r="F32" s="235">
        <f t="shared" si="1"/>
        <v>3648.2700000000004</v>
      </c>
    </row>
    <row r="33" spans="1:6" ht="15.75" thickBot="1" x14ac:dyDescent="0.3">
      <c r="A33" s="108" t="s">
        <v>21</v>
      </c>
      <c r="B33" s="109" t="s">
        <v>22</v>
      </c>
      <c r="C33" s="147">
        <f t="shared" ref="C33:D33" si="7">SUM(C34+C36)</f>
        <v>33252.870000000003</v>
      </c>
      <c r="D33" s="147">
        <f t="shared" si="7"/>
        <v>19395.47</v>
      </c>
      <c r="E33" s="147">
        <f t="shared" si="0"/>
        <v>58.32720604266639</v>
      </c>
      <c r="F33" s="212">
        <f t="shared" si="1"/>
        <v>-13857.400000000001</v>
      </c>
    </row>
    <row r="34" spans="1:6" ht="15.75" thickBot="1" x14ac:dyDescent="0.3">
      <c r="A34" s="108" t="s">
        <v>227</v>
      </c>
      <c r="B34" s="109" t="s">
        <v>23</v>
      </c>
      <c r="C34" s="147">
        <f>SUM(C35)</f>
        <v>11717.87</v>
      </c>
      <c r="D34" s="147">
        <f>SUM(D35)</f>
        <v>2241.6799999999998</v>
      </c>
      <c r="E34" s="147">
        <f t="shared" si="0"/>
        <v>19.13043923511696</v>
      </c>
      <c r="F34" s="212">
        <f t="shared" si="1"/>
        <v>-9476.19</v>
      </c>
    </row>
    <row r="35" spans="1:6" ht="39" thickBot="1" x14ac:dyDescent="0.3">
      <c r="A35" s="118" t="s">
        <v>24</v>
      </c>
      <c r="B35" s="119" t="s">
        <v>228</v>
      </c>
      <c r="C35" s="233">
        <v>11717.87</v>
      </c>
      <c r="D35" s="234">
        <v>2241.6799999999998</v>
      </c>
      <c r="E35" s="200">
        <f t="shared" si="0"/>
        <v>19.13043923511696</v>
      </c>
      <c r="F35" s="235">
        <f t="shared" si="1"/>
        <v>-9476.19</v>
      </c>
    </row>
    <row r="36" spans="1:6" ht="15.75" thickBot="1" x14ac:dyDescent="0.3">
      <c r="A36" s="108" t="s">
        <v>229</v>
      </c>
      <c r="B36" s="109" t="s">
        <v>25</v>
      </c>
      <c r="C36" s="147">
        <f>SUM(C37:C38)</f>
        <v>21535</v>
      </c>
      <c r="D36" s="147">
        <f>SUM(D37:D38)</f>
        <v>17153.79</v>
      </c>
      <c r="E36" s="147">
        <f t="shared" si="0"/>
        <v>79.655398188994667</v>
      </c>
      <c r="F36" s="212">
        <f t="shared" si="1"/>
        <v>-4381.2099999999991</v>
      </c>
    </row>
    <row r="37" spans="1:6" ht="25.5" x14ac:dyDescent="0.25">
      <c r="A37" s="110" t="s">
        <v>63</v>
      </c>
      <c r="B37" s="111" t="s">
        <v>201</v>
      </c>
      <c r="C37" s="216">
        <v>11805</v>
      </c>
      <c r="D37" s="216">
        <v>14318.91</v>
      </c>
      <c r="E37" s="202">
        <f t="shared" si="0"/>
        <v>121.29529860228716</v>
      </c>
      <c r="F37" s="218">
        <f t="shared" si="1"/>
        <v>2513.91</v>
      </c>
    </row>
    <row r="38" spans="1:6" ht="39" thickBot="1" x14ac:dyDescent="0.3">
      <c r="A38" s="114" t="s">
        <v>64</v>
      </c>
      <c r="B38" s="115" t="s">
        <v>202</v>
      </c>
      <c r="C38" s="221">
        <v>9730</v>
      </c>
      <c r="D38" s="221">
        <v>2834.88</v>
      </c>
      <c r="E38" s="223">
        <f t="shared" si="0"/>
        <v>29.135457348406991</v>
      </c>
      <c r="F38" s="224">
        <f t="shared" si="1"/>
        <v>-6895.12</v>
      </c>
    </row>
    <row r="39" spans="1:6" ht="15.75" thickBot="1" x14ac:dyDescent="0.3">
      <c r="A39" s="108" t="s">
        <v>26</v>
      </c>
      <c r="B39" s="109" t="s">
        <v>376</v>
      </c>
      <c r="C39" s="147">
        <f>SUM(C40:C41)</f>
        <v>8493.34</v>
      </c>
      <c r="D39" s="147">
        <f>SUM(D40:D41)</f>
        <v>6922.14</v>
      </c>
      <c r="E39" s="147">
        <f t="shared" si="0"/>
        <v>81.500799449921942</v>
      </c>
      <c r="F39" s="212">
        <f t="shared" si="1"/>
        <v>-1571.1999999999998</v>
      </c>
    </row>
    <row r="40" spans="1:6" ht="38.25" x14ac:dyDescent="0.25">
      <c r="A40" s="110" t="s">
        <v>27</v>
      </c>
      <c r="B40" s="111" t="s">
        <v>28</v>
      </c>
      <c r="C40" s="216">
        <v>8493.34</v>
      </c>
      <c r="D40" s="217">
        <v>6917.14</v>
      </c>
      <c r="E40" s="202">
        <f t="shared" si="0"/>
        <v>81.44192979440362</v>
      </c>
      <c r="F40" s="218">
        <f t="shared" si="1"/>
        <v>-1576.1999999999998</v>
      </c>
    </row>
    <row r="41" spans="1:6" ht="51.75" thickBot="1" x14ac:dyDescent="0.3">
      <c r="A41" s="114" t="s">
        <v>377</v>
      </c>
      <c r="B41" s="115" t="s">
        <v>378</v>
      </c>
      <c r="C41" s="221">
        <v>0</v>
      </c>
      <c r="D41" s="222">
        <v>5</v>
      </c>
      <c r="E41" s="223">
        <v>0</v>
      </c>
      <c r="F41" s="224">
        <f t="shared" si="1"/>
        <v>5</v>
      </c>
    </row>
    <row r="42" spans="1:6" ht="46.9" customHeight="1" thickBot="1" x14ac:dyDescent="0.3">
      <c r="A42" s="120" t="s">
        <v>498</v>
      </c>
      <c r="B42" s="109" t="s">
        <v>499</v>
      </c>
      <c r="C42" s="236">
        <f>C43</f>
        <v>0</v>
      </c>
      <c r="D42" s="237">
        <f>D43</f>
        <v>-0.04</v>
      </c>
      <c r="E42" s="147">
        <v>0</v>
      </c>
      <c r="F42" s="212">
        <f t="shared" si="1"/>
        <v>-0.04</v>
      </c>
    </row>
    <row r="43" spans="1:6" ht="20.45" customHeight="1" thickBot="1" x14ac:dyDescent="0.3">
      <c r="A43" s="238" t="s">
        <v>500</v>
      </c>
      <c r="B43" s="239" t="s">
        <v>501</v>
      </c>
      <c r="C43" s="240">
        <v>0</v>
      </c>
      <c r="D43" s="241">
        <f>D44</f>
        <v>-0.04</v>
      </c>
      <c r="E43" s="242"/>
      <c r="F43" s="235">
        <f t="shared" si="1"/>
        <v>-0.04</v>
      </c>
    </row>
    <row r="44" spans="1:6" ht="37.15" customHeight="1" thickBot="1" x14ac:dyDescent="0.3">
      <c r="A44" s="243" t="s">
        <v>502</v>
      </c>
      <c r="B44" s="244" t="s">
        <v>503</v>
      </c>
      <c r="C44" s="245">
        <v>0</v>
      </c>
      <c r="D44" s="246">
        <v>-0.04</v>
      </c>
      <c r="E44" s="201">
        <v>0</v>
      </c>
      <c r="F44" s="235">
        <f t="shared" si="1"/>
        <v>-0.04</v>
      </c>
    </row>
    <row r="45" spans="1:6" ht="43.9" customHeight="1" thickBot="1" x14ac:dyDescent="0.3">
      <c r="A45" s="123" t="s">
        <v>29</v>
      </c>
      <c r="B45" s="136" t="s">
        <v>30</v>
      </c>
      <c r="C45" s="213">
        <f>C46+C48+C50+C53+C56+C59</f>
        <v>31621.879999999997</v>
      </c>
      <c r="D45" s="213">
        <f>D46+D48+D50+D53+D56+D59</f>
        <v>49559.329999999994</v>
      </c>
      <c r="E45" s="213">
        <f t="shared" si="0"/>
        <v>156.72480573577533</v>
      </c>
      <c r="F45" s="212">
        <f t="shared" si="1"/>
        <v>17937.449999999997</v>
      </c>
    </row>
    <row r="46" spans="1:6" ht="73.150000000000006" customHeight="1" thickBot="1" x14ac:dyDescent="0.3">
      <c r="A46" s="108" t="s">
        <v>230</v>
      </c>
      <c r="B46" s="109" t="s">
        <v>231</v>
      </c>
      <c r="C46" s="237">
        <f>SUM(C47:C47)</f>
        <v>22100</v>
      </c>
      <c r="D46" s="237">
        <f>SUM(D47:D47)</f>
        <v>42840.77</v>
      </c>
      <c r="E46" s="147">
        <f t="shared" si="0"/>
        <v>193.84963800904976</v>
      </c>
      <c r="F46" s="212">
        <f t="shared" si="1"/>
        <v>20740.769999999997</v>
      </c>
    </row>
    <row r="47" spans="1:6" ht="90" thickBot="1" x14ac:dyDescent="0.3">
      <c r="A47" s="118" t="s">
        <v>61</v>
      </c>
      <c r="B47" s="149" t="s">
        <v>379</v>
      </c>
      <c r="C47" s="233">
        <v>22100</v>
      </c>
      <c r="D47" s="234">
        <v>42840.77</v>
      </c>
      <c r="E47" s="200">
        <f t="shared" si="0"/>
        <v>193.84963800904976</v>
      </c>
      <c r="F47" s="235">
        <f t="shared" si="1"/>
        <v>20740.769999999997</v>
      </c>
    </row>
    <row r="48" spans="1:6" ht="84" customHeight="1" thickBot="1" x14ac:dyDescent="0.3">
      <c r="A48" s="108" t="s">
        <v>232</v>
      </c>
      <c r="B48" s="151" t="s">
        <v>380</v>
      </c>
      <c r="C48" s="147">
        <f t="shared" ref="C48:D48" si="8">C49</f>
        <v>100</v>
      </c>
      <c r="D48" s="147">
        <f t="shared" si="8"/>
        <v>40.840000000000003</v>
      </c>
      <c r="E48" s="147">
        <f t="shared" si="0"/>
        <v>40.840000000000003</v>
      </c>
      <c r="F48" s="212">
        <f t="shared" si="1"/>
        <v>-59.16</v>
      </c>
    </row>
    <row r="49" spans="1:6" ht="90" thickBot="1" x14ac:dyDescent="0.3">
      <c r="A49" s="118" t="s">
        <v>193</v>
      </c>
      <c r="B49" s="149" t="s">
        <v>381</v>
      </c>
      <c r="C49" s="234">
        <v>100</v>
      </c>
      <c r="D49" s="234">
        <v>40.840000000000003</v>
      </c>
      <c r="E49" s="200">
        <f t="shared" si="0"/>
        <v>40.840000000000003</v>
      </c>
      <c r="F49" s="212">
        <f t="shared" si="1"/>
        <v>-59.16</v>
      </c>
    </row>
    <row r="50" spans="1:6" ht="42" customHeight="1" thickBot="1" x14ac:dyDescent="0.3">
      <c r="A50" s="152" t="s">
        <v>237</v>
      </c>
      <c r="B50" s="153" t="s">
        <v>238</v>
      </c>
      <c r="C50" s="237">
        <f>SUM(C51:C52)</f>
        <v>5005.12</v>
      </c>
      <c r="D50" s="237">
        <f t="shared" ref="D50" si="9">SUM(D51:D52)</f>
        <v>4161.7299999999996</v>
      </c>
      <c r="E50" s="147">
        <f t="shared" si="0"/>
        <v>83.149454958122874</v>
      </c>
      <c r="F50" s="212">
        <f t="shared" si="1"/>
        <v>-843.39000000000033</v>
      </c>
    </row>
    <row r="51" spans="1:6" ht="67.150000000000006" customHeight="1" x14ac:dyDescent="0.25">
      <c r="A51" s="154" t="s">
        <v>31</v>
      </c>
      <c r="B51" s="155" t="s">
        <v>382</v>
      </c>
      <c r="C51" s="217">
        <v>4516.9399999999996</v>
      </c>
      <c r="D51" s="217">
        <v>3853.14</v>
      </c>
      <c r="E51" s="202">
        <f t="shared" si="0"/>
        <v>85.30421037250882</v>
      </c>
      <c r="F51" s="218">
        <f t="shared" si="1"/>
        <v>-663.79999999999973</v>
      </c>
    </row>
    <row r="52" spans="1:6" ht="39" thickBot="1" x14ac:dyDescent="0.3">
      <c r="A52" s="161" t="s">
        <v>32</v>
      </c>
      <c r="B52" s="167" t="s">
        <v>383</v>
      </c>
      <c r="C52" s="222">
        <v>488.18</v>
      </c>
      <c r="D52" s="222">
        <v>308.58999999999997</v>
      </c>
      <c r="E52" s="223">
        <f t="shared" si="0"/>
        <v>63.212339710762421</v>
      </c>
      <c r="F52" s="224">
        <f t="shared" si="1"/>
        <v>-179.59000000000003</v>
      </c>
    </row>
    <row r="53" spans="1:6" ht="51.75" thickBot="1" x14ac:dyDescent="0.3">
      <c r="A53" s="120" t="s">
        <v>233</v>
      </c>
      <c r="B53" s="151" t="s">
        <v>234</v>
      </c>
      <c r="C53" s="237">
        <f t="shared" ref="C53:D53" si="10">SUM(C54:C55)</f>
        <v>2</v>
      </c>
      <c r="D53" s="237">
        <f t="shared" si="10"/>
        <v>69.09</v>
      </c>
      <c r="E53" s="147">
        <f t="shared" si="0"/>
        <v>3454.5</v>
      </c>
      <c r="F53" s="212">
        <f t="shared" si="1"/>
        <v>67.09</v>
      </c>
    </row>
    <row r="54" spans="1:6" ht="114.75" x14ac:dyDescent="0.25">
      <c r="A54" s="121" t="s">
        <v>235</v>
      </c>
      <c r="B54" s="155" t="s">
        <v>236</v>
      </c>
      <c r="C54" s="217">
        <v>1</v>
      </c>
      <c r="D54" s="217">
        <v>53.43</v>
      </c>
      <c r="E54" s="202">
        <f t="shared" si="0"/>
        <v>5343</v>
      </c>
      <c r="F54" s="218">
        <f t="shared" si="1"/>
        <v>52.43</v>
      </c>
    </row>
    <row r="55" spans="1:6" ht="102.75" thickBot="1" x14ac:dyDescent="0.3">
      <c r="A55" s="122" t="s">
        <v>278</v>
      </c>
      <c r="B55" s="167" t="s">
        <v>279</v>
      </c>
      <c r="C55" s="222">
        <v>1</v>
      </c>
      <c r="D55" s="222">
        <v>15.66</v>
      </c>
      <c r="E55" s="223">
        <f t="shared" si="0"/>
        <v>1566</v>
      </c>
      <c r="F55" s="232">
        <f t="shared" si="1"/>
        <v>14.66</v>
      </c>
    </row>
    <row r="56" spans="1:6" ht="52.5" thickBot="1" x14ac:dyDescent="0.3">
      <c r="A56" s="120" t="s">
        <v>280</v>
      </c>
      <c r="B56" s="247" t="s">
        <v>281</v>
      </c>
      <c r="C56" s="147">
        <f>SUM(C57:C58)</f>
        <v>27</v>
      </c>
      <c r="D56" s="147">
        <f>SUM(D57:D58)</f>
        <v>0.08</v>
      </c>
      <c r="E56" s="225">
        <f t="shared" si="0"/>
        <v>0.29629629629629628</v>
      </c>
      <c r="F56" s="314">
        <f t="shared" si="1"/>
        <v>-26.92</v>
      </c>
    </row>
    <row r="57" spans="1:6" ht="140.25" x14ac:dyDescent="0.25">
      <c r="A57" s="121" t="s">
        <v>282</v>
      </c>
      <c r="B57" s="160" t="s">
        <v>283</v>
      </c>
      <c r="C57" s="216">
        <v>26</v>
      </c>
      <c r="D57" s="217">
        <v>0.08</v>
      </c>
      <c r="E57" s="202">
        <f t="shared" si="0"/>
        <v>0.30769230769230771</v>
      </c>
      <c r="F57" s="218">
        <f t="shared" si="1"/>
        <v>-25.92</v>
      </c>
    </row>
    <row r="58" spans="1:6" ht="128.25" thickBot="1" x14ac:dyDescent="0.3">
      <c r="A58" s="122" t="s">
        <v>284</v>
      </c>
      <c r="B58" s="159" t="s">
        <v>285</v>
      </c>
      <c r="C58" s="222">
        <v>1</v>
      </c>
      <c r="D58" s="222">
        <v>0</v>
      </c>
      <c r="E58" s="223">
        <f t="shared" si="0"/>
        <v>0</v>
      </c>
      <c r="F58" s="230">
        <f t="shared" si="1"/>
        <v>-1</v>
      </c>
    </row>
    <row r="59" spans="1:6" ht="77.25" thickBot="1" x14ac:dyDescent="0.3">
      <c r="A59" s="152" t="s">
        <v>239</v>
      </c>
      <c r="B59" s="151" t="s">
        <v>240</v>
      </c>
      <c r="C59" s="147">
        <f>SUM(C60:C63)</f>
        <v>4387.76</v>
      </c>
      <c r="D59" s="147">
        <f>SUM(D60:D63)</f>
        <v>2446.8199999999997</v>
      </c>
      <c r="E59" s="147">
        <f t="shared" si="0"/>
        <v>55.764672634784027</v>
      </c>
      <c r="F59" s="212">
        <f t="shared" si="1"/>
        <v>-1940.9400000000005</v>
      </c>
    </row>
    <row r="60" spans="1:6" ht="89.25" x14ac:dyDescent="0.25">
      <c r="A60" s="154" t="s">
        <v>241</v>
      </c>
      <c r="B60" s="160" t="s">
        <v>384</v>
      </c>
      <c r="C60" s="202">
        <v>3537.76</v>
      </c>
      <c r="D60" s="202">
        <v>2030.41</v>
      </c>
      <c r="E60" s="202">
        <f t="shared" si="0"/>
        <v>57.392530866989276</v>
      </c>
      <c r="F60" s="218">
        <f t="shared" si="1"/>
        <v>-1507.3500000000001</v>
      </c>
    </row>
    <row r="61" spans="1:6" ht="127.5" x14ac:dyDescent="0.25">
      <c r="A61" s="156" t="s">
        <v>286</v>
      </c>
      <c r="B61" s="158" t="s">
        <v>385</v>
      </c>
      <c r="C61" s="203">
        <v>34.020000000000003</v>
      </c>
      <c r="D61" s="203">
        <v>24.44</v>
      </c>
      <c r="E61" s="203">
        <f t="shared" si="0"/>
        <v>71.840094062316282</v>
      </c>
      <c r="F61" s="220">
        <f t="shared" si="1"/>
        <v>-9.5800000000000018</v>
      </c>
    </row>
    <row r="62" spans="1:6" ht="140.25" x14ac:dyDescent="0.25">
      <c r="A62" s="156" t="s">
        <v>287</v>
      </c>
      <c r="B62" s="158" t="s">
        <v>386</v>
      </c>
      <c r="C62" s="171">
        <v>425.98</v>
      </c>
      <c r="D62" s="171">
        <v>31.22</v>
      </c>
      <c r="E62" s="203">
        <f t="shared" si="0"/>
        <v>7.3289825813418457</v>
      </c>
      <c r="F62" s="220">
        <f t="shared" si="1"/>
        <v>-394.76</v>
      </c>
    </row>
    <row r="63" spans="1:6" ht="141" thickBot="1" x14ac:dyDescent="0.3">
      <c r="A63" s="161" t="s">
        <v>288</v>
      </c>
      <c r="B63" s="159" t="s">
        <v>387</v>
      </c>
      <c r="C63" s="222">
        <v>390</v>
      </c>
      <c r="D63" s="222">
        <v>360.75</v>
      </c>
      <c r="E63" s="223">
        <f t="shared" si="0"/>
        <v>92.5</v>
      </c>
      <c r="F63" s="220">
        <f t="shared" si="1"/>
        <v>-29.25</v>
      </c>
    </row>
    <row r="64" spans="1:6" ht="26.25" thickBot="1" x14ac:dyDescent="0.3">
      <c r="A64" s="152" t="s">
        <v>33</v>
      </c>
      <c r="B64" s="134" t="s">
        <v>34</v>
      </c>
      <c r="C64" s="147">
        <f t="shared" ref="C64:D64" si="11">SUM(C65)</f>
        <v>2906</v>
      </c>
      <c r="D64" s="147">
        <f t="shared" si="11"/>
        <v>1819.3700000000001</v>
      </c>
      <c r="E64" s="147">
        <f t="shared" si="0"/>
        <v>62.607364074328977</v>
      </c>
      <c r="F64" s="228">
        <f t="shared" si="1"/>
        <v>-1086.6299999999999</v>
      </c>
    </row>
    <row r="65" spans="1:6" ht="15.75" thickBot="1" x14ac:dyDescent="0.3">
      <c r="A65" s="152" t="s">
        <v>242</v>
      </c>
      <c r="B65" s="109" t="s">
        <v>35</v>
      </c>
      <c r="C65" s="147">
        <f>SUM(C66:C69)</f>
        <v>2906</v>
      </c>
      <c r="D65" s="147">
        <f>SUM(D66:D69)</f>
        <v>1819.3700000000001</v>
      </c>
      <c r="E65" s="147">
        <f t="shared" si="0"/>
        <v>62.607364074328977</v>
      </c>
      <c r="F65" s="212">
        <f t="shared" si="1"/>
        <v>-1086.6299999999999</v>
      </c>
    </row>
    <row r="66" spans="1:6" ht="63.75" x14ac:dyDescent="0.25">
      <c r="A66" s="154" t="s">
        <v>36</v>
      </c>
      <c r="B66" s="111" t="s">
        <v>289</v>
      </c>
      <c r="C66" s="217">
        <v>1414</v>
      </c>
      <c r="D66" s="217">
        <v>494.86</v>
      </c>
      <c r="E66" s="202">
        <f t="shared" si="0"/>
        <v>34.997171145685996</v>
      </c>
      <c r="F66" s="218">
        <f t="shared" si="1"/>
        <v>-919.14</v>
      </c>
    </row>
    <row r="67" spans="1:6" ht="51" x14ac:dyDescent="0.25">
      <c r="A67" s="156" t="s">
        <v>37</v>
      </c>
      <c r="B67" s="113" t="s">
        <v>290</v>
      </c>
      <c r="C67" s="171">
        <v>1285</v>
      </c>
      <c r="D67" s="171">
        <v>485.83</v>
      </c>
      <c r="E67" s="203">
        <f t="shared" si="0"/>
        <v>37.807782101167312</v>
      </c>
      <c r="F67" s="220">
        <f t="shared" si="1"/>
        <v>-799.17000000000007</v>
      </c>
    </row>
    <row r="68" spans="1:6" ht="51" x14ac:dyDescent="0.25">
      <c r="A68" s="156" t="s">
        <v>203</v>
      </c>
      <c r="B68" s="113" t="s">
        <v>291</v>
      </c>
      <c r="C68" s="171">
        <v>135</v>
      </c>
      <c r="D68" s="171">
        <v>297.68</v>
      </c>
      <c r="E68" s="203">
        <f t="shared" si="0"/>
        <v>220.50370370370368</v>
      </c>
      <c r="F68" s="220">
        <f t="shared" si="1"/>
        <v>162.68</v>
      </c>
    </row>
    <row r="69" spans="1:6" ht="51.75" thickBot="1" x14ac:dyDescent="0.3">
      <c r="A69" s="161" t="s">
        <v>243</v>
      </c>
      <c r="B69" s="115" t="s">
        <v>292</v>
      </c>
      <c r="C69" s="222">
        <v>72</v>
      </c>
      <c r="D69" s="222">
        <v>541</v>
      </c>
      <c r="E69" s="223">
        <f t="shared" si="0"/>
        <v>751.38888888888891</v>
      </c>
      <c r="F69" s="232">
        <f t="shared" ref="F69:F132" si="12">D69-C69</f>
        <v>469</v>
      </c>
    </row>
    <row r="70" spans="1:6" ht="26.25" thickBot="1" x14ac:dyDescent="0.3">
      <c r="A70" s="152" t="s">
        <v>38</v>
      </c>
      <c r="B70" s="109" t="s">
        <v>39</v>
      </c>
      <c r="C70" s="147">
        <f t="shared" ref="C70:D70" si="13">SUM(C71+C73)</f>
        <v>123</v>
      </c>
      <c r="D70" s="147">
        <f t="shared" si="13"/>
        <v>2136.7400000000002</v>
      </c>
      <c r="E70" s="147">
        <f t="shared" si="0"/>
        <v>1737.186991869919</v>
      </c>
      <c r="F70" s="228">
        <f t="shared" si="12"/>
        <v>2013.7400000000002</v>
      </c>
    </row>
    <row r="71" spans="1:6" ht="15.75" thickBot="1" x14ac:dyDescent="0.3">
      <c r="A71" s="152" t="s">
        <v>40</v>
      </c>
      <c r="B71" s="109" t="s">
        <v>41</v>
      </c>
      <c r="C71" s="147">
        <f t="shared" ref="C71:D71" si="14">C72</f>
        <v>89</v>
      </c>
      <c r="D71" s="147">
        <f t="shared" si="14"/>
        <v>0</v>
      </c>
      <c r="E71" s="147">
        <f t="shared" si="0"/>
        <v>0</v>
      </c>
      <c r="F71" s="212">
        <f t="shared" si="12"/>
        <v>-89</v>
      </c>
    </row>
    <row r="72" spans="1:6" ht="51.75" thickBot="1" x14ac:dyDescent="0.3">
      <c r="A72" s="162" t="s">
        <v>42</v>
      </c>
      <c r="B72" s="149" t="s">
        <v>388</v>
      </c>
      <c r="C72" s="234">
        <v>89</v>
      </c>
      <c r="D72" s="234">
        <v>0</v>
      </c>
      <c r="E72" s="200">
        <f t="shared" ref="E72:E129" si="15">D72/C72*100</f>
        <v>0</v>
      </c>
      <c r="F72" s="212">
        <f t="shared" si="12"/>
        <v>-89</v>
      </c>
    </row>
    <row r="73" spans="1:6" ht="15.75" thickBot="1" x14ac:dyDescent="0.3">
      <c r="A73" s="108" t="s">
        <v>244</v>
      </c>
      <c r="B73" s="109" t="s">
        <v>204</v>
      </c>
      <c r="C73" s="147">
        <f t="shared" ref="C73:D73" si="16">SUM(C74+C76)</f>
        <v>34</v>
      </c>
      <c r="D73" s="147">
        <f t="shared" si="16"/>
        <v>2136.7400000000002</v>
      </c>
      <c r="E73" s="147">
        <f t="shared" si="15"/>
        <v>6284.5294117647063</v>
      </c>
      <c r="F73" s="212">
        <f t="shared" si="12"/>
        <v>2102.7400000000002</v>
      </c>
    </row>
    <row r="74" spans="1:6" ht="26.25" thickBot="1" x14ac:dyDescent="0.3">
      <c r="A74" s="152" t="s">
        <v>245</v>
      </c>
      <c r="B74" s="109" t="s">
        <v>246</v>
      </c>
      <c r="C74" s="147">
        <f t="shared" ref="C74:D74" si="17">SUM(C75)</f>
        <v>32</v>
      </c>
      <c r="D74" s="147">
        <f t="shared" si="17"/>
        <v>31.12</v>
      </c>
      <c r="E74" s="147">
        <f t="shared" si="15"/>
        <v>97.25</v>
      </c>
      <c r="F74" s="212">
        <f t="shared" si="12"/>
        <v>-0.87999999999999901</v>
      </c>
    </row>
    <row r="75" spans="1:6" ht="39" thickBot="1" x14ac:dyDescent="0.3">
      <c r="A75" s="162" t="s">
        <v>43</v>
      </c>
      <c r="B75" s="119" t="s">
        <v>67</v>
      </c>
      <c r="C75" s="234">
        <v>32</v>
      </c>
      <c r="D75" s="234">
        <v>31.12</v>
      </c>
      <c r="E75" s="200">
        <f t="shared" si="15"/>
        <v>97.25</v>
      </c>
      <c r="F75" s="235">
        <f t="shared" si="12"/>
        <v>-0.87999999999999901</v>
      </c>
    </row>
    <row r="76" spans="1:6" ht="26.25" thickBot="1" x14ac:dyDescent="0.3">
      <c r="A76" s="108" t="s">
        <v>247</v>
      </c>
      <c r="B76" s="109" t="s">
        <v>248</v>
      </c>
      <c r="C76" s="237">
        <f>SUM(C77:C83)</f>
        <v>2</v>
      </c>
      <c r="D76" s="237">
        <f>SUM(D77:D83)</f>
        <v>2105.6200000000003</v>
      </c>
      <c r="E76" s="147">
        <f t="shared" si="15"/>
        <v>105281.00000000001</v>
      </c>
      <c r="F76" s="212">
        <f t="shared" si="12"/>
        <v>2103.6200000000003</v>
      </c>
    </row>
    <row r="77" spans="1:6" ht="25.5" x14ac:dyDescent="0.25">
      <c r="A77" s="110" t="s">
        <v>293</v>
      </c>
      <c r="B77" s="164" t="s">
        <v>389</v>
      </c>
      <c r="C77" s="202">
        <v>0</v>
      </c>
      <c r="D77" s="202">
        <v>1272.9100000000001</v>
      </c>
      <c r="E77" s="202">
        <v>0</v>
      </c>
      <c r="F77" s="218">
        <f t="shared" si="12"/>
        <v>1272.9100000000001</v>
      </c>
    </row>
    <row r="78" spans="1:6" ht="25.5" x14ac:dyDescent="0.25">
      <c r="A78" s="112" t="s">
        <v>464</v>
      </c>
      <c r="B78" s="165" t="s">
        <v>389</v>
      </c>
      <c r="C78" s="203">
        <v>0</v>
      </c>
      <c r="D78" s="203">
        <v>194.22</v>
      </c>
      <c r="E78" s="203">
        <v>0</v>
      </c>
      <c r="F78" s="220">
        <f t="shared" si="12"/>
        <v>194.22</v>
      </c>
    </row>
    <row r="79" spans="1:6" ht="25.5" x14ac:dyDescent="0.25">
      <c r="A79" s="248" t="s">
        <v>504</v>
      </c>
      <c r="B79" s="165" t="s">
        <v>389</v>
      </c>
      <c r="C79" s="203">
        <v>0</v>
      </c>
      <c r="D79" s="203">
        <v>0</v>
      </c>
      <c r="E79" s="203">
        <v>0</v>
      </c>
      <c r="F79" s="220">
        <f t="shared" si="12"/>
        <v>0</v>
      </c>
    </row>
    <row r="80" spans="1:6" ht="25.5" x14ac:dyDescent="0.25">
      <c r="A80" s="112" t="s">
        <v>390</v>
      </c>
      <c r="B80" s="165" t="s">
        <v>389</v>
      </c>
      <c r="C80" s="171">
        <v>0</v>
      </c>
      <c r="D80" s="171">
        <v>386.04</v>
      </c>
      <c r="E80" s="203">
        <v>0</v>
      </c>
      <c r="F80" s="220">
        <f t="shared" si="12"/>
        <v>386.04</v>
      </c>
    </row>
    <row r="81" spans="1:6" ht="51" x14ac:dyDescent="0.25">
      <c r="A81" s="112" t="s">
        <v>391</v>
      </c>
      <c r="B81" s="165" t="s">
        <v>392</v>
      </c>
      <c r="C81" s="171">
        <v>0</v>
      </c>
      <c r="D81" s="171">
        <v>128.36000000000001</v>
      </c>
      <c r="E81" s="203">
        <v>0</v>
      </c>
      <c r="F81" s="220">
        <f t="shared" si="12"/>
        <v>128.36000000000001</v>
      </c>
    </row>
    <row r="82" spans="1:6" ht="51.75" thickBot="1" x14ac:dyDescent="0.3">
      <c r="A82" s="112" t="s">
        <v>457</v>
      </c>
      <c r="B82" s="165" t="s">
        <v>392</v>
      </c>
      <c r="C82" s="171">
        <v>0</v>
      </c>
      <c r="D82" s="171">
        <v>99.58</v>
      </c>
      <c r="E82" s="203">
        <v>0</v>
      </c>
      <c r="F82" s="220">
        <f t="shared" si="12"/>
        <v>99.58</v>
      </c>
    </row>
    <row r="83" spans="1:6" ht="92.45" hidden="1" customHeight="1" x14ac:dyDescent="0.25">
      <c r="A83" s="114" t="s">
        <v>294</v>
      </c>
      <c r="B83" s="166" t="s">
        <v>393</v>
      </c>
      <c r="C83" s="222">
        <v>2</v>
      </c>
      <c r="D83" s="222">
        <v>24.51</v>
      </c>
      <c r="E83" s="223">
        <f t="shared" si="15"/>
        <v>1225.5</v>
      </c>
      <c r="F83" s="232">
        <f t="shared" si="12"/>
        <v>22.51</v>
      </c>
    </row>
    <row r="84" spans="1:6" ht="26.25" thickBot="1" x14ac:dyDescent="0.3">
      <c r="A84" s="108" t="s">
        <v>44</v>
      </c>
      <c r="B84" s="109" t="s">
        <v>45</v>
      </c>
      <c r="C84" s="147">
        <f>SUM(C91+C87+C85)</f>
        <v>3394.5</v>
      </c>
      <c r="D84" s="147">
        <f>SUM(D91+D87+D85)</f>
        <v>4211.59</v>
      </c>
      <c r="E84" s="147">
        <f t="shared" si="15"/>
        <v>124.07099720135513</v>
      </c>
      <c r="F84" s="228">
        <f t="shared" si="12"/>
        <v>817.09000000000015</v>
      </c>
    </row>
    <row r="85" spans="1:6" ht="93" hidden="1" customHeight="1" thickBot="1" x14ac:dyDescent="0.3">
      <c r="A85" s="108" t="s">
        <v>46</v>
      </c>
      <c r="B85" s="109" t="s">
        <v>47</v>
      </c>
      <c r="C85" s="147">
        <f t="shared" ref="C85:D85" si="18">SUM(C86)</f>
        <v>0</v>
      </c>
      <c r="D85" s="147">
        <f t="shared" si="18"/>
        <v>32.17</v>
      </c>
      <c r="E85" s="147">
        <v>0</v>
      </c>
      <c r="F85" s="212">
        <f t="shared" si="12"/>
        <v>32.17</v>
      </c>
    </row>
    <row r="86" spans="1:6" ht="26.25" thickBot="1" x14ac:dyDescent="0.3">
      <c r="A86" s="118" t="s">
        <v>48</v>
      </c>
      <c r="B86" s="119" t="s">
        <v>195</v>
      </c>
      <c r="C86" s="234">
        <v>0</v>
      </c>
      <c r="D86" s="234">
        <v>32.17</v>
      </c>
      <c r="E86" s="200">
        <v>0</v>
      </c>
      <c r="F86" s="235">
        <f t="shared" si="12"/>
        <v>32.17</v>
      </c>
    </row>
    <row r="87" spans="1:6" ht="77.25" thickBot="1" x14ac:dyDescent="0.3">
      <c r="A87" s="108" t="s">
        <v>249</v>
      </c>
      <c r="B87" s="151" t="s">
        <v>250</v>
      </c>
      <c r="C87" s="147">
        <f t="shared" ref="C87:D87" si="19">SUM(C88:C90)</f>
        <v>2564.5</v>
      </c>
      <c r="D87" s="147">
        <f t="shared" si="19"/>
        <v>2904.44</v>
      </c>
      <c r="E87" s="147">
        <f t="shared" si="15"/>
        <v>113.25560538116592</v>
      </c>
      <c r="F87" s="212">
        <f t="shared" si="12"/>
        <v>339.94000000000005</v>
      </c>
    </row>
    <row r="88" spans="1:6" ht="85.15" customHeight="1" x14ac:dyDescent="0.25">
      <c r="A88" s="110" t="s">
        <v>394</v>
      </c>
      <c r="B88" s="249" t="s">
        <v>395</v>
      </c>
      <c r="C88" s="217">
        <v>0</v>
      </c>
      <c r="D88" s="217">
        <v>0</v>
      </c>
      <c r="E88" s="202">
        <v>0</v>
      </c>
      <c r="F88" s="218">
        <f t="shared" si="12"/>
        <v>0</v>
      </c>
    </row>
    <row r="89" spans="1:6" ht="79.900000000000006" customHeight="1" x14ac:dyDescent="0.25">
      <c r="A89" s="112" t="s">
        <v>49</v>
      </c>
      <c r="B89" s="157" t="s">
        <v>396</v>
      </c>
      <c r="C89" s="171">
        <v>2564.5</v>
      </c>
      <c r="D89" s="171">
        <v>2904.44</v>
      </c>
      <c r="E89" s="203">
        <f t="shared" si="15"/>
        <v>113.25560538116592</v>
      </c>
      <c r="F89" s="220">
        <f t="shared" si="12"/>
        <v>339.94000000000005</v>
      </c>
    </row>
    <row r="90" spans="1:6" ht="90" thickBot="1" x14ac:dyDescent="0.3">
      <c r="A90" s="114" t="s">
        <v>397</v>
      </c>
      <c r="B90" s="167" t="s">
        <v>398</v>
      </c>
      <c r="C90" s="222">
        <v>0</v>
      </c>
      <c r="D90" s="222">
        <v>0</v>
      </c>
      <c r="E90" s="223">
        <v>0</v>
      </c>
      <c r="F90" s="232">
        <f t="shared" si="12"/>
        <v>0</v>
      </c>
    </row>
    <row r="91" spans="1:6" ht="39" thickBot="1" x14ac:dyDescent="0.3">
      <c r="A91" s="108" t="s">
        <v>251</v>
      </c>
      <c r="B91" s="109" t="s">
        <v>252</v>
      </c>
      <c r="C91" s="147">
        <f t="shared" ref="C91:D91" si="20">SUM(C92)</f>
        <v>830</v>
      </c>
      <c r="D91" s="147">
        <f t="shared" si="20"/>
        <v>1274.98</v>
      </c>
      <c r="E91" s="147">
        <f t="shared" si="15"/>
        <v>153.61204819277108</v>
      </c>
      <c r="F91" s="228">
        <f t="shared" si="12"/>
        <v>444.98</v>
      </c>
    </row>
    <row r="92" spans="1:6" ht="51.75" thickBot="1" x14ac:dyDescent="0.3">
      <c r="A92" s="118" t="s">
        <v>50</v>
      </c>
      <c r="B92" s="119" t="s">
        <v>253</v>
      </c>
      <c r="C92" s="234">
        <v>830</v>
      </c>
      <c r="D92" s="234">
        <v>1274.98</v>
      </c>
      <c r="E92" s="200">
        <f t="shared" si="15"/>
        <v>153.61204819277108</v>
      </c>
      <c r="F92" s="212">
        <f t="shared" si="12"/>
        <v>444.98</v>
      </c>
    </row>
    <row r="93" spans="1:6" ht="15.75" thickBot="1" x14ac:dyDescent="0.3">
      <c r="A93" s="108" t="s">
        <v>51</v>
      </c>
      <c r="B93" s="109" t="s">
        <v>52</v>
      </c>
      <c r="C93" s="147">
        <f>SUM(C94+C122+C124+C129+C148)</f>
        <v>700.51</v>
      </c>
      <c r="D93" s="147">
        <f>SUM(D94+D122+D124+D129+D148)</f>
        <v>4343.9500000000007</v>
      </c>
      <c r="E93" s="147">
        <f t="shared" si="15"/>
        <v>620.11248947195622</v>
      </c>
      <c r="F93" s="212">
        <f t="shared" si="12"/>
        <v>3643.4400000000005</v>
      </c>
    </row>
    <row r="94" spans="1:6" ht="51.75" thickBot="1" x14ac:dyDescent="0.3">
      <c r="A94" s="168" t="s">
        <v>399</v>
      </c>
      <c r="B94" s="169" t="s">
        <v>400</v>
      </c>
      <c r="C94" s="250">
        <f>SUM(C95+C98+C101+C104+C105+C106+C107+C108+C110+C111+C113+C114+C115+C119+C112+C109)</f>
        <v>163.51</v>
      </c>
      <c r="D94" s="250">
        <f>SUM(D95+D98+D101+D104+D105+D106+D107+D108+D110+D111+D113+D114+D115+D119+D112+D109)</f>
        <v>537.5100000000001</v>
      </c>
      <c r="E94" s="147">
        <f t="shared" si="15"/>
        <v>328.73218763378395</v>
      </c>
      <c r="F94" s="212">
        <f t="shared" si="12"/>
        <v>374.00000000000011</v>
      </c>
    </row>
    <row r="95" spans="1:6" ht="77.25" thickBot="1" x14ac:dyDescent="0.3">
      <c r="A95" s="251" t="s">
        <v>295</v>
      </c>
      <c r="B95" s="252" t="s">
        <v>401</v>
      </c>
      <c r="C95" s="147">
        <f>SUM(C96+C97)</f>
        <v>4.57</v>
      </c>
      <c r="D95" s="147">
        <f t="shared" ref="D95" si="21">SUM(D96+D97)</f>
        <v>20.21</v>
      </c>
      <c r="E95" s="147">
        <f t="shared" si="15"/>
        <v>442.23194748358861</v>
      </c>
      <c r="F95" s="212">
        <f t="shared" si="12"/>
        <v>15.64</v>
      </c>
    </row>
    <row r="96" spans="1:6" ht="76.5" x14ac:dyDescent="0.25">
      <c r="A96" s="253" t="s">
        <v>296</v>
      </c>
      <c r="B96" s="254" t="s">
        <v>401</v>
      </c>
      <c r="C96" s="202">
        <v>3.5</v>
      </c>
      <c r="D96" s="202">
        <v>13</v>
      </c>
      <c r="E96" s="202">
        <f t="shared" si="15"/>
        <v>371.42857142857144</v>
      </c>
      <c r="F96" s="218">
        <f t="shared" si="12"/>
        <v>9.5</v>
      </c>
    </row>
    <row r="97" spans="1:6" ht="77.25" thickBot="1" x14ac:dyDescent="0.3">
      <c r="A97" s="255" t="s">
        <v>254</v>
      </c>
      <c r="B97" s="256" t="s">
        <v>401</v>
      </c>
      <c r="C97" s="223">
        <v>1.07</v>
      </c>
      <c r="D97" s="223">
        <v>7.21</v>
      </c>
      <c r="E97" s="223">
        <f t="shared" si="15"/>
        <v>673.83177570093449</v>
      </c>
      <c r="F97" s="224">
        <f t="shared" si="12"/>
        <v>6.14</v>
      </c>
    </row>
    <row r="98" spans="1:6" ht="90.75" thickBot="1" x14ac:dyDescent="0.3">
      <c r="A98" s="251" t="s">
        <v>297</v>
      </c>
      <c r="B98" s="257" t="s">
        <v>402</v>
      </c>
      <c r="C98" s="147">
        <f>SUM(C99:C100)</f>
        <v>29.17</v>
      </c>
      <c r="D98" s="147">
        <f t="shared" ref="D98" si="22">SUM(D99:D100)</f>
        <v>72.510000000000005</v>
      </c>
      <c r="E98" s="147">
        <f t="shared" si="15"/>
        <v>248.57730545080562</v>
      </c>
      <c r="F98" s="212">
        <f t="shared" si="12"/>
        <v>43.34</v>
      </c>
    </row>
    <row r="99" spans="1:6" ht="90" x14ac:dyDescent="0.25">
      <c r="A99" s="258" t="s">
        <v>298</v>
      </c>
      <c r="B99" s="259" t="s">
        <v>402</v>
      </c>
      <c r="C99" s="202">
        <v>27</v>
      </c>
      <c r="D99" s="202">
        <v>69.5</v>
      </c>
      <c r="E99" s="202">
        <f t="shared" si="15"/>
        <v>257.40740740740739</v>
      </c>
      <c r="F99" s="218">
        <f t="shared" si="12"/>
        <v>42.5</v>
      </c>
    </row>
    <row r="100" spans="1:6" ht="90.75" thickBot="1" x14ac:dyDescent="0.3">
      <c r="A100" s="260" t="s">
        <v>299</v>
      </c>
      <c r="B100" s="261" t="s">
        <v>402</v>
      </c>
      <c r="C100" s="223">
        <v>2.17</v>
      </c>
      <c r="D100" s="223">
        <v>3.01</v>
      </c>
      <c r="E100" s="223">
        <f t="shared" si="15"/>
        <v>138.70967741935482</v>
      </c>
      <c r="F100" s="224">
        <f t="shared" si="12"/>
        <v>0.83999999999999986</v>
      </c>
    </row>
    <row r="101" spans="1:6" ht="77.25" thickBot="1" x14ac:dyDescent="0.3">
      <c r="A101" s="251" t="s">
        <v>300</v>
      </c>
      <c r="B101" s="252" t="s">
        <v>403</v>
      </c>
      <c r="C101" s="147">
        <f>SUM(C102:C103)</f>
        <v>30.33</v>
      </c>
      <c r="D101" s="147">
        <f t="shared" ref="D101" si="23">SUM(D102:D103)</f>
        <v>65.830000000000013</v>
      </c>
      <c r="E101" s="147">
        <f t="shared" si="15"/>
        <v>217.04582921200137</v>
      </c>
      <c r="F101" s="212">
        <f t="shared" si="12"/>
        <v>35.500000000000014</v>
      </c>
    </row>
    <row r="102" spans="1:6" ht="76.5" x14ac:dyDescent="0.25">
      <c r="A102" s="258" t="s">
        <v>301</v>
      </c>
      <c r="B102" s="254" t="s">
        <v>403</v>
      </c>
      <c r="C102" s="202">
        <v>28.66</v>
      </c>
      <c r="D102" s="202">
        <v>65.680000000000007</v>
      </c>
      <c r="E102" s="202">
        <f t="shared" si="15"/>
        <v>229.16957431960924</v>
      </c>
      <c r="F102" s="218">
        <f t="shared" si="12"/>
        <v>37.02000000000001</v>
      </c>
    </row>
    <row r="103" spans="1:6" ht="81" customHeight="1" thickBot="1" x14ac:dyDescent="0.3">
      <c r="A103" s="260" t="s">
        <v>302</v>
      </c>
      <c r="B103" s="256" t="s">
        <v>403</v>
      </c>
      <c r="C103" s="223">
        <v>1.67</v>
      </c>
      <c r="D103" s="223">
        <v>0.15</v>
      </c>
      <c r="E103" s="223">
        <f t="shared" si="15"/>
        <v>8.9820359281437128</v>
      </c>
      <c r="F103" s="224">
        <f t="shared" si="12"/>
        <v>-1.52</v>
      </c>
    </row>
    <row r="104" spans="1:6" ht="93" hidden="1" customHeight="1" thickBot="1" x14ac:dyDescent="0.3">
      <c r="A104" s="251" t="s">
        <v>404</v>
      </c>
      <c r="B104" s="252" t="s">
        <v>405</v>
      </c>
      <c r="C104" s="147">
        <v>0</v>
      </c>
      <c r="D104" s="147">
        <v>40</v>
      </c>
      <c r="E104" s="147">
        <v>0</v>
      </c>
      <c r="F104" s="212">
        <f t="shared" si="12"/>
        <v>40</v>
      </c>
    </row>
    <row r="105" spans="1:6" ht="77.25" thickBot="1" x14ac:dyDescent="0.3">
      <c r="A105" s="251" t="s">
        <v>406</v>
      </c>
      <c r="B105" s="262" t="s">
        <v>470</v>
      </c>
      <c r="C105" s="147">
        <v>0</v>
      </c>
      <c r="D105" s="147">
        <v>23.5</v>
      </c>
      <c r="E105" s="147">
        <v>0</v>
      </c>
      <c r="F105" s="212">
        <f t="shared" si="12"/>
        <v>23.5</v>
      </c>
    </row>
    <row r="106" spans="1:6" ht="77.25" thickBot="1" x14ac:dyDescent="0.3">
      <c r="A106" s="251" t="s">
        <v>303</v>
      </c>
      <c r="B106" s="252" t="s">
        <v>304</v>
      </c>
      <c r="C106" s="147">
        <v>0</v>
      </c>
      <c r="D106" s="147">
        <v>30</v>
      </c>
      <c r="E106" s="147">
        <v>0</v>
      </c>
      <c r="F106" s="212">
        <f t="shared" si="12"/>
        <v>30</v>
      </c>
    </row>
    <row r="107" spans="1:6" ht="77.25" thickBot="1" x14ac:dyDescent="0.3">
      <c r="A107" s="251" t="s">
        <v>305</v>
      </c>
      <c r="B107" s="252" t="s">
        <v>407</v>
      </c>
      <c r="C107" s="147">
        <v>10</v>
      </c>
      <c r="D107" s="147">
        <v>0</v>
      </c>
      <c r="E107" s="147">
        <f t="shared" si="15"/>
        <v>0</v>
      </c>
      <c r="F107" s="212">
        <f t="shared" si="12"/>
        <v>-10</v>
      </c>
    </row>
    <row r="108" spans="1:6" ht="90" thickBot="1" x14ac:dyDescent="0.3">
      <c r="A108" s="263" t="s">
        <v>306</v>
      </c>
      <c r="B108" s="174" t="s">
        <v>307</v>
      </c>
      <c r="C108" s="147">
        <v>10</v>
      </c>
      <c r="D108" s="147">
        <v>0</v>
      </c>
      <c r="E108" s="147">
        <f t="shared" si="15"/>
        <v>0</v>
      </c>
      <c r="F108" s="212">
        <f t="shared" si="12"/>
        <v>-10</v>
      </c>
    </row>
    <row r="109" spans="1:6" ht="90" thickBot="1" x14ac:dyDescent="0.3">
      <c r="A109" s="263" t="s">
        <v>479</v>
      </c>
      <c r="B109" s="174" t="s">
        <v>480</v>
      </c>
      <c r="C109" s="147">
        <v>0</v>
      </c>
      <c r="D109" s="147">
        <v>0</v>
      </c>
      <c r="E109" s="147">
        <v>0</v>
      </c>
      <c r="F109" s="212">
        <f t="shared" si="12"/>
        <v>0</v>
      </c>
    </row>
    <row r="110" spans="1:6" ht="90" thickBot="1" x14ac:dyDescent="0.3">
      <c r="A110" s="263" t="s">
        <v>408</v>
      </c>
      <c r="B110" s="174" t="s">
        <v>409</v>
      </c>
      <c r="C110" s="147">
        <v>0</v>
      </c>
      <c r="D110" s="147">
        <v>34.75</v>
      </c>
      <c r="E110" s="147">
        <v>0</v>
      </c>
      <c r="F110" s="212">
        <f t="shared" si="12"/>
        <v>34.75</v>
      </c>
    </row>
    <row r="111" spans="1:6" ht="102.75" thickBot="1" x14ac:dyDescent="0.3">
      <c r="A111" s="251" t="s">
        <v>308</v>
      </c>
      <c r="B111" s="264" t="s">
        <v>410</v>
      </c>
      <c r="C111" s="237">
        <v>1.1000000000000001</v>
      </c>
      <c r="D111" s="237">
        <v>4.75</v>
      </c>
      <c r="E111" s="147">
        <f t="shared" si="15"/>
        <v>431.81818181818176</v>
      </c>
      <c r="F111" s="212">
        <f t="shared" si="12"/>
        <v>3.65</v>
      </c>
    </row>
    <row r="112" spans="1:6" ht="115.5" thickBot="1" x14ac:dyDescent="0.3">
      <c r="A112" s="251" t="s">
        <v>458</v>
      </c>
      <c r="B112" s="264" t="s">
        <v>459</v>
      </c>
      <c r="C112" s="237">
        <v>0</v>
      </c>
      <c r="D112" s="237">
        <v>14.09</v>
      </c>
      <c r="E112" s="147">
        <v>0</v>
      </c>
      <c r="F112" s="212">
        <f t="shared" si="12"/>
        <v>14.09</v>
      </c>
    </row>
    <row r="113" spans="1:6" ht="77.25" thickBot="1" x14ac:dyDescent="0.3">
      <c r="A113" s="251" t="s">
        <v>411</v>
      </c>
      <c r="B113" s="264" t="s">
        <v>412</v>
      </c>
      <c r="C113" s="237">
        <v>0</v>
      </c>
      <c r="D113" s="237">
        <v>7.95</v>
      </c>
      <c r="E113" s="147">
        <v>0</v>
      </c>
      <c r="F113" s="212">
        <f t="shared" si="12"/>
        <v>7.95</v>
      </c>
    </row>
    <row r="114" spans="1:6" ht="128.25" thickBot="1" x14ac:dyDescent="0.3">
      <c r="A114" s="251" t="s">
        <v>309</v>
      </c>
      <c r="B114" s="264" t="s">
        <v>413</v>
      </c>
      <c r="C114" s="237">
        <v>7</v>
      </c>
      <c r="D114" s="237">
        <v>0</v>
      </c>
      <c r="E114" s="147">
        <f t="shared" si="15"/>
        <v>0</v>
      </c>
      <c r="F114" s="212">
        <f t="shared" si="12"/>
        <v>-7</v>
      </c>
    </row>
    <row r="115" spans="1:6" ht="77.25" thickBot="1" x14ac:dyDescent="0.3">
      <c r="A115" s="251" t="s">
        <v>310</v>
      </c>
      <c r="B115" s="265" t="s">
        <v>414</v>
      </c>
      <c r="C115" s="237">
        <f>SUM(C116:C118)</f>
        <v>20.67</v>
      </c>
      <c r="D115" s="237">
        <f>SUM(D116:D118)</f>
        <v>161.34</v>
      </c>
      <c r="E115" s="147">
        <f t="shared" si="15"/>
        <v>780.5515239477503</v>
      </c>
      <c r="F115" s="212">
        <f t="shared" si="12"/>
        <v>140.67000000000002</v>
      </c>
    </row>
    <row r="116" spans="1:6" ht="76.5" x14ac:dyDescent="0.25">
      <c r="A116" s="258" t="s">
        <v>311</v>
      </c>
      <c r="B116" s="266" t="s">
        <v>414</v>
      </c>
      <c r="C116" s="217">
        <v>19</v>
      </c>
      <c r="D116" s="217">
        <v>152.84</v>
      </c>
      <c r="E116" s="202">
        <f t="shared" si="15"/>
        <v>804.42105263157885</v>
      </c>
      <c r="F116" s="218">
        <f t="shared" si="12"/>
        <v>133.84</v>
      </c>
    </row>
    <row r="117" spans="1:6" ht="76.5" x14ac:dyDescent="0.25">
      <c r="A117" s="260" t="s">
        <v>312</v>
      </c>
      <c r="B117" s="256" t="s">
        <v>414</v>
      </c>
      <c r="C117" s="222">
        <v>1.67</v>
      </c>
      <c r="D117" s="222">
        <v>1</v>
      </c>
      <c r="E117" s="203">
        <f t="shared" si="15"/>
        <v>59.880239520958092</v>
      </c>
      <c r="F117" s="220">
        <f t="shared" si="12"/>
        <v>-0.66999999999999993</v>
      </c>
    </row>
    <row r="118" spans="1:6" ht="76.5" x14ac:dyDescent="0.25">
      <c r="A118" s="260" t="s">
        <v>505</v>
      </c>
      <c r="B118" s="256" t="s">
        <v>414</v>
      </c>
      <c r="C118" s="222">
        <v>0</v>
      </c>
      <c r="D118" s="222">
        <v>7.5</v>
      </c>
      <c r="E118" s="223">
        <v>0</v>
      </c>
      <c r="F118" s="224">
        <f t="shared" si="12"/>
        <v>7.5</v>
      </c>
    </row>
    <row r="119" spans="1:6" ht="79.900000000000006" hidden="1" customHeight="1" thickBot="1" x14ac:dyDescent="0.3">
      <c r="A119" s="251" t="s">
        <v>313</v>
      </c>
      <c r="B119" s="252" t="s">
        <v>415</v>
      </c>
      <c r="C119" s="237">
        <f>SUM(C120:C121)</f>
        <v>50.67</v>
      </c>
      <c r="D119" s="237">
        <f t="shared" ref="D119" si="24">SUM(D120:D121)</f>
        <v>62.580000000000005</v>
      </c>
      <c r="E119" s="201">
        <f t="shared" si="15"/>
        <v>123.50503256364713</v>
      </c>
      <c r="F119" s="235">
        <f t="shared" si="12"/>
        <v>11.910000000000004</v>
      </c>
    </row>
    <row r="120" spans="1:6" ht="89.25" x14ac:dyDescent="0.25">
      <c r="A120" s="258" t="s">
        <v>314</v>
      </c>
      <c r="B120" s="254" t="s">
        <v>415</v>
      </c>
      <c r="C120" s="180">
        <v>49</v>
      </c>
      <c r="D120" s="180">
        <v>57.02</v>
      </c>
      <c r="E120" s="138">
        <f t="shared" si="15"/>
        <v>116.36734693877551</v>
      </c>
      <c r="F120" s="218">
        <f t="shared" si="12"/>
        <v>8.0200000000000031</v>
      </c>
    </row>
    <row r="121" spans="1:6" ht="85.15" customHeight="1" thickBot="1" x14ac:dyDescent="0.3">
      <c r="A121" s="260" t="s">
        <v>315</v>
      </c>
      <c r="B121" s="256" t="s">
        <v>415</v>
      </c>
      <c r="C121" s="267">
        <v>1.67</v>
      </c>
      <c r="D121" s="267">
        <v>5.56</v>
      </c>
      <c r="E121" s="140">
        <f t="shared" si="15"/>
        <v>332.93413173652698</v>
      </c>
      <c r="F121" s="224">
        <f t="shared" si="12"/>
        <v>3.8899999999999997</v>
      </c>
    </row>
    <row r="122" spans="1:6" ht="45" customHeight="1" thickBot="1" x14ac:dyDescent="0.3">
      <c r="A122" s="268" t="s">
        <v>416</v>
      </c>
      <c r="B122" s="269" t="s">
        <v>417</v>
      </c>
      <c r="C122" s="270">
        <f>C123</f>
        <v>180.3</v>
      </c>
      <c r="D122" s="270">
        <f t="shared" ref="D122" si="25">D123</f>
        <v>55.06</v>
      </c>
      <c r="E122" s="135">
        <f t="shared" si="15"/>
        <v>30.537992235163614</v>
      </c>
      <c r="F122" s="212">
        <f t="shared" si="12"/>
        <v>-125.24000000000001</v>
      </c>
    </row>
    <row r="123" spans="1:6" ht="51.75" thickBot="1" x14ac:dyDescent="0.3">
      <c r="A123" s="263" t="s">
        <v>255</v>
      </c>
      <c r="B123" s="174" t="s">
        <v>256</v>
      </c>
      <c r="C123" s="163">
        <v>180.3</v>
      </c>
      <c r="D123" s="163">
        <v>55.06</v>
      </c>
      <c r="E123" s="135">
        <f t="shared" si="15"/>
        <v>30.537992235163614</v>
      </c>
      <c r="F123" s="212">
        <f t="shared" si="12"/>
        <v>-125.24000000000001</v>
      </c>
    </row>
    <row r="124" spans="1:6" ht="111.6" customHeight="1" thickBot="1" x14ac:dyDescent="0.3">
      <c r="A124" s="271" t="s">
        <v>418</v>
      </c>
      <c r="B124" s="173" t="s">
        <v>419</v>
      </c>
      <c r="C124" s="270">
        <f>C125+C126</f>
        <v>40</v>
      </c>
      <c r="D124" s="270">
        <f t="shared" ref="D124" si="26">D125+D126</f>
        <v>739.11</v>
      </c>
      <c r="E124" s="135">
        <f t="shared" si="15"/>
        <v>1847.7750000000001</v>
      </c>
      <c r="F124" s="212">
        <f t="shared" si="12"/>
        <v>699.11</v>
      </c>
    </row>
    <row r="125" spans="1:6" ht="64.5" thickBot="1" x14ac:dyDescent="0.3">
      <c r="A125" s="272" t="s">
        <v>420</v>
      </c>
      <c r="B125" s="174" t="s">
        <v>421</v>
      </c>
      <c r="C125" s="163">
        <v>0</v>
      </c>
      <c r="D125" s="163">
        <v>0</v>
      </c>
      <c r="E125" s="135">
        <v>0</v>
      </c>
      <c r="F125" s="212">
        <f t="shared" si="12"/>
        <v>0</v>
      </c>
    </row>
    <row r="126" spans="1:6" ht="53.45" hidden="1" customHeight="1" thickBot="1" x14ac:dyDescent="0.3">
      <c r="A126" s="263" t="s">
        <v>257</v>
      </c>
      <c r="B126" s="174" t="s">
        <v>258</v>
      </c>
      <c r="C126" s="135">
        <f>SUM(C127:C128)</f>
        <v>40</v>
      </c>
      <c r="D126" s="135">
        <f t="shared" ref="D126" si="27">SUM(D127:D128)</f>
        <v>739.11</v>
      </c>
      <c r="E126" s="135">
        <f t="shared" si="15"/>
        <v>1847.7750000000001</v>
      </c>
      <c r="F126" s="214">
        <f t="shared" si="12"/>
        <v>699.11</v>
      </c>
    </row>
    <row r="127" spans="1:6" ht="64.5" thickBot="1" x14ac:dyDescent="0.3">
      <c r="A127" s="273" t="s">
        <v>259</v>
      </c>
      <c r="B127" s="175" t="s">
        <v>258</v>
      </c>
      <c r="C127" s="180">
        <v>40</v>
      </c>
      <c r="D127" s="180">
        <v>739.11</v>
      </c>
      <c r="E127" s="319">
        <f t="shared" si="15"/>
        <v>1847.7750000000001</v>
      </c>
      <c r="F127" s="320">
        <f t="shared" si="12"/>
        <v>699.11</v>
      </c>
    </row>
    <row r="128" spans="1:6" ht="52.9" hidden="1" customHeight="1" x14ac:dyDescent="0.25">
      <c r="A128" s="274" t="s">
        <v>460</v>
      </c>
      <c r="B128" s="172" t="s">
        <v>258</v>
      </c>
      <c r="C128" s="267">
        <v>0</v>
      </c>
      <c r="D128" s="267">
        <v>0</v>
      </c>
      <c r="E128" s="140">
        <v>0</v>
      </c>
      <c r="F128" s="230">
        <f t="shared" si="12"/>
        <v>0</v>
      </c>
    </row>
    <row r="129" spans="1:6" ht="26.25" thickBot="1" x14ac:dyDescent="0.3">
      <c r="A129" s="271" t="s">
        <v>422</v>
      </c>
      <c r="B129" s="173" t="s">
        <v>423</v>
      </c>
      <c r="C129" s="270">
        <f>C130+C133+C137+C147</f>
        <v>105</v>
      </c>
      <c r="D129" s="270">
        <f>D130+D133+D137+D147</f>
        <v>744.08</v>
      </c>
      <c r="E129" s="135">
        <f t="shared" si="15"/>
        <v>708.64761904761906</v>
      </c>
      <c r="F129" s="228">
        <f t="shared" si="12"/>
        <v>639.08000000000004</v>
      </c>
    </row>
    <row r="130" spans="1:6" ht="64.5" thickBot="1" x14ac:dyDescent="0.3">
      <c r="A130" s="275" t="s">
        <v>481</v>
      </c>
      <c r="B130" s="174" t="s">
        <v>425</v>
      </c>
      <c r="C130" s="163">
        <f>SUM(C131:C132)</f>
        <v>0</v>
      </c>
      <c r="D130" s="163">
        <f>SUM(D131:D132)</f>
        <v>37.340000000000003</v>
      </c>
      <c r="E130" s="135">
        <v>0</v>
      </c>
      <c r="F130" s="212">
        <f t="shared" si="12"/>
        <v>37.340000000000003</v>
      </c>
    </row>
    <row r="131" spans="1:6" ht="63.75" x14ac:dyDescent="0.25">
      <c r="A131" s="276" t="s">
        <v>424</v>
      </c>
      <c r="B131" s="277" t="s">
        <v>425</v>
      </c>
      <c r="C131" s="150">
        <v>0</v>
      </c>
      <c r="D131" s="150">
        <v>37.340000000000003</v>
      </c>
      <c r="E131" s="148">
        <v>0</v>
      </c>
      <c r="F131" s="278">
        <f t="shared" si="12"/>
        <v>37.340000000000003</v>
      </c>
    </row>
    <row r="132" spans="1:6" ht="63.75" x14ac:dyDescent="0.25">
      <c r="A132" s="282" t="s">
        <v>461</v>
      </c>
      <c r="B132" s="170" t="s">
        <v>425</v>
      </c>
      <c r="C132" s="178">
        <v>0</v>
      </c>
      <c r="D132" s="178">
        <v>0</v>
      </c>
      <c r="E132" s="139">
        <v>0</v>
      </c>
      <c r="F132" s="220">
        <f t="shared" si="12"/>
        <v>0</v>
      </c>
    </row>
    <row r="133" spans="1:6" ht="66" hidden="1" customHeight="1" x14ac:dyDescent="0.25">
      <c r="A133" s="315" t="s">
        <v>471</v>
      </c>
      <c r="B133" s="316" t="s">
        <v>427</v>
      </c>
      <c r="C133" s="317">
        <f>SUM(C134:C136)</f>
        <v>0</v>
      </c>
      <c r="D133" s="317">
        <f>SUM(D134:D136)</f>
        <v>606.61</v>
      </c>
      <c r="E133" s="318">
        <v>0</v>
      </c>
      <c r="F133" s="228">
        <f t="shared" ref="F133:F196" si="28">D133-C133</f>
        <v>606.61</v>
      </c>
    </row>
    <row r="134" spans="1:6" ht="66" hidden="1" customHeight="1" x14ac:dyDescent="0.25">
      <c r="A134" s="280" t="s">
        <v>426</v>
      </c>
      <c r="B134" s="281" t="s">
        <v>427</v>
      </c>
      <c r="C134" s="180">
        <v>0</v>
      </c>
      <c r="D134" s="180">
        <v>0</v>
      </c>
      <c r="E134" s="137">
        <v>0</v>
      </c>
      <c r="F134" s="218">
        <f t="shared" si="28"/>
        <v>0</v>
      </c>
    </row>
    <row r="135" spans="1:6" ht="51" x14ac:dyDescent="0.25">
      <c r="A135" s="282" t="s">
        <v>482</v>
      </c>
      <c r="B135" s="176" t="s">
        <v>427</v>
      </c>
      <c r="C135" s="178">
        <v>0</v>
      </c>
      <c r="D135" s="178">
        <v>55.07</v>
      </c>
      <c r="E135" s="139">
        <v>0</v>
      </c>
      <c r="F135" s="220">
        <f t="shared" si="28"/>
        <v>55.07</v>
      </c>
    </row>
    <row r="136" spans="1:6" ht="51" x14ac:dyDescent="0.25">
      <c r="A136" s="283" t="s">
        <v>428</v>
      </c>
      <c r="B136" s="284" t="s">
        <v>427</v>
      </c>
      <c r="C136" s="267">
        <v>0</v>
      </c>
      <c r="D136" s="267">
        <v>551.54</v>
      </c>
      <c r="E136" s="148">
        <v>0</v>
      </c>
      <c r="F136" s="224">
        <f t="shared" si="28"/>
        <v>551.54</v>
      </c>
    </row>
    <row r="137" spans="1:6" ht="66" hidden="1" customHeight="1" x14ac:dyDescent="0.25">
      <c r="A137" s="285" t="s">
        <v>261</v>
      </c>
      <c r="B137" s="179" t="s">
        <v>316</v>
      </c>
      <c r="C137" s="163">
        <f>SUM(C138:C146)</f>
        <v>100</v>
      </c>
      <c r="D137" s="163">
        <f>SUM(D138:D146)</f>
        <v>94.59</v>
      </c>
      <c r="E137" s="135">
        <f t="shared" ref="E137" si="29">D137/C137*100</f>
        <v>94.59</v>
      </c>
      <c r="F137" s="212">
        <f t="shared" si="28"/>
        <v>-5.4099999999999966</v>
      </c>
    </row>
    <row r="138" spans="1:6" ht="66" hidden="1" customHeight="1" x14ac:dyDescent="0.25">
      <c r="A138" s="286" t="s">
        <v>429</v>
      </c>
      <c r="B138" s="287" t="s">
        <v>316</v>
      </c>
      <c r="C138" s="180">
        <v>0</v>
      </c>
      <c r="D138" s="180">
        <v>29.56</v>
      </c>
      <c r="E138" s="138">
        <v>0</v>
      </c>
      <c r="F138" s="218">
        <f t="shared" si="28"/>
        <v>29.56</v>
      </c>
    </row>
    <row r="139" spans="1:6" ht="63.75" x14ac:dyDescent="0.25">
      <c r="A139" s="288" t="s">
        <v>430</v>
      </c>
      <c r="B139" s="177" t="s">
        <v>316</v>
      </c>
      <c r="C139" s="178">
        <v>0</v>
      </c>
      <c r="D139" s="178">
        <v>0</v>
      </c>
      <c r="E139" s="139">
        <v>0</v>
      </c>
      <c r="F139" s="220">
        <f t="shared" si="28"/>
        <v>0</v>
      </c>
    </row>
    <row r="140" spans="1:6" ht="63.75" x14ac:dyDescent="0.25">
      <c r="A140" s="288" t="s">
        <v>506</v>
      </c>
      <c r="B140" s="177" t="s">
        <v>316</v>
      </c>
      <c r="C140" s="178">
        <v>0</v>
      </c>
      <c r="D140" s="178">
        <v>10.5</v>
      </c>
      <c r="E140" s="139">
        <v>0</v>
      </c>
      <c r="F140" s="220">
        <f t="shared" si="28"/>
        <v>10.5</v>
      </c>
    </row>
    <row r="141" spans="1:6" ht="63.75" x14ac:dyDescent="0.25">
      <c r="A141" s="288" t="s">
        <v>431</v>
      </c>
      <c r="B141" s="177" t="s">
        <v>316</v>
      </c>
      <c r="C141" s="178">
        <v>0</v>
      </c>
      <c r="D141" s="178">
        <v>0</v>
      </c>
      <c r="E141" s="139">
        <v>0</v>
      </c>
      <c r="F141" s="220">
        <f t="shared" si="28"/>
        <v>0</v>
      </c>
    </row>
    <row r="142" spans="1:6" ht="63.75" x14ac:dyDescent="0.25">
      <c r="A142" s="288" t="s">
        <v>432</v>
      </c>
      <c r="B142" s="177" t="s">
        <v>316</v>
      </c>
      <c r="C142" s="178">
        <v>0</v>
      </c>
      <c r="D142" s="178">
        <v>6</v>
      </c>
      <c r="E142" s="139">
        <v>0</v>
      </c>
      <c r="F142" s="220">
        <f t="shared" si="28"/>
        <v>6</v>
      </c>
    </row>
    <row r="143" spans="1:6" ht="63.75" x14ac:dyDescent="0.25">
      <c r="A143" s="288" t="s">
        <v>317</v>
      </c>
      <c r="B143" s="177" t="s">
        <v>316</v>
      </c>
      <c r="C143" s="178">
        <v>100</v>
      </c>
      <c r="D143" s="178">
        <v>40.97</v>
      </c>
      <c r="E143" s="139">
        <f t="shared" ref="E143:E206" si="30">D143/C143*100</f>
        <v>40.97</v>
      </c>
      <c r="F143" s="220">
        <f t="shared" si="28"/>
        <v>-59.03</v>
      </c>
    </row>
    <row r="144" spans="1:6" ht="63.75" x14ac:dyDescent="0.25">
      <c r="A144" s="288" t="s">
        <v>318</v>
      </c>
      <c r="B144" s="177" t="s">
        <v>316</v>
      </c>
      <c r="C144" s="178">
        <v>0</v>
      </c>
      <c r="D144" s="178">
        <v>0</v>
      </c>
      <c r="E144" s="139">
        <v>0</v>
      </c>
      <c r="F144" s="220">
        <f t="shared" si="28"/>
        <v>0</v>
      </c>
    </row>
    <row r="145" spans="1:6" ht="63.75" x14ac:dyDescent="0.25">
      <c r="A145" s="288" t="s">
        <v>483</v>
      </c>
      <c r="B145" s="177" t="s">
        <v>316</v>
      </c>
      <c r="C145" s="178">
        <v>0</v>
      </c>
      <c r="D145" s="178">
        <v>0</v>
      </c>
      <c r="E145" s="139">
        <v>0</v>
      </c>
      <c r="F145" s="220">
        <f t="shared" si="28"/>
        <v>0</v>
      </c>
    </row>
    <row r="146" spans="1:6" ht="64.5" thickBot="1" x14ac:dyDescent="0.3">
      <c r="A146" s="289" t="s">
        <v>433</v>
      </c>
      <c r="B146" s="290" t="s">
        <v>316</v>
      </c>
      <c r="C146" s="267">
        <v>0</v>
      </c>
      <c r="D146" s="267">
        <v>7.56</v>
      </c>
      <c r="E146" s="140">
        <v>0</v>
      </c>
      <c r="F146" s="224">
        <f t="shared" si="28"/>
        <v>7.56</v>
      </c>
    </row>
    <row r="147" spans="1:6" ht="77.25" thickBot="1" x14ac:dyDescent="0.3">
      <c r="A147" s="291" t="s">
        <v>262</v>
      </c>
      <c r="B147" s="179" t="s">
        <v>319</v>
      </c>
      <c r="C147" s="163">
        <v>5</v>
      </c>
      <c r="D147" s="163">
        <v>5.54</v>
      </c>
      <c r="E147" s="313">
        <f t="shared" si="30"/>
        <v>110.80000000000001</v>
      </c>
      <c r="F147" s="314">
        <f t="shared" si="28"/>
        <v>0.54</v>
      </c>
    </row>
    <row r="148" spans="1:6" ht="26.25" thickBot="1" x14ac:dyDescent="0.3">
      <c r="A148" s="292" t="s">
        <v>434</v>
      </c>
      <c r="B148" s="179" t="s">
        <v>435</v>
      </c>
      <c r="C148" s="163">
        <f>C149+C152</f>
        <v>211.7</v>
      </c>
      <c r="D148" s="163">
        <f t="shared" ref="D148" si="31">D149+D152</f>
        <v>2268.19</v>
      </c>
      <c r="E148" s="135">
        <f t="shared" si="30"/>
        <v>1071.4170996693435</v>
      </c>
      <c r="F148" s="212">
        <f t="shared" si="28"/>
        <v>2056.4900000000002</v>
      </c>
    </row>
    <row r="149" spans="1:6" ht="102.75" thickBot="1" x14ac:dyDescent="0.3">
      <c r="A149" s="196" t="s">
        <v>320</v>
      </c>
      <c r="B149" s="174" t="s">
        <v>436</v>
      </c>
      <c r="C149" s="163">
        <f>SUM(C150:C151)</f>
        <v>211.7</v>
      </c>
      <c r="D149" s="163">
        <f t="shared" ref="D149" si="32">SUM(D150:D151)</f>
        <v>2244.98</v>
      </c>
      <c r="E149" s="313">
        <f t="shared" si="30"/>
        <v>1060.45347189419</v>
      </c>
      <c r="F149" s="314">
        <f t="shared" si="28"/>
        <v>2033.28</v>
      </c>
    </row>
    <row r="150" spans="1:6" ht="115.5" thickBot="1" x14ac:dyDescent="0.3">
      <c r="A150" s="293" t="s">
        <v>321</v>
      </c>
      <c r="B150" s="294" t="s">
        <v>436</v>
      </c>
      <c r="C150" s="180">
        <v>11.7</v>
      </c>
      <c r="D150" s="180">
        <v>1734.69</v>
      </c>
      <c r="E150" s="138">
        <f t="shared" si="30"/>
        <v>14826.410256410258</v>
      </c>
      <c r="F150" s="218">
        <f t="shared" si="28"/>
        <v>1722.99</v>
      </c>
    </row>
    <row r="151" spans="1:6" ht="27" hidden="1" customHeight="1" thickBot="1" x14ac:dyDescent="0.3">
      <c r="A151" s="295" t="s">
        <v>260</v>
      </c>
      <c r="B151" s="296" t="s">
        <v>436</v>
      </c>
      <c r="C151" s="267">
        <v>200</v>
      </c>
      <c r="D151" s="267">
        <v>510.29</v>
      </c>
      <c r="E151" s="140">
        <f t="shared" si="30"/>
        <v>255.14500000000001</v>
      </c>
      <c r="F151" s="224">
        <f t="shared" si="28"/>
        <v>310.29000000000002</v>
      </c>
    </row>
    <row r="152" spans="1:6" ht="70.900000000000006" customHeight="1" thickBot="1" x14ac:dyDescent="0.3">
      <c r="A152" s="291" t="s">
        <v>472</v>
      </c>
      <c r="B152" s="179" t="s">
        <v>437</v>
      </c>
      <c r="C152" s="163">
        <v>0</v>
      </c>
      <c r="D152" s="163">
        <v>23.21</v>
      </c>
      <c r="E152" s="313">
        <v>0</v>
      </c>
      <c r="F152" s="314">
        <f t="shared" si="28"/>
        <v>23.21</v>
      </c>
    </row>
    <row r="153" spans="1:6" ht="26.25" thickBot="1" x14ac:dyDescent="0.3">
      <c r="A153" s="181" t="s">
        <v>484</v>
      </c>
      <c r="B153" s="109" t="s">
        <v>485</v>
      </c>
      <c r="C153" s="163">
        <f>C154+C159</f>
        <v>0</v>
      </c>
      <c r="D153" s="163">
        <f>D154+D159</f>
        <v>3.27</v>
      </c>
      <c r="E153" s="135">
        <v>0</v>
      </c>
      <c r="F153" s="212">
        <f t="shared" si="28"/>
        <v>3.27</v>
      </c>
    </row>
    <row r="154" spans="1:6" ht="26.25" thickBot="1" x14ac:dyDescent="0.3">
      <c r="A154" s="181" t="s">
        <v>53</v>
      </c>
      <c r="B154" s="109" t="s">
        <v>438</v>
      </c>
      <c r="C154" s="163">
        <f>SUM(C155:C158)</f>
        <v>0</v>
      </c>
      <c r="D154" s="163">
        <f>SUM(D155:D156)</f>
        <v>3.27</v>
      </c>
      <c r="E154" s="135">
        <v>0</v>
      </c>
      <c r="F154" s="212">
        <f t="shared" si="28"/>
        <v>3.27</v>
      </c>
    </row>
    <row r="155" spans="1:6" ht="25.5" x14ac:dyDescent="0.25">
      <c r="A155" s="182" t="s">
        <v>54</v>
      </c>
      <c r="B155" s="111" t="s">
        <v>438</v>
      </c>
      <c r="C155" s="180">
        <v>0</v>
      </c>
      <c r="D155" s="180">
        <v>2.98</v>
      </c>
      <c r="E155" s="138">
        <v>0</v>
      </c>
      <c r="F155" s="218">
        <f t="shared" si="28"/>
        <v>2.98</v>
      </c>
    </row>
    <row r="156" spans="1:6" ht="25.5" x14ac:dyDescent="0.25">
      <c r="A156" s="183" t="s">
        <v>194</v>
      </c>
      <c r="B156" s="113" t="s">
        <v>438</v>
      </c>
      <c r="C156" s="178">
        <v>0</v>
      </c>
      <c r="D156" s="178">
        <v>0.28999999999999998</v>
      </c>
      <c r="E156" s="139">
        <v>0</v>
      </c>
      <c r="F156" s="220">
        <f t="shared" si="28"/>
        <v>0.28999999999999998</v>
      </c>
    </row>
    <row r="157" spans="1:6" ht="25.5" x14ac:dyDescent="0.25">
      <c r="A157" s="183" t="s">
        <v>487</v>
      </c>
      <c r="B157" s="113" t="s">
        <v>438</v>
      </c>
      <c r="C157" s="178">
        <v>0</v>
      </c>
      <c r="D157" s="178">
        <v>0.16</v>
      </c>
      <c r="E157" s="139">
        <v>0</v>
      </c>
      <c r="F157" s="220">
        <f t="shared" si="28"/>
        <v>0.16</v>
      </c>
    </row>
    <row r="158" spans="1:6" ht="26.25" thickBot="1" x14ac:dyDescent="0.3">
      <c r="A158" s="184" t="s">
        <v>486</v>
      </c>
      <c r="B158" s="115" t="s">
        <v>438</v>
      </c>
      <c r="C158" s="267">
        <v>0</v>
      </c>
      <c r="D158" s="267">
        <v>8.16</v>
      </c>
      <c r="E158" s="140">
        <v>0</v>
      </c>
      <c r="F158" s="220">
        <f t="shared" si="28"/>
        <v>8.16</v>
      </c>
    </row>
    <row r="159" spans="1:6" ht="15.75" thickBot="1" x14ac:dyDescent="0.3">
      <c r="A159" s="181" t="s">
        <v>439</v>
      </c>
      <c r="B159" s="109" t="s">
        <v>440</v>
      </c>
      <c r="C159" s="163">
        <v>0</v>
      </c>
      <c r="D159" s="163">
        <v>0</v>
      </c>
      <c r="E159" s="135">
        <v>0</v>
      </c>
      <c r="F159" s="228">
        <f t="shared" si="28"/>
        <v>0</v>
      </c>
    </row>
    <row r="160" spans="1:6" ht="15.75" thickBot="1" x14ac:dyDescent="0.3">
      <c r="A160" s="185" t="s">
        <v>507</v>
      </c>
      <c r="B160" s="119" t="s">
        <v>441</v>
      </c>
      <c r="C160" s="150">
        <v>0</v>
      </c>
      <c r="D160" s="150">
        <v>0</v>
      </c>
      <c r="E160" s="148">
        <v>0</v>
      </c>
      <c r="F160" s="235">
        <f t="shared" si="28"/>
        <v>0</v>
      </c>
    </row>
    <row r="161" spans="1:6" ht="15.75" thickBot="1" x14ac:dyDescent="0.3">
      <c r="A161" s="186" t="s">
        <v>55</v>
      </c>
      <c r="B161" s="109" t="s">
        <v>56</v>
      </c>
      <c r="C161" s="297">
        <f>C162+C217+C219+C221</f>
        <v>1302662.1399999999</v>
      </c>
      <c r="D161" s="297">
        <f>D162+D217+D219+D221</f>
        <v>961189.40999999992</v>
      </c>
      <c r="E161" s="135">
        <f t="shared" si="30"/>
        <v>73.786546832473391</v>
      </c>
      <c r="F161" s="212">
        <f t="shared" si="28"/>
        <v>-341472.73</v>
      </c>
    </row>
    <row r="162" spans="1:6" ht="26.25" thickBot="1" x14ac:dyDescent="0.3">
      <c r="A162" s="298" t="s">
        <v>57</v>
      </c>
      <c r="B162" s="299" t="s">
        <v>58</v>
      </c>
      <c r="C162" s="300">
        <f>SUM(C163+C166+C186+C203)</f>
        <v>1302662.1399999999</v>
      </c>
      <c r="D162" s="300">
        <f>SUM(D163+D166+D186+D203)</f>
        <v>975055.04999999993</v>
      </c>
      <c r="E162" s="137">
        <f t="shared" si="30"/>
        <v>74.850954830083566</v>
      </c>
      <c r="F162" s="212">
        <f t="shared" si="28"/>
        <v>-327607.08999999997</v>
      </c>
    </row>
    <row r="163" spans="1:6" ht="26.25" thickBot="1" x14ac:dyDescent="0.3">
      <c r="A163" s="186" t="s">
        <v>205</v>
      </c>
      <c r="B163" s="124" t="s">
        <v>263</v>
      </c>
      <c r="C163" s="297">
        <f>SUM(C164:C165)</f>
        <v>382551</v>
      </c>
      <c r="D163" s="297">
        <f>SUM(D164:D165)</f>
        <v>318790</v>
      </c>
      <c r="E163" s="135">
        <f t="shared" si="30"/>
        <v>83.332679825696445</v>
      </c>
      <c r="F163" s="212">
        <f t="shared" si="28"/>
        <v>-63761</v>
      </c>
    </row>
    <row r="164" spans="1:6" ht="39.6" hidden="1" customHeight="1" x14ac:dyDescent="0.25">
      <c r="A164" s="187" t="s">
        <v>206</v>
      </c>
      <c r="B164" s="125" t="s">
        <v>322</v>
      </c>
      <c r="C164" s="301">
        <v>224739</v>
      </c>
      <c r="D164" s="301">
        <v>187280</v>
      </c>
      <c r="E164" s="138">
        <f t="shared" si="30"/>
        <v>83.332220931836488</v>
      </c>
      <c r="F164" s="218">
        <f t="shared" si="28"/>
        <v>-37459</v>
      </c>
    </row>
    <row r="165" spans="1:6" ht="79.150000000000006" hidden="1" customHeight="1" x14ac:dyDescent="0.25">
      <c r="A165" s="184" t="s">
        <v>323</v>
      </c>
      <c r="B165" s="115" t="s">
        <v>264</v>
      </c>
      <c r="C165" s="302">
        <v>157812</v>
      </c>
      <c r="D165" s="302">
        <v>131510</v>
      </c>
      <c r="E165" s="140">
        <f t="shared" si="30"/>
        <v>83.333333333333343</v>
      </c>
      <c r="F165" s="224">
        <f t="shared" si="28"/>
        <v>-26302</v>
      </c>
    </row>
    <row r="166" spans="1:6" ht="26.25" thickBot="1" x14ac:dyDescent="0.3">
      <c r="A166" s="186" t="s">
        <v>207</v>
      </c>
      <c r="B166" s="124" t="s">
        <v>265</v>
      </c>
      <c r="C166" s="297">
        <f>SUM(C167:C176)</f>
        <v>202222.15000000002</v>
      </c>
      <c r="D166" s="297">
        <f>SUM(D167:D176)</f>
        <v>42898.19</v>
      </c>
      <c r="E166" s="135">
        <f t="shared" si="30"/>
        <v>21.213398235554315</v>
      </c>
      <c r="F166" s="212">
        <f t="shared" si="28"/>
        <v>-159323.96000000002</v>
      </c>
    </row>
    <row r="167" spans="1:6" ht="38.25" x14ac:dyDescent="0.25">
      <c r="A167" s="187" t="s">
        <v>473</v>
      </c>
      <c r="B167" s="125" t="s">
        <v>474</v>
      </c>
      <c r="C167" s="301">
        <v>25000</v>
      </c>
      <c r="D167" s="301">
        <v>0</v>
      </c>
      <c r="E167" s="138">
        <f t="shared" si="30"/>
        <v>0</v>
      </c>
      <c r="F167" s="218">
        <f t="shared" si="28"/>
        <v>-25000</v>
      </c>
    </row>
    <row r="168" spans="1:6" ht="102" x14ac:dyDescent="0.25">
      <c r="A168" s="188" t="s">
        <v>324</v>
      </c>
      <c r="B168" s="126" t="s">
        <v>325</v>
      </c>
      <c r="C168" s="303">
        <v>121780.32</v>
      </c>
      <c r="D168" s="303">
        <v>701.39</v>
      </c>
      <c r="E168" s="139">
        <f t="shared" si="30"/>
        <v>0.57594691818842314</v>
      </c>
      <c r="F168" s="220">
        <f t="shared" si="28"/>
        <v>-121078.93000000001</v>
      </c>
    </row>
    <row r="169" spans="1:6" ht="81" customHeight="1" x14ac:dyDescent="0.25">
      <c r="A169" s="188" t="s">
        <v>326</v>
      </c>
      <c r="B169" s="113" t="s">
        <v>327</v>
      </c>
      <c r="C169" s="303">
        <v>8878.8799999999992</v>
      </c>
      <c r="D169" s="303">
        <v>48.85</v>
      </c>
      <c r="E169" s="139">
        <f t="shared" si="30"/>
        <v>0.55018200493755975</v>
      </c>
      <c r="F169" s="220">
        <f t="shared" si="28"/>
        <v>-8830.0299999999988</v>
      </c>
    </row>
    <row r="170" spans="1:6" ht="31.15" customHeight="1" x14ac:dyDescent="0.25">
      <c r="A170" s="112" t="s">
        <v>442</v>
      </c>
      <c r="B170" s="113" t="s">
        <v>443</v>
      </c>
      <c r="C170" s="303">
        <v>1589.2</v>
      </c>
      <c r="D170" s="303">
        <v>1589.2</v>
      </c>
      <c r="E170" s="139">
        <f t="shared" si="30"/>
        <v>100</v>
      </c>
      <c r="F170" s="220">
        <f t="shared" si="28"/>
        <v>0</v>
      </c>
    </row>
    <row r="171" spans="1:6" ht="30" customHeight="1" x14ac:dyDescent="0.25">
      <c r="A171" s="112" t="s">
        <v>444</v>
      </c>
      <c r="B171" s="113" t="s">
        <v>445</v>
      </c>
      <c r="C171" s="303">
        <v>0</v>
      </c>
      <c r="D171" s="303">
        <v>0</v>
      </c>
      <c r="E171" s="139">
        <v>0</v>
      </c>
      <c r="F171" s="220">
        <f t="shared" si="28"/>
        <v>0</v>
      </c>
    </row>
    <row r="172" spans="1:6" ht="69.599999999999994" customHeight="1" x14ac:dyDescent="0.25">
      <c r="A172" s="112" t="s">
        <v>508</v>
      </c>
      <c r="B172" s="189" t="s">
        <v>509</v>
      </c>
      <c r="C172" s="303">
        <v>0</v>
      </c>
      <c r="D172" s="303">
        <v>0</v>
      </c>
      <c r="E172" s="139">
        <v>0</v>
      </c>
      <c r="F172" s="220">
        <f t="shared" si="28"/>
        <v>0</v>
      </c>
    </row>
    <row r="173" spans="1:6" ht="63.75" x14ac:dyDescent="0.25">
      <c r="A173" s="112" t="s">
        <v>510</v>
      </c>
      <c r="B173" s="189" t="s">
        <v>511</v>
      </c>
      <c r="C173" s="303">
        <v>0</v>
      </c>
      <c r="D173" s="303">
        <v>0</v>
      </c>
      <c r="E173" s="139">
        <v>0</v>
      </c>
      <c r="F173" s="220">
        <f t="shared" si="28"/>
        <v>0</v>
      </c>
    </row>
    <row r="174" spans="1:6" ht="50.45" customHeight="1" x14ac:dyDescent="0.25">
      <c r="A174" s="188" t="s">
        <v>446</v>
      </c>
      <c r="B174" s="113" t="s">
        <v>447</v>
      </c>
      <c r="C174" s="303">
        <v>0</v>
      </c>
      <c r="D174" s="303">
        <v>0</v>
      </c>
      <c r="E174" s="139">
        <v>0</v>
      </c>
      <c r="F174" s="220">
        <f t="shared" si="28"/>
        <v>0</v>
      </c>
    </row>
    <row r="175" spans="1:6" ht="26.25" thickBot="1" x14ac:dyDescent="0.3">
      <c r="A175" s="190" t="s">
        <v>448</v>
      </c>
      <c r="B175" s="115" t="s">
        <v>449</v>
      </c>
      <c r="C175" s="302">
        <v>330</v>
      </c>
      <c r="D175" s="302">
        <v>330</v>
      </c>
      <c r="E175" s="140">
        <f t="shared" si="30"/>
        <v>100</v>
      </c>
      <c r="F175" s="224">
        <f t="shared" si="28"/>
        <v>0</v>
      </c>
    </row>
    <row r="176" spans="1:6" ht="15.75" thickBot="1" x14ac:dyDescent="0.3">
      <c r="A176" s="196" t="s">
        <v>328</v>
      </c>
      <c r="B176" s="191" t="s">
        <v>450</v>
      </c>
      <c r="C176" s="297">
        <f>SUM(C177:C185)</f>
        <v>44643.75</v>
      </c>
      <c r="D176" s="297">
        <f>SUM(D177:D185)</f>
        <v>40228.75</v>
      </c>
      <c r="E176" s="135">
        <f t="shared" si="30"/>
        <v>90.110597788044245</v>
      </c>
      <c r="F176" s="212">
        <f t="shared" si="28"/>
        <v>-4415</v>
      </c>
    </row>
    <row r="177" spans="1:6" ht="25.5" x14ac:dyDescent="0.25">
      <c r="A177" s="293" t="s">
        <v>451</v>
      </c>
      <c r="B177" s="192" t="s">
        <v>452</v>
      </c>
      <c r="C177" s="301">
        <v>312.10000000000002</v>
      </c>
      <c r="D177" s="301">
        <v>312.10000000000002</v>
      </c>
      <c r="E177" s="138">
        <f t="shared" si="30"/>
        <v>100</v>
      </c>
      <c r="F177" s="218">
        <f t="shared" si="28"/>
        <v>0</v>
      </c>
    </row>
    <row r="178" spans="1:6" ht="51" x14ac:dyDescent="0.25">
      <c r="A178" s="304" t="s">
        <v>451</v>
      </c>
      <c r="B178" s="170" t="s">
        <v>488</v>
      </c>
      <c r="C178" s="303">
        <v>120.9</v>
      </c>
      <c r="D178" s="303">
        <v>120.9</v>
      </c>
      <c r="E178" s="139">
        <f t="shared" si="30"/>
        <v>100</v>
      </c>
      <c r="F178" s="220">
        <f t="shared" si="28"/>
        <v>0</v>
      </c>
    </row>
    <row r="179" spans="1:6" ht="25.5" x14ac:dyDescent="0.25">
      <c r="A179" s="304" t="s">
        <v>451</v>
      </c>
      <c r="B179" s="305" t="s">
        <v>465</v>
      </c>
      <c r="C179" s="303">
        <v>94.6</v>
      </c>
      <c r="D179" s="303">
        <v>94.6</v>
      </c>
      <c r="E179" s="139">
        <f t="shared" si="30"/>
        <v>100</v>
      </c>
      <c r="F179" s="220">
        <f t="shared" si="28"/>
        <v>0</v>
      </c>
    </row>
    <row r="180" spans="1:6" ht="36" customHeight="1" x14ac:dyDescent="0.25">
      <c r="A180" s="304" t="s">
        <v>451</v>
      </c>
      <c r="B180" s="306" t="s">
        <v>466</v>
      </c>
      <c r="C180" s="303">
        <v>89.4</v>
      </c>
      <c r="D180" s="303">
        <v>89.4</v>
      </c>
      <c r="E180" s="139">
        <f t="shared" si="30"/>
        <v>100</v>
      </c>
      <c r="F180" s="220">
        <f t="shared" si="28"/>
        <v>0</v>
      </c>
    </row>
    <row r="181" spans="1:6" ht="25.5" x14ac:dyDescent="0.25">
      <c r="A181" s="304" t="s">
        <v>451</v>
      </c>
      <c r="B181" s="306" t="s">
        <v>467</v>
      </c>
      <c r="C181" s="303">
        <v>102.1</v>
      </c>
      <c r="D181" s="303">
        <v>102.1</v>
      </c>
      <c r="E181" s="139">
        <f t="shared" si="30"/>
        <v>100</v>
      </c>
      <c r="F181" s="220">
        <f t="shared" si="28"/>
        <v>0</v>
      </c>
    </row>
    <row r="182" spans="1:6" ht="39" x14ac:dyDescent="0.25">
      <c r="A182" s="304" t="s">
        <v>329</v>
      </c>
      <c r="B182" s="193" t="s">
        <v>330</v>
      </c>
      <c r="C182" s="303">
        <v>29710</v>
      </c>
      <c r="D182" s="303">
        <v>25295</v>
      </c>
      <c r="E182" s="139">
        <f t="shared" si="30"/>
        <v>85.139683608212721</v>
      </c>
      <c r="F182" s="220">
        <f t="shared" si="28"/>
        <v>-4415</v>
      </c>
    </row>
    <row r="183" spans="1:6" ht="51" x14ac:dyDescent="0.25">
      <c r="A183" s="304" t="s">
        <v>329</v>
      </c>
      <c r="B183" s="126" t="s">
        <v>331</v>
      </c>
      <c r="C183" s="303">
        <v>13512.2</v>
      </c>
      <c r="D183" s="303">
        <v>13512.2</v>
      </c>
      <c r="E183" s="139">
        <f t="shared" si="30"/>
        <v>100</v>
      </c>
      <c r="F183" s="220">
        <f t="shared" si="28"/>
        <v>0</v>
      </c>
    </row>
    <row r="184" spans="1:6" ht="38.25" x14ac:dyDescent="0.25">
      <c r="A184" s="304" t="s">
        <v>329</v>
      </c>
      <c r="B184" s="126" t="s">
        <v>468</v>
      </c>
      <c r="C184" s="303">
        <v>552.45000000000005</v>
      </c>
      <c r="D184" s="303">
        <v>552.45000000000005</v>
      </c>
      <c r="E184" s="139">
        <f t="shared" si="30"/>
        <v>100</v>
      </c>
      <c r="F184" s="220">
        <f t="shared" si="28"/>
        <v>0</v>
      </c>
    </row>
    <row r="185" spans="1:6" ht="128.25" thickBot="1" x14ac:dyDescent="0.3">
      <c r="A185" s="295" t="s">
        <v>489</v>
      </c>
      <c r="B185" s="127" t="s">
        <v>490</v>
      </c>
      <c r="C185" s="302">
        <v>150</v>
      </c>
      <c r="D185" s="302">
        <v>150</v>
      </c>
      <c r="E185" s="140">
        <f t="shared" si="30"/>
        <v>100</v>
      </c>
      <c r="F185" s="232">
        <f t="shared" si="28"/>
        <v>0</v>
      </c>
    </row>
    <row r="186" spans="1:6" ht="26.25" thickBot="1" x14ac:dyDescent="0.3">
      <c r="A186" s="186" t="s">
        <v>208</v>
      </c>
      <c r="B186" s="124" t="s">
        <v>266</v>
      </c>
      <c r="C186" s="297">
        <f>SUM(C187+C188+C196+C197+C198+C199+C200)</f>
        <v>659385.1</v>
      </c>
      <c r="D186" s="297">
        <f>SUM(D187+D188+D196+D197+D198+D199+D200)</f>
        <v>563002.99</v>
      </c>
      <c r="E186" s="135">
        <f t="shared" si="30"/>
        <v>85.383031858014377</v>
      </c>
      <c r="F186" s="228">
        <f t="shared" si="28"/>
        <v>-96382.109999999986</v>
      </c>
    </row>
    <row r="187" spans="1:6" ht="39" thickBot="1" x14ac:dyDescent="0.3">
      <c r="A187" s="199" t="s">
        <v>209</v>
      </c>
      <c r="B187" s="128" t="s">
        <v>332</v>
      </c>
      <c r="C187" s="307">
        <v>18712.900000000001</v>
      </c>
      <c r="D187" s="307">
        <v>16652.07</v>
      </c>
      <c r="E187" s="148">
        <f t="shared" si="30"/>
        <v>88.987115839875159</v>
      </c>
      <c r="F187" s="235">
        <f t="shared" si="28"/>
        <v>-2060.8300000000017</v>
      </c>
    </row>
    <row r="188" spans="1:6" ht="39" thickBot="1" x14ac:dyDescent="0.3">
      <c r="A188" s="308" t="s">
        <v>210</v>
      </c>
      <c r="B188" s="309" t="s">
        <v>333</v>
      </c>
      <c r="C188" s="310">
        <f>SUM(C189:C195)</f>
        <v>84761.999999999985</v>
      </c>
      <c r="D188" s="310">
        <f>SUM(D189:D195)</f>
        <v>76513.749999999985</v>
      </c>
      <c r="E188" s="135">
        <f t="shared" si="30"/>
        <v>90.268929473112948</v>
      </c>
      <c r="F188" s="212">
        <f t="shared" si="28"/>
        <v>-8248.25</v>
      </c>
    </row>
    <row r="189" spans="1:6" ht="63.75" x14ac:dyDescent="0.25">
      <c r="A189" s="187" t="s">
        <v>210</v>
      </c>
      <c r="B189" s="125" t="s">
        <v>334</v>
      </c>
      <c r="C189" s="301">
        <v>321</v>
      </c>
      <c r="D189" s="301">
        <v>321</v>
      </c>
      <c r="E189" s="138">
        <f t="shared" si="30"/>
        <v>100</v>
      </c>
      <c r="F189" s="218">
        <f t="shared" si="28"/>
        <v>0</v>
      </c>
    </row>
    <row r="190" spans="1:6" ht="63.75" x14ac:dyDescent="0.25">
      <c r="A190" s="188" t="s">
        <v>210</v>
      </c>
      <c r="B190" s="126" t="s">
        <v>335</v>
      </c>
      <c r="C190" s="303">
        <v>81752</v>
      </c>
      <c r="D190" s="303">
        <v>73503.8</v>
      </c>
      <c r="E190" s="139">
        <f t="shared" si="30"/>
        <v>89.91070554848811</v>
      </c>
      <c r="F190" s="220">
        <f t="shared" si="28"/>
        <v>-8248.1999999999971</v>
      </c>
    </row>
    <row r="191" spans="1:6" ht="76.5" x14ac:dyDescent="0.25">
      <c r="A191" s="188" t="s">
        <v>210</v>
      </c>
      <c r="B191" s="126" t="s">
        <v>336</v>
      </c>
      <c r="C191" s="303">
        <v>0.2</v>
      </c>
      <c r="D191" s="303">
        <v>0.2</v>
      </c>
      <c r="E191" s="139">
        <f t="shared" si="30"/>
        <v>100</v>
      </c>
      <c r="F191" s="220">
        <f t="shared" si="28"/>
        <v>0</v>
      </c>
    </row>
    <row r="192" spans="1:6" ht="38.25" x14ac:dyDescent="0.25">
      <c r="A192" s="188" t="s">
        <v>210</v>
      </c>
      <c r="B192" s="126" t="s">
        <v>337</v>
      </c>
      <c r="C192" s="303">
        <v>115.2</v>
      </c>
      <c r="D192" s="303">
        <v>115.2</v>
      </c>
      <c r="E192" s="139">
        <f t="shared" si="30"/>
        <v>100</v>
      </c>
      <c r="F192" s="220">
        <f t="shared" si="28"/>
        <v>0</v>
      </c>
    </row>
    <row r="193" spans="1:6" ht="102" x14ac:dyDescent="0.25">
      <c r="A193" s="188" t="s">
        <v>210</v>
      </c>
      <c r="B193" s="126" t="s">
        <v>338</v>
      </c>
      <c r="C193" s="303">
        <v>0.2</v>
      </c>
      <c r="D193" s="303">
        <v>0.15</v>
      </c>
      <c r="E193" s="139">
        <f t="shared" si="30"/>
        <v>74.999999999999986</v>
      </c>
      <c r="F193" s="220">
        <f t="shared" si="28"/>
        <v>-5.0000000000000017E-2</v>
      </c>
    </row>
    <row r="194" spans="1:6" ht="51" x14ac:dyDescent="0.25">
      <c r="A194" s="188" t="s">
        <v>210</v>
      </c>
      <c r="B194" s="126" t="s">
        <v>339</v>
      </c>
      <c r="C194" s="303">
        <v>935.7</v>
      </c>
      <c r="D194" s="303">
        <v>935.7</v>
      </c>
      <c r="E194" s="139">
        <f t="shared" si="30"/>
        <v>100</v>
      </c>
      <c r="F194" s="220">
        <f t="shared" si="28"/>
        <v>0</v>
      </c>
    </row>
    <row r="195" spans="1:6" ht="102" x14ac:dyDescent="0.25">
      <c r="A195" s="188" t="s">
        <v>211</v>
      </c>
      <c r="B195" s="126" t="s">
        <v>340</v>
      </c>
      <c r="C195" s="303">
        <v>1637.7</v>
      </c>
      <c r="D195" s="303">
        <v>1637.7</v>
      </c>
      <c r="E195" s="139">
        <f t="shared" si="30"/>
        <v>100</v>
      </c>
      <c r="F195" s="220">
        <f t="shared" si="28"/>
        <v>0</v>
      </c>
    </row>
    <row r="196" spans="1:6" ht="51" x14ac:dyDescent="0.25">
      <c r="A196" s="188" t="s">
        <v>212</v>
      </c>
      <c r="B196" s="126" t="s">
        <v>341</v>
      </c>
      <c r="C196" s="303">
        <v>89.3</v>
      </c>
      <c r="D196" s="303">
        <v>1</v>
      </c>
      <c r="E196" s="139">
        <f t="shared" si="30"/>
        <v>1.1198208286674132</v>
      </c>
      <c r="F196" s="220">
        <f t="shared" si="28"/>
        <v>-88.3</v>
      </c>
    </row>
    <row r="197" spans="1:6" ht="39" thickBot="1" x14ac:dyDescent="0.3">
      <c r="A197" s="188" t="s">
        <v>213</v>
      </c>
      <c r="B197" s="126" t="s">
        <v>342</v>
      </c>
      <c r="C197" s="303">
        <v>15358.5</v>
      </c>
      <c r="D197" s="303">
        <v>13947.47</v>
      </c>
      <c r="E197" s="139">
        <f t="shared" si="30"/>
        <v>90.812709574502719</v>
      </c>
      <c r="F197" s="220">
        <f t="shared" ref="F197:F225" si="33">D197-C197</f>
        <v>-1411.0300000000007</v>
      </c>
    </row>
    <row r="198" spans="1:6" ht="52.9" hidden="1" customHeight="1" x14ac:dyDescent="0.25">
      <c r="A198" s="156" t="s">
        <v>453</v>
      </c>
      <c r="B198" s="126" t="s">
        <v>454</v>
      </c>
      <c r="C198" s="303">
        <v>168.7</v>
      </c>
      <c r="D198" s="303">
        <v>168.7</v>
      </c>
      <c r="E198" s="139">
        <f t="shared" si="30"/>
        <v>100</v>
      </c>
      <c r="F198" s="220">
        <f t="shared" si="33"/>
        <v>0</v>
      </c>
    </row>
    <row r="199" spans="1:6" ht="66" hidden="1" customHeight="1" x14ac:dyDescent="0.25">
      <c r="A199" s="190" t="s">
        <v>267</v>
      </c>
      <c r="B199" s="194" t="s">
        <v>268</v>
      </c>
      <c r="C199" s="302">
        <v>627.6</v>
      </c>
      <c r="D199" s="302">
        <v>0</v>
      </c>
      <c r="E199" s="140">
        <f t="shared" si="30"/>
        <v>0</v>
      </c>
      <c r="F199" s="224">
        <f t="shared" si="33"/>
        <v>-627.6</v>
      </c>
    </row>
    <row r="200" spans="1:6" ht="15.75" thickBot="1" x14ac:dyDescent="0.3">
      <c r="A200" s="186" t="s">
        <v>214</v>
      </c>
      <c r="B200" s="195" t="s">
        <v>59</v>
      </c>
      <c r="C200" s="297">
        <f t="shared" ref="C200:D200" si="34">SUM(C201:C202)</f>
        <v>539666.1</v>
      </c>
      <c r="D200" s="297">
        <f t="shared" si="34"/>
        <v>455720</v>
      </c>
      <c r="E200" s="135">
        <f t="shared" si="30"/>
        <v>84.444807631978364</v>
      </c>
      <c r="F200" s="212">
        <f t="shared" si="33"/>
        <v>-83946.099999999977</v>
      </c>
    </row>
    <row r="201" spans="1:6" ht="51" x14ac:dyDescent="0.25">
      <c r="A201" s="187" t="s">
        <v>215</v>
      </c>
      <c r="B201" s="125" t="s">
        <v>343</v>
      </c>
      <c r="C201" s="301">
        <v>220629.4</v>
      </c>
      <c r="D201" s="301">
        <v>186688</v>
      </c>
      <c r="E201" s="138">
        <f t="shared" si="30"/>
        <v>84.616102840328622</v>
      </c>
      <c r="F201" s="218">
        <f t="shared" si="33"/>
        <v>-33941.399999999994</v>
      </c>
    </row>
    <row r="202" spans="1:6" ht="90" thickBot="1" x14ac:dyDescent="0.3">
      <c r="A202" s="190" t="s">
        <v>215</v>
      </c>
      <c r="B202" s="127" t="s">
        <v>344</v>
      </c>
      <c r="C202" s="302">
        <v>319036.7</v>
      </c>
      <c r="D202" s="302">
        <v>269032</v>
      </c>
      <c r="E202" s="140">
        <f t="shared" si="30"/>
        <v>84.326348661454929</v>
      </c>
      <c r="F202" s="232">
        <f t="shared" si="33"/>
        <v>-50004.700000000012</v>
      </c>
    </row>
    <row r="203" spans="1:6" ht="15.75" thickBot="1" x14ac:dyDescent="0.3">
      <c r="A203" s="186" t="s">
        <v>345</v>
      </c>
      <c r="B203" s="124" t="s">
        <v>346</v>
      </c>
      <c r="C203" s="297">
        <f>C204+C205</f>
        <v>58503.89</v>
      </c>
      <c r="D203" s="297">
        <f t="shared" ref="D203" si="35">D204+D205</f>
        <v>50363.87</v>
      </c>
      <c r="E203" s="135">
        <f t="shared" si="30"/>
        <v>86.086361094963095</v>
      </c>
      <c r="F203" s="228">
        <f t="shared" si="33"/>
        <v>-8140.0199999999968</v>
      </c>
    </row>
    <row r="204" spans="1:6" ht="66" hidden="1" customHeight="1" x14ac:dyDescent="0.25">
      <c r="A204" s="311" t="s">
        <v>347</v>
      </c>
      <c r="B204" s="128" t="s">
        <v>348</v>
      </c>
      <c r="C204" s="307">
        <v>23357.9</v>
      </c>
      <c r="D204" s="307">
        <v>21669.9</v>
      </c>
      <c r="E204" s="148">
        <f t="shared" si="30"/>
        <v>92.773322944271527</v>
      </c>
      <c r="F204" s="235">
        <f t="shared" si="33"/>
        <v>-1688</v>
      </c>
    </row>
    <row r="205" spans="1:6" ht="66" hidden="1" customHeight="1" x14ac:dyDescent="0.25">
      <c r="A205" s="196" t="s">
        <v>349</v>
      </c>
      <c r="B205" s="191" t="s">
        <v>455</v>
      </c>
      <c r="C205" s="297">
        <f>SUM(C206:C216)</f>
        <v>35145.99</v>
      </c>
      <c r="D205" s="297">
        <f>SUM(D206:D216)</f>
        <v>28693.97</v>
      </c>
      <c r="E205" s="135">
        <f t="shared" si="30"/>
        <v>81.642230023965752</v>
      </c>
      <c r="F205" s="212">
        <f t="shared" si="33"/>
        <v>-6452.0199999999968</v>
      </c>
    </row>
    <row r="206" spans="1:6" ht="66.599999999999994" hidden="1" customHeight="1" thickBot="1" x14ac:dyDescent="0.3">
      <c r="A206" s="293" t="s">
        <v>469</v>
      </c>
      <c r="B206" s="192" t="s">
        <v>491</v>
      </c>
      <c r="C206" s="301">
        <v>6958.2</v>
      </c>
      <c r="D206" s="301">
        <v>6958.2</v>
      </c>
      <c r="E206" s="138">
        <f t="shared" si="30"/>
        <v>100</v>
      </c>
      <c r="F206" s="218">
        <f t="shared" si="33"/>
        <v>0</v>
      </c>
    </row>
    <row r="207" spans="1:6" ht="51" x14ac:dyDescent="0.25">
      <c r="A207" s="304" t="s">
        <v>469</v>
      </c>
      <c r="B207" s="197" t="s">
        <v>475</v>
      </c>
      <c r="C207" s="303">
        <v>0</v>
      </c>
      <c r="D207" s="303">
        <v>0</v>
      </c>
      <c r="E207" s="139">
        <v>0</v>
      </c>
      <c r="F207" s="220">
        <f t="shared" si="33"/>
        <v>0</v>
      </c>
    </row>
    <row r="208" spans="1:6" ht="63.75" x14ac:dyDescent="0.25">
      <c r="A208" s="304" t="s">
        <v>350</v>
      </c>
      <c r="B208" s="198" t="s">
        <v>476</v>
      </c>
      <c r="C208" s="303">
        <v>0</v>
      </c>
      <c r="D208" s="303">
        <v>0</v>
      </c>
      <c r="E208" s="139">
        <v>0</v>
      </c>
      <c r="F208" s="220">
        <f t="shared" si="33"/>
        <v>0</v>
      </c>
    </row>
    <row r="209" spans="1:6" ht="51" x14ac:dyDescent="0.25">
      <c r="A209" s="304" t="s">
        <v>350</v>
      </c>
      <c r="B209" s="126" t="s">
        <v>351</v>
      </c>
      <c r="C209" s="303">
        <v>24997.599999999999</v>
      </c>
      <c r="D209" s="303">
        <v>18747</v>
      </c>
      <c r="E209" s="139">
        <f t="shared" ref="E209:E225" si="36">D209/C209*100</f>
        <v>74.995199539155763</v>
      </c>
      <c r="F209" s="220">
        <f t="shared" si="33"/>
        <v>-6250.5999999999985</v>
      </c>
    </row>
    <row r="210" spans="1:6" ht="89.25" x14ac:dyDescent="0.25">
      <c r="A210" s="304" t="s">
        <v>350</v>
      </c>
      <c r="B210" s="126" t="s">
        <v>477</v>
      </c>
      <c r="C210" s="303">
        <v>1000</v>
      </c>
      <c r="D210" s="303">
        <v>1000</v>
      </c>
      <c r="E210" s="139">
        <f t="shared" si="36"/>
        <v>100</v>
      </c>
      <c r="F210" s="220">
        <f t="shared" si="33"/>
        <v>0</v>
      </c>
    </row>
    <row r="211" spans="1:6" ht="76.5" x14ac:dyDescent="0.25">
      <c r="A211" s="304" t="s">
        <v>350</v>
      </c>
      <c r="B211" s="126" t="s">
        <v>492</v>
      </c>
      <c r="C211" s="303">
        <v>175.99</v>
      </c>
      <c r="D211" s="303">
        <v>175.99</v>
      </c>
      <c r="E211" s="139">
        <f t="shared" si="36"/>
        <v>100</v>
      </c>
      <c r="F211" s="220">
        <f t="shared" si="33"/>
        <v>0</v>
      </c>
    </row>
    <row r="212" spans="1:6" ht="102" x14ac:dyDescent="0.25">
      <c r="A212" s="112" t="s">
        <v>462</v>
      </c>
      <c r="B212" s="129" t="s">
        <v>463</v>
      </c>
      <c r="C212" s="303">
        <v>2014.2</v>
      </c>
      <c r="D212" s="303">
        <v>1812.78</v>
      </c>
      <c r="E212" s="139">
        <f t="shared" si="36"/>
        <v>89.999999999999986</v>
      </c>
      <c r="F212" s="220">
        <f t="shared" si="33"/>
        <v>-201.42000000000007</v>
      </c>
    </row>
    <row r="213" spans="1:6" ht="63.75" x14ac:dyDescent="0.25">
      <c r="A213" s="112" t="s">
        <v>462</v>
      </c>
      <c r="B213" s="198" t="s">
        <v>493</v>
      </c>
      <c r="C213" s="303">
        <v>0</v>
      </c>
      <c r="D213" s="303">
        <v>0</v>
      </c>
      <c r="E213" s="139">
        <v>0</v>
      </c>
      <c r="F213" s="220">
        <f t="shared" si="33"/>
        <v>0</v>
      </c>
    </row>
    <row r="214" spans="1:6" ht="76.5" x14ac:dyDescent="0.25">
      <c r="A214" s="112" t="s">
        <v>462</v>
      </c>
      <c r="B214" s="198" t="s">
        <v>494</v>
      </c>
      <c r="C214" s="303">
        <v>0</v>
      </c>
      <c r="D214" s="303">
        <v>0</v>
      </c>
      <c r="E214" s="139">
        <v>0</v>
      </c>
      <c r="F214" s="220">
        <f t="shared" si="33"/>
        <v>0</v>
      </c>
    </row>
    <row r="215" spans="1:6" ht="76.5" x14ac:dyDescent="0.25">
      <c r="A215" s="112" t="s">
        <v>462</v>
      </c>
      <c r="B215" s="198" t="s">
        <v>495</v>
      </c>
      <c r="C215" s="303">
        <v>0</v>
      </c>
      <c r="D215" s="303">
        <v>0</v>
      </c>
      <c r="E215" s="139">
        <v>0</v>
      </c>
      <c r="F215" s="220">
        <f t="shared" si="33"/>
        <v>0</v>
      </c>
    </row>
    <row r="216" spans="1:6" ht="64.5" thickBot="1" x14ac:dyDescent="0.3">
      <c r="A216" s="114" t="s">
        <v>462</v>
      </c>
      <c r="B216" s="130" t="s">
        <v>512</v>
      </c>
      <c r="C216" s="302">
        <v>0</v>
      </c>
      <c r="D216" s="302">
        <v>0</v>
      </c>
      <c r="E216" s="140">
        <v>0</v>
      </c>
      <c r="F216" s="232">
        <f t="shared" si="33"/>
        <v>0</v>
      </c>
    </row>
    <row r="217" spans="1:6" ht="26.25" thickBot="1" x14ac:dyDescent="0.3">
      <c r="A217" s="186" t="s">
        <v>352</v>
      </c>
      <c r="B217" s="124" t="s">
        <v>353</v>
      </c>
      <c r="C217" s="135">
        <f>SUM(C218)</f>
        <v>0</v>
      </c>
      <c r="D217" s="135">
        <f>SUM(D218)</f>
        <v>1220</v>
      </c>
      <c r="E217" s="135">
        <v>0</v>
      </c>
      <c r="F217" s="228">
        <f t="shared" si="33"/>
        <v>1220</v>
      </c>
    </row>
    <row r="218" spans="1:6" ht="26.25" thickBot="1" x14ac:dyDescent="0.3">
      <c r="A218" s="199" t="s">
        <v>354</v>
      </c>
      <c r="B218" s="128" t="s">
        <v>353</v>
      </c>
      <c r="C218" s="148">
        <v>0</v>
      </c>
      <c r="D218" s="150">
        <v>1220</v>
      </c>
      <c r="E218" s="148">
        <v>0</v>
      </c>
      <c r="F218" s="212">
        <f t="shared" si="33"/>
        <v>1220</v>
      </c>
    </row>
    <row r="219" spans="1:6" ht="26.25" thickBot="1" x14ac:dyDescent="0.3">
      <c r="A219" s="186" t="s">
        <v>355</v>
      </c>
      <c r="B219" s="124" t="s">
        <v>356</v>
      </c>
      <c r="C219" s="135">
        <f>SUM(C220)</f>
        <v>0</v>
      </c>
      <c r="D219" s="135">
        <f>SUM(D220)</f>
        <v>0</v>
      </c>
      <c r="E219" s="135">
        <v>0</v>
      </c>
      <c r="F219" s="212">
        <f t="shared" si="33"/>
        <v>0</v>
      </c>
    </row>
    <row r="220" spans="1:6" ht="39" thickBot="1" x14ac:dyDescent="0.3">
      <c r="A220" s="199" t="s">
        <v>357</v>
      </c>
      <c r="B220" s="128" t="s">
        <v>358</v>
      </c>
      <c r="C220" s="148">
        <v>0</v>
      </c>
      <c r="D220" s="150">
        <v>0</v>
      </c>
      <c r="E220" s="148">
        <v>0</v>
      </c>
      <c r="F220" s="235">
        <f t="shared" si="33"/>
        <v>0</v>
      </c>
    </row>
    <row r="221" spans="1:6" ht="57.6" customHeight="1" thickBot="1" x14ac:dyDescent="0.3">
      <c r="A221" s="186" t="s">
        <v>269</v>
      </c>
      <c r="B221" s="109" t="s">
        <v>456</v>
      </c>
      <c r="C221" s="312">
        <f>SUM(C222:C223)</f>
        <v>0</v>
      </c>
      <c r="D221" s="135">
        <f>SUM(D222:D223)</f>
        <v>-15085.64</v>
      </c>
      <c r="E221" s="135">
        <v>0</v>
      </c>
      <c r="F221" s="212">
        <f t="shared" si="33"/>
        <v>-15085.64</v>
      </c>
    </row>
    <row r="222" spans="1:6" ht="44.45" customHeight="1" x14ac:dyDescent="0.25">
      <c r="A222" s="187" t="s">
        <v>271</v>
      </c>
      <c r="B222" s="111" t="s">
        <v>270</v>
      </c>
      <c r="C222" s="138">
        <v>0</v>
      </c>
      <c r="D222" s="180">
        <v>-1089.8</v>
      </c>
      <c r="E222" s="138">
        <v>0</v>
      </c>
      <c r="F222" s="279">
        <f t="shared" si="33"/>
        <v>-1089.8</v>
      </c>
    </row>
    <row r="223" spans="1:6" ht="48.6" customHeight="1" x14ac:dyDescent="0.25">
      <c r="A223" s="188" t="s">
        <v>272</v>
      </c>
      <c r="B223" s="113" t="s">
        <v>270</v>
      </c>
      <c r="C223" s="139">
        <v>0</v>
      </c>
      <c r="D223" s="178">
        <v>-13995.84</v>
      </c>
      <c r="E223" s="139">
        <v>0</v>
      </c>
      <c r="F223" s="220">
        <f t="shared" si="33"/>
        <v>-13995.84</v>
      </c>
    </row>
    <row r="224" spans="1:6" ht="43.15" customHeight="1" thickBot="1" x14ac:dyDescent="0.3">
      <c r="A224" s="190" t="s">
        <v>359</v>
      </c>
      <c r="B224" s="115" t="s">
        <v>270</v>
      </c>
      <c r="C224" s="267">
        <v>0</v>
      </c>
      <c r="D224" s="267">
        <v>0</v>
      </c>
      <c r="E224" s="140">
        <v>0</v>
      </c>
      <c r="F224" s="230">
        <f t="shared" si="33"/>
        <v>0</v>
      </c>
    </row>
    <row r="225" spans="1:6" ht="15.75" thickBot="1" x14ac:dyDescent="0.3">
      <c r="A225" s="186"/>
      <c r="B225" s="124" t="s">
        <v>60</v>
      </c>
      <c r="C225" s="147">
        <f>C4+C161</f>
        <v>1901308.14</v>
      </c>
      <c r="D225" s="147">
        <f>D4+D161</f>
        <v>1459210.33</v>
      </c>
      <c r="E225" s="147">
        <f t="shared" si="36"/>
        <v>76.747703294427609</v>
      </c>
      <c r="F225" s="212">
        <f t="shared" si="33"/>
        <v>-442097.80999999982</v>
      </c>
    </row>
  </sheetData>
  <mergeCells count="1">
    <mergeCell ref="A1:F1"/>
  </mergeCells>
  <pageMargins left="0.70866141732283472" right="0.19685039370078741" top="0.23622047244094491" bottom="0.11811023622047245" header="0.31496062992125984" footer="0.31496062992125984"/>
  <pageSetup paperSize="9" scale="7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A43" workbookViewId="0">
      <selection activeCell="B10" sqref="B10"/>
    </sheetView>
  </sheetViews>
  <sheetFormatPr defaultColWidth="9.140625" defaultRowHeight="15" x14ac:dyDescent="0.25"/>
  <cols>
    <col min="1" max="1" width="12.7109375" style="1" customWidth="1"/>
    <col min="2" max="2" width="53" style="1" customWidth="1"/>
    <col min="3" max="3" width="17.140625" style="1" customWidth="1"/>
    <col min="4" max="4" width="8.42578125" style="1" hidden="1" customWidth="1"/>
    <col min="5" max="5" width="18.28515625" style="1" customWidth="1"/>
    <col min="6" max="6" width="16.140625" style="46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s="46" customFormat="1" ht="19.5" x14ac:dyDescent="0.35">
      <c r="A1" s="322" t="s">
        <v>68</v>
      </c>
      <c r="B1" s="322"/>
      <c r="C1" s="322"/>
      <c r="D1" s="322"/>
      <c r="E1" s="322"/>
      <c r="F1" s="322"/>
      <c r="G1" s="322"/>
      <c r="H1" s="322"/>
    </row>
    <row r="2" spans="1:19" s="46" customFormat="1" ht="19.5" x14ac:dyDescent="0.35">
      <c r="A2" s="322" t="s">
        <v>516</v>
      </c>
      <c r="B2" s="322"/>
      <c r="C2" s="322"/>
      <c r="D2" s="322"/>
      <c r="E2" s="322"/>
      <c r="F2" s="322"/>
      <c r="G2" s="322"/>
      <c r="H2" s="322"/>
    </row>
    <row r="3" spans="1:19" ht="15.75" x14ac:dyDescent="0.25">
      <c r="A3" s="45"/>
      <c r="B3" s="45"/>
      <c r="C3" s="45"/>
      <c r="D3" s="45"/>
      <c r="E3" s="45"/>
      <c r="F3" s="323"/>
      <c r="G3" s="323"/>
      <c r="H3" s="323"/>
    </row>
    <row r="4" spans="1:19" s="3" customFormat="1" ht="110.25" customHeight="1" x14ac:dyDescent="0.2">
      <c r="A4" s="51" t="s">
        <v>69</v>
      </c>
      <c r="B4" s="51" t="s">
        <v>70</v>
      </c>
      <c r="C4" s="51" t="s">
        <v>360</v>
      </c>
      <c r="D4" s="51" t="s">
        <v>71</v>
      </c>
      <c r="E4" s="51" t="s">
        <v>190</v>
      </c>
      <c r="F4" s="51" t="s">
        <v>517</v>
      </c>
      <c r="G4" s="51" t="s">
        <v>72</v>
      </c>
      <c r="H4" s="71" t="s">
        <v>191</v>
      </c>
    </row>
    <row r="5" spans="1:19" s="3" customFormat="1" ht="15.75" x14ac:dyDescent="0.2">
      <c r="A5" s="51">
        <v>1</v>
      </c>
      <c r="B5" s="51">
        <v>2</v>
      </c>
      <c r="C5" s="51">
        <v>3</v>
      </c>
      <c r="D5" s="51"/>
      <c r="E5" s="51">
        <v>4</v>
      </c>
      <c r="F5" s="51">
        <v>5</v>
      </c>
      <c r="G5" s="51"/>
      <c r="H5" s="71">
        <v>6</v>
      </c>
    </row>
    <row r="6" spans="1:19" ht="15.75" x14ac:dyDescent="0.25">
      <c r="A6" s="72">
        <v>100</v>
      </c>
      <c r="B6" s="73" t="s">
        <v>73</v>
      </c>
      <c r="C6" s="52">
        <f>SUM(C7:C14)</f>
        <v>142977.23000000001</v>
      </c>
      <c r="D6" s="52"/>
      <c r="E6" s="52">
        <f>SUM(E7:E14)</f>
        <v>131751.14000000001</v>
      </c>
      <c r="F6" s="52">
        <f>SUM(F7:F14)</f>
        <v>93923.85</v>
      </c>
      <c r="G6" s="44"/>
      <c r="H6" s="61">
        <f>F6/E6*100</f>
        <v>71.288832870819945</v>
      </c>
    </row>
    <row r="7" spans="1:19" s="4" customFormat="1" ht="31.5" x14ac:dyDescent="0.25">
      <c r="A7" s="74">
        <v>102</v>
      </c>
      <c r="B7" s="28" t="s">
        <v>74</v>
      </c>
      <c r="C7" s="53">
        <v>2371.4899999999998</v>
      </c>
      <c r="D7" s="53"/>
      <c r="E7" s="53">
        <v>2371.4899999999998</v>
      </c>
      <c r="F7" s="53">
        <v>1825.28</v>
      </c>
      <c r="G7" s="62"/>
      <c r="H7" s="56">
        <f>F7/E7*100</f>
        <v>76.967644814019891</v>
      </c>
    </row>
    <row r="8" spans="1:19" ht="47.25" x14ac:dyDescent="0.25">
      <c r="A8" s="33">
        <v>103</v>
      </c>
      <c r="B8" s="28" t="s">
        <v>75</v>
      </c>
      <c r="C8" s="54">
        <v>4307.37</v>
      </c>
      <c r="D8" s="54"/>
      <c r="E8" s="54">
        <v>4307.37</v>
      </c>
      <c r="F8" s="54">
        <v>3071.68</v>
      </c>
      <c r="G8" s="42"/>
      <c r="H8" s="56">
        <f>F8/E8*100</f>
        <v>71.312192822998725</v>
      </c>
      <c r="L8" s="5"/>
      <c r="M8" s="5"/>
      <c r="N8" s="6"/>
      <c r="O8" s="5"/>
      <c r="P8" s="5"/>
      <c r="Q8" s="5"/>
      <c r="R8" s="5"/>
      <c r="S8" s="7"/>
    </row>
    <row r="9" spans="1:19" ht="63" x14ac:dyDescent="0.25">
      <c r="A9" s="33">
        <v>104</v>
      </c>
      <c r="B9" s="28" t="s">
        <v>76</v>
      </c>
      <c r="C9" s="54">
        <v>85165.13</v>
      </c>
      <c r="D9" s="54"/>
      <c r="E9" s="54">
        <v>85165.13</v>
      </c>
      <c r="F9" s="54">
        <v>62159.39</v>
      </c>
      <c r="G9" s="42"/>
      <c r="H9" s="56">
        <f t="shared" ref="H9:H61" si="0">F9/E9*100</f>
        <v>72.986902033731411</v>
      </c>
      <c r="L9" s="8"/>
      <c r="M9" s="9"/>
      <c r="N9" s="10"/>
      <c r="O9" s="11"/>
      <c r="P9" s="12"/>
      <c r="Q9" s="11"/>
      <c r="R9" s="12"/>
      <c r="S9" s="7"/>
    </row>
    <row r="10" spans="1:19" ht="15.75" x14ac:dyDescent="0.25">
      <c r="A10" s="33">
        <v>105</v>
      </c>
      <c r="B10" s="28" t="s">
        <v>77</v>
      </c>
      <c r="C10" s="54">
        <v>89.3</v>
      </c>
      <c r="D10" s="54"/>
      <c r="E10" s="54">
        <v>89.3</v>
      </c>
      <c r="F10" s="54">
        <v>1</v>
      </c>
      <c r="G10" s="42"/>
      <c r="H10" s="56">
        <f t="shared" si="0"/>
        <v>1.1198208286674132</v>
      </c>
      <c r="L10" s="13"/>
      <c r="M10" s="14"/>
      <c r="N10" s="15"/>
      <c r="O10" s="16"/>
      <c r="P10" s="16"/>
      <c r="Q10" s="16"/>
      <c r="R10" s="17"/>
      <c r="S10" s="7"/>
    </row>
    <row r="11" spans="1:19" ht="47.25" x14ac:dyDescent="0.25">
      <c r="A11" s="33">
        <v>106</v>
      </c>
      <c r="B11" s="28" t="s">
        <v>78</v>
      </c>
      <c r="C11" s="54">
        <v>21635.4</v>
      </c>
      <c r="D11" s="54"/>
      <c r="E11" s="54">
        <v>21635.4</v>
      </c>
      <c r="F11" s="54">
        <v>15575.73</v>
      </c>
      <c r="G11" s="42"/>
      <c r="H11" s="56">
        <f t="shared" si="0"/>
        <v>71.991874428020736</v>
      </c>
      <c r="L11" s="18"/>
      <c r="M11" s="14"/>
      <c r="N11" s="19"/>
      <c r="O11" s="20"/>
      <c r="P11" s="20"/>
      <c r="Q11" s="20"/>
      <c r="R11" s="17"/>
      <c r="S11" s="7"/>
    </row>
    <row r="12" spans="1:19" ht="15.75" x14ac:dyDescent="0.25">
      <c r="A12" s="33">
        <v>107</v>
      </c>
      <c r="B12" s="28" t="s">
        <v>79</v>
      </c>
      <c r="C12" s="54">
        <v>0</v>
      </c>
      <c r="D12" s="54"/>
      <c r="E12" s="54">
        <v>0</v>
      </c>
      <c r="F12" s="54">
        <v>0</v>
      </c>
      <c r="G12" s="42"/>
      <c r="H12" s="56">
        <v>0</v>
      </c>
      <c r="L12" s="18"/>
      <c r="M12" s="14"/>
      <c r="N12" s="19"/>
      <c r="O12" s="20"/>
      <c r="P12" s="17"/>
      <c r="Q12" s="20"/>
      <c r="R12" s="17"/>
      <c r="S12" s="7"/>
    </row>
    <row r="13" spans="1:19" ht="15.75" x14ac:dyDescent="0.25">
      <c r="A13" s="33">
        <v>111</v>
      </c>
      <c r="B13" s="28" t="s">
        <v>80</v>
      </c>
      <c r="C13" s="54">
        <v>12000</v>
      </c>
      <c r="D13" s="54"/>
      <c r="E13" s="54">
        <v>773.91</v>
      </c>
      <c r="F13" s="54">
        <v>0</v>
      </c>
      <c r="G13" s="42"/>
      <c r="H13" s="56">
        <v>69.7</v>
      </c>
      <c r="J13" s="58"/>
      <c r="L13" s="18"/>
      <c r="M13" s="14"/>
      <c r="N13" s="19"/>
      <c r="O13" s="20"/>
      <c r="P13" s="20"/>
      <c r="Q13" s="20"/>
      <c r="R13" s="17"/>
      <c r="S13" s="7"/>
    </row>
    <row r="14" spans="1:19" ht="15.75" x14ac:dyDescent="0.25">
      <c r="A14" s="33">
        <v>113</v>
      </c>
      <c r="B14" s="28" t="s">
        <v>81</v>
      </c>
      <c r="C14" s="54">
        <v>17408.54</v>
      </c>
      <c r="D14" s="54"/>
      <c r="E14" s="54">
        <v>17408.54</v>
      </c>
      <c r="F14" s="54">
        <v>11290.77</v>
      </c>
      <c r="G14" s="42"/>
      <c r="H14" s="56">
        <f t="shared" si="0"/>
        <v>64.857650325644769</v>
      </c>
      <c r="L14" s="18"/>
      <c r="M14" s="14"/>
      <c r="N14" s="19"/>
      <c r="O14" s="20"/>
      <c r="P14" s="17"/>
      <c r="Q14" s="20"/>
      <c r="R14" s="17"/>
      <c r="S14" s="7"/>
    </row>
    <row r="15" spans="1:19" ht="31.5" x14ac:dyDescent="0.25">
      <c r="A15" s="75">
        <v>300</v>
      </c>
      <c r="B15" s="76" t="s">
        <v>82</v>
      </c>
      <c r="C15" s="55">
        <f>SUM(C16:C19)</f>
        <v>12033.88</v>
      </c>
      <c r="D15" s="55"/>
      <c r="E15" s="55">
        <f>SUM(E16:E19)</f>
        <v>13027.029999999999</v>
      </c>
      <c r="F15" s="55">
        <f>SUM(F16:F19)</f>
        <v>10222.24</v>
      </c>
      <c r="G15" s="63"/>
      <c r="H15" s="64">
        <f t="shared" si="0"/>
        <v>78.46945927045536</v>
      </c>
      <c r="J15" s="58"/>
      <c r="L15" s="18"/>
      <c r="M15" s="14"/>
      <c r="N15" s="19"/>
      <c r="O15" s="20"/>
      <c r="P15" s="20"/>
      <c r="Q15" s="20"/>
      <c r="R15" s="17"/>
      <c r="S15" s="7"/>
    </row>
    <row r="16" spans="1:19" ht="15.75" x14ac:dyDescent="0.25">
      <c r="A16" s="33">
        <v>302</v>
      </c>
      <c r="B16" s="28" t="s">
        <v>83</v>
      </c>
      <c r="C16" s="54">
        <v>0</v>
      </c>
      <c r="D16" s="54"/>
      <c r="E16" s="54">
        <v>0</v>
      </c>
      <c r="F16" s="54">
        <v>0</v>
      </c>
      <c r="G16" s="42"/>
      <c r="H16" s="56">
        <v>0</v>
      </c>
      <c r="L16" s="18"/>
      <c r="M16" s="14"/>
      <c r="N16" s="19"/>
      <c r="O16" s="20"/>
      <c r="P16" s="20"/>
      <c r="Q16" s="20"/>
      <c r="R16" s="17"/>
      <c r="S16" s="7"/>
    </row>
    <row r="17" spans="1:19" ht="47.25" x14ac:dyDescent="0.25">
      <c r="A17" s="33">
        <v>309</v>
      </c>
      <c r="B17" s="28" t="s">
        <v>84</v>
      </c>
      <c r="C17" s="54">
        <v>466</v>
      </c>
      <c r="D17" s="54"/>
      <c r="E17" s="54">
        <v>466</v>
      </c>
      <c r="F17" s="54">
        <v>465.9</v>
      </c>
      <c r="G17" s="42"/>
      <c r="H17" s="56">
        <f t="shared" si="0"/>
        <v>99.978540772532185</v>
      </c>
      <c r="L17" s="18"/>
      <c r="M17" s="14"/>
      <c r="N17" s="19"/>
      <c r="O17" s="20"/>
      <c r="P17" s="17"/>
      <c r="Q17" s="20"/>
      <c r="R17" s="17"/>
      <c r="S17" s="7"/>
    </row>
    <row r="18" spans="1:19" ht="15.75" x14ac:dyDescent="0.25">
      <c r="A18" s="33">
        <v>310</v>
      </c>
      <c r="B18" s="28" t="s">
        <v>85</v>
      </c>
      <c r="C18" s="54">
        <v>10119.33</v>
      </c>
      <c r="D18" s="54"/>
      <c r="E18" s="54">
        <v>11112.48</v>
      </c>
      <c r="F18" s="54">
        <v>8632.5300000000007</v>
      </c>
      <c r="G18" s="42"/>
      <c r="H18" s="56">
        <f t="shared" si="0"/>
        <v>77.683199429830253</v>
      </c>
      <c r="L18" s="21"/>
      <c r="M18" s="22"/>
      <c r="N18" s="23"/>
      <c r="O18" s="24"/>
      <c r="P18" s="24"/>
      <c r="Q18" s="24"/>
      <c r="R18" s="17"/>
      <c r="S18" s="7"/>
    </row>
    <row r="19" spans="1:19" ht="31.5" x14ac:dyDescent="0.25">
      <c r="A19" s="33">
        <v>314</v>
      </c>
      <c r="B19" s="28" t="s">
        <v>86</v>
      </c>
      <c r="C19" s="54">
        <v>1448.55</v>
      </c>
      <c r="D19" s="54"/>
      <c r="E19" s="54">
        <v>1448.55</v>
      </c>
      <c r="F19" s="54">
        <v>1123.81</v>
      </c>
      <c r="G19" s="42"/>
      <c r="H19" s="56">
        <f t="shared" si="0"/>
        <v>77.581719650685159</v>
      </c>
      <c r="L19" s="18"/>
      <c r="M19" s="14"/>
      <c r="N19" s="25"/>
      <c r="O19" s="20"/>
      <c r="P19" s="20"/>
      <c r="Q19" s="20"/>
      <c r="R19" s="17"/>
      <c r="S19" s="7"/>
    </row>
    <row r="20" spans="1:19" ht="15.75" x14ac:dyDescent="0.25">
      <c r="A20" s="36">
        <v>400</v>
      </c>
      <c r="B20" s="73" t="s">
        <v>87</v>
      </c>
      <c r="C20" s="52">
        <f>SUM(C21:C26)</f>
        <v>98295.12999999999</v>
      </c>
      <c r="D20" s="52"/>
      <c r="E20" s="52">
        <f>SUM(E21:E26)</f>
        <v>98295.12999999999</v>
      </c>
      <c r="F20" s="52">
        <f>SUM(F21:F26)</f>
        <v>77288.210000000006</v>
      </c>
      <c r="G20" s="44"/>
      <c r="H20" s="61">
        <f t="shared" si="0"/>
        <v>78.628727588030074</v>
      </c>
      <c r="L20" s="18"/>
      <c r="M20" s="14"/>
      <c r="N20" s="25"/>
      <c r="O20" s="20"/>
      <c r="P20" s="20"/>
      <c r="Q20" s="20"/>
      <c r="R20" s="17"/>
      <c r="S20" s="7"/>
    </row>
    <row r="21" spans="1:19" ht="15.75" x14ac:dyDescent="0.25">
      <c r="A21" s="33">
        <v>405</v>
      </c>
      <c r="B21" s="28" t="s">
        <v>88</v>
      </c>
      <c r="C21" s="54">
        <v>994.2</v>
      </c>
      <c r="D21" s="54"/>
      <c r="E21" s="54">
        <v>994.2</v>
      </c>
      <c r="F21" s="54">
        <v>861.23</v>
      </c>
      <c r="G21" s="42"/>
      <c r="H21" s="56">
        <f t="shared" si="0"/>
        <v>86.625427479380406</v>
      </c>
      <c r="L21" s="18"/>
      <c r="M21" s="14"/>
      <c r="N21" s="25"/>
      <c r="O21" s="20"/>
      <c r="P21" s="20"/>
      <c r="Q21" s="20"/>
      <c r="R21" s="17"/>
      <c r="S21" s="7"/>
    </row>
    <row r="22" spans="1:19" ht="15.75" x14ac:dyDescent="0.25">
      <c r="A22" s="33">
        <v>406</v>
      </c>
      <c r="B22" s="28" t="s">
        <v>89</v>
      </c>
      <c r="C22" s="54">
        <v>1798.12</v>
      </c>
      <c r="D22" s="54"/>
      <c r="E22" s="54">
        <v>1798.12</v>
      </c>
      <c r="F22" s="54">
        <v>1246.7</v>
      </c>
      <c r="G22" s="42"/>
      <c r="H22" s="56">
        <f t="shared" si="0"/>
        <v>69.333526127288508</v>
      </c>
      <c r="L22" s="18"/>
      <c r="M22" s="14"/>
      <c r="N22" s="25"/>
      <c r="O22" s="20"/>
      <c r="P22" s="20"/>
      <c r="Q22" s="20"/>
      <c r="R22" s="17"/>
      <c r="S22" s="7"/>
    </row>
    <row r="23" spans="1:19" ht="15.75" x14ac:dyDescent="0.25">
      <c r="A23" s="33">
        <v>408</v>
      </c>
      <c r="B23" s="77" t="s">
        <v>90</v>
      </c>
      <c r="C23" s="54">
        <v>680</v>
      </c>
      <c r="D23" s="54"/>
      <c r="E23" s="54">
        <v>680</v>
      </c>
      <c r="F23" s="54">
        <v>34.200000000000003</v>
      </c>
      <c r="G23" s="42"/>
      <c r="H23" s="56">
        <f t="shared" si="0"/>
        <v>5.0294117647058831</v>
      </c>
      <c r="L23" s="26"/>
      <c r="M23" s="9"/>
      <c r="N23" s="27"/>
      <c r="O23" s="11"/>
      <c r="P23" s="10"/>
      <c r="Q23" s="11"/>
      <c r="R23" s="17"/>
      <c r="S23" s="7"/>
    </row>
    <row r="24" spans="1:19" ht="15.75" x14ac:dyDescent="0.25">
      <c r="A24" s="33">
        <v>409</v>
      </c>
      <c r="B24" s="28" t="s">
        <v>91</v>
      </c>
      <c r="C24" s="54">
        <v>85794.99</v>
      </c>
      <c r="D24" s="54"/>
      <c r="E24" s="54">
        <v>85794.99</v>
      </c>
      <c r="F24" s="54">
        <v>72298.67</v>
      </c>
      <c r="G24" s="42"/>
      <c r="H24" s="56">
        <f t="shared" si="0"/>
        <v>84.269104757748664</v>
      </c>
      <c r="L24" s="18"/>
      <c r="M24" s="14"/>
      <c r="N24" s="25"/>
      <c r="O24" s="20"/>
      <c r="P24" s="20"/>
      <c r="Q24" s="20"/>
      <c r="R24" s="17"/>
      <c r="S24" s="7"/>
    </row>
    <row r="25" spans="1:19" ht="15.75" x14ac:dyDescent="0.25">
      <c r="A25" s="33">
        <v>410</v>
      </c>
      <c r="B25" s="28" t="s">
        <v>92</v>
      </c>
      <c r="C25" s="54">
        <v>2110.0100000000002</v>
      </c>
      <c r="D25" s="54"/>
      <c r="E25" s="54">
        <v>2110.0100000000002</v>
      </c>
      <c r="F25" s="54">
        <v>433</v>
      </c>
      <c r="G25" s="42"/>
      <c r="H25" s="56">
        <f t="shared" si="0"/>
        <v>20.521229757204939</v>
      </c>
      <c r="L25" s="18"/>
      <c r="M25" s="14"/>
      <c r="N25" s="25"/>
      <c r="O25" s="20"/>
      <c r="P25" s="20"/>
      <c r="Q25" s="20"/>
      <c r="R25" s="17"/>
      <c r="S25" s="7"/>
    </row>
    <row r="26" spans="1:19" ht="18" customHeight="1" x14ac:dyDescent="0.25">
      <c r="A26" s="78">
        <v>412</v>
      </c>
      <c r="B26" s="77" t="s">
        <v>93</v>
      </c>
      <c r="C26" s="65">
        <v>6917.81</v>
      </c>
      <c r="D26" s="65"/>
      <c r="E26" s="65">
        <v>6917.81</v>
      </c>
      <c r="F26" s="65">
        <v>2414.41</v>
      </c>
      <c r="G26" s="66"/>
      <c r="H26" s="67">
        <f t="shared" si="0"/>
        <v>34.901363292718358</v>
      </c>
      <c r="L26" s="18"/>
      <c r="M26" s="29"/>
      <c r="N26" s="25"/>
      <c r="O26" s="20"/>
      <c r="P26" s="20"/>
      <c r="Q26" s="20"/>
      <c r="R26" s="17"/>
      <c r="S26" s="7"/>
    </row>
    <row r="27" spans="1:19" s="30" customFormat="1" ht="15.75" x14ac:dyDescent="0.25">
      <c r="A27" s="72">
        <v>500</v>
      </c>
      <c r="B27" s="73" t="s">
        <v>94</v>
      </c>
      <c r="C27" s="52">
        <f>SUM(C28:C31)</f>
        <v>357092.24000000005</v>
      </c>
      <c r="D27" s="52"/>
      <c r="E27" s="52">
        <f>SUM(E28:E31)</f>
        <v>367325.18</v>
      </c>
      <c r="F27" s="52">
        <f>SUM(F28:F31)</f>
        <v>97689.14</v>
      </c>
      <c r="G27" s="44"/>
      <c r="H27" s="61">
        <f t="shared" si="0"/>
        <v>26.594730042737609</v>
      </c>
      <c r="J27" s="59" t="s">
        <v>62</v>
      </c>
      <c r="L27" s="18"/>
      <c r="M27" s="31"/>
      <c r="N27" s="25"/>
      <c r="O27" s="20"/>
      <c r="P27" s="17"/>
      <c r="Q27" s="20"/>
      <c r="R27" s="17"/>
      <c r="S27" s="32"/>
    </row>
    <row r="28" spans="1:19" ht="15.75" x14ac:dyDescent="0.25">
      <c r="A28" s="33">
        <v>501</v>
      </c>
      <c r="B28" s="77" t="s">
        <v>95</v>
      </c>
      <c r="C28" s="54">
        <v>164544.1</v>
      </c>
      <c r="D28" s="54"/>
      <c r="E28" s="54">
        <v>164544.1</v>
      </c>
      <c r="F28" s="54">
        <v>8780.83</v>
      </c>
      <c r="G28" s="42"/>
      <c r="H28" s="56">
        <f t="shared" si="0"/>
        <v>5.3364599520736382</v>
      </c>
      <c r="L28" s="18"/>
      <c r="M28" s="31"/>
      <c r="N28" s="25"/>
      <c r="O28" s="20"/>
      <c r="P28" s="20"/>
      <c r="Q28" s="20"/>
      <c r="R28" s="17"/>
      <c r="S28" s="7"/>
    </row>
    <row r="29" spans="1:19" ht="15.75" x14ac:dyDescent="0.25">
      <c r="A29" s="33">
        <v>502</v>
      </c>
      <c r="B29" s="77" t="s">
        <v>96</v>
      </c>
      <c r="C29" s="54">
        <v>117062.14</v>
      </c>
      <c r="D29" s="54"/>
      <c r="E29" s="54">
        <v>127295.08</v>
      </c>
      <c r="F29" s="54">
        <v>32834.22</v>
      </c>
      <c r="G29" s="42"/>
      <c r="H29" s="56">
        <f t="shared" si="0"/>
        <v>25.793785588571062</v>
      </c>
      <c r="J29" s="58"/>
      <c r="L29" s="18"/>
      <c r="M29" s="29"/>
      <c r="N29" s="25"/>
      <c r="O29" s="20"/>
      <c r="P29" s="17"/>
      <c r="Q29" s="20"/>
      <c r="R29" s="17"/>
      <c r="S29" s="7"/>
    </row>
    <row r="30" spans="1:19" ht="15.75" x14ac:dyDescent="0.25">
      <c r="A30" s="33">
        <v>503</v>
      </c>
      <c r="B30" s="77" t="s">
        <v>97</v>
      </c>
      <c r="C30" s="54">
        <v>63398.41</v>
      </c>
      <c r="D30" s="54"/>
      <c r="E30" s="54">
        <v>63398.41</v>
      </c>
      <c r="F30" s="54">
        <v>47384</v>
      </c>
      <c r="G30" s="42"/>
      <c r="H30" s="56">
        <f t="shared" si="0"/>
        <v>74.740044742447012</v>
      </c>
      <c r="L30" s="8"/>
      <c r="M30" s="9"/>
      <c r="N30" s="10"/>
      <c r="O30" s="11"/>
      <c r="P30" s="12"/>
      <c r="Q30" s="11"/>
      <c r="R30" s="17"/>
      <c r="S30" s="7"/>
    </row>
    <row r="31" spans="1:19" ht="31.5" x14ac:dyDescent="0.25">
      <c r="A31" s="33">
        <v>505</v>
      </c>
      <c r="B31" s="77" t="s">
        <v>98</v>
      </c>
      <c r="C31" s="54">
        <v>12087.59</v>
      </c>
      <c r="D31" s="54"/>
      <c r="E31" s="54">
        <v>12087.59</v>
      </c>
      <c r="F31" s="54">
        <v>8690.09</v>
      </c>
      <c r="G31" s="42"/>
      <c r="H31" s="56">
        <f t="shared" si="0"/>
        <v>71.892660158062938</v>
      </c>
      <c r="L31" s="18"/>
      <c r="M31" s="29"/>
      <c r="N31" s="19"/>
      <c r="O31" s="20"/>
      <c r="P31" s="20"/>
      <c r="Q31" s="20"/>
      <c r="R31" s="17"/>
      <c r="S31" s="7"/>
    </row>
    <row r="32" spans="1:19" s="30" customFormat="1" ht="15.75" x14ac:dyDescent="0.25">
      <c r="A32" s="72">
        <v>600</v>
      </c>
      <c r="B32" s="73" t="s">
        <v>99</v>
      </c>
      <c r="C32" s="52">
        <f>SUM(C33:C35)</f>
        <v>1866.8999999999999</v>
      </c>
      <c r="D32" s="52">
        <f>SUM(D35)</f>
        <v>0</v>
      </c>
      <c r="E32" s="52">
        <f>SUM(E33:E35)</f>
        <v>1866.8999999999999</v>
      </c>
      <c r="F32" s="52">
        <f>SUM(F33:F35)</f>
        <v>1235.07</v>
      </c>
      <c r="G32" s="44"/>
      <c r="H32" s="61">
        <f t="shared" si="0"/>
        <v>66.156194761369107</v>
      </c>
      <c r="L32" s="18"/>
      <c r="M32" s="29"/>
      <c r="N32" s="19"/>
      <c r="O32" s="20"/>
      <c r="P32" s="17"/>
      <c r="Q32" s="20"/>
      <c r="R32" s="17"/>
      <c r="S32" s="32"/>
    </row>
    <row r="33" spans="1:19" s="30" customFormat="1" ht="15.75" x14ac:dyDescent="0.25">
      <c r="A33" s="79">
        <v>602</v>
      </c>
      <c r="B33" s="77" t="s">
        <v>100</v>
      </c>
      <c r="C33" s="54">
        <v>90.07</v>
      </c>
      <c r="D33" s="54"/>
      <c r="E33" s="54">
        <v>90.07</v>
      </c>
      <c r="F33" s="54">
        <v>0</v>
      </c>
      <c r="G33" s="42"/>
      <c r="H33" s="56">
        <f t="shared" si="0"/>
        <v>0</v>
      </c>
      <c r="L33" s="18"/>
      <c r="M33" s="29"/>
      <c r="N33" s="19"/>
      <c r="O33" s="20"/>
      <c r="P33" s="17"/>
      <c r="Q33" s="20"/>
      <c r="R33" s="17"/>
      <c r="S33" s="32"/>
    </row>
    <row r="34" spans="1:19" s="30" customFormat="1" ht="31.5" x14ac:dyDescent="0.25">
      <c r="A34" s="79">
        <v>603</v>
      </c>
      <c r="B34" s="77" t="s">
        <v>101</v>
      </c>
      <c r="C34" s="54">
        <v>695</v>
      </c>
      <c r="D34" s="54"/>
      <c r="E34" s="54">
        <v>695</v>
      </c>
      <c r="F34" s="54">
        <v>390.2</v>
      </c>
      <c r="G34" s="42"/>
      <c r="H34" s="56">
        <f t="shared" si="0"/>
        <v>56.143884892086326</v>
      </c>
      <c r="L34" s="18"/>
      <c r="M34" s="29"/>
      <c r="N34" s="19"/>
      <c r="O34" s="20"/>
      <c r="P34" s="17"/>
      <c r="Q34" s="20"/>
      <c r="R34" s="17"/>
      <c r="S34" s="32"/>
    </row>
    <row r="35" spans="1:19" s="30" customFormat="1" ht="31.5" x14ac:dyDescent="0.3">
      <c r="A35" s="79">
        <v>605</v>
      </c>
      <c r="B35" s="77" t="s">
        <v>102</v>
      </c>
      <c r="C35" s="54">
        <v>1081.83</v>
      </c>
      <c r="D35" s="54"/>
      <c r="E35" s="54">
        <v>1081.83</v>
      </c>
      <c r="F35" s="54">
        <v>844.87</v>
      </c>
      <c r="G35" s="42"/>
      <c r="H35" s="56">
        <f t="shared" si="0"/>
        <v>78.096373737093643</v>
      </c>
      <c r="L35" s="18"/>
      <c r="M35" s="68"/>
      <c r="N35" s="25"/>
      <c r="O35" s="20"/>
      <c r="P35" s="20"/>
      <c r="Q35" s="20"/>
      <c r="R35" s="17"/>
      <c r="S35" s="32"/>
    </row>
    <row r="36" spans="1:19" s="30" customFormat="1" ht="15.75" x14ac:dyDescent="0.25">
      <c r="A36" s="72">
        <v>700</v>
      </c>
      <c r="B36" s="73" t="s">
        <v>103</v>
      </c>
      <c r="C36" s="52">
        <f>SUM(C37:C41)</f>
        <v>1188574.73</v>
      </c>
      <c r="D36" s="52"/>
      <c r="E36" s="52">
        <f>SUM(E37:E41)</f>
        <v>1188574.73</v>
      </c>
      <c r="F36" s="52">
        <f>SUM(F37:F41)</f>
        <v>971943.49999999988</v>
      </c>
      <c r="G36" s="44"/>
      <c r="H36" s="61">
        <f t="shared" si="0"/>
        <v>81.773865409371439</v>
      </c>
      <c r="J36" s="59" t="s">
        <v>62</v>
      </c>
      <c r="L36" s="18"/>
      <c r="M36" s="29"/>
      <c r="N36" s="19"/>
      <c r="O36" s="20"/>
      <c r="P36" s="17"/>
      <c r="Q36" s="20"/>
      <c r="R36" s="17"/>
      <c r="S36" s="32"/>
    </row>
    <row r="37" spans="1:19" s="30" customFormat="1" ht="15.75" x14ac:dyDescent="0.25">
      <c r="A37" s="33">
        <v>701</v>
      </c>
      <c r="B37" s="77" t="s">
        <v>104</v>
      </c>
      <c r="C37" s="54">
        <v>383015.57</v>
      </c>
      <c r="D37" s="54"/>
      <c r="E37" s="54">
        <v>383015.57</v>
      </c>
      <c r="F37" s="54">
        <v>329704.62</v>
      </c>
      <c r="G37" s="42"/>
      <c r="H37" s="56">
        <f t="shared" si="0"/>
        <v>86.081257741036481</v>
      </c>
      <c r="L37" s="8"/>
      <c r="M37" s="9"/>
      <c r="N37" s="10"/>
      <c r="O37" s="10"/>
      <c r="P37" s="10"/>
      <c r="Q37" s="11"/>
      <c r="R37" s="17"/>
      <c r="S37" s="32"/>
    </row>
    <row r="38" spans="1:19" s="30" customFormat="1" ht="15.75" x14ac:dyDescent="0.25">
      <c r="A38" s="33">
        <v>702</v>
      </c>
      <c r="B38" s="77" t="s">
        <v>105</v>
      </c>
      <c r="C38" s="54">
        <v>552541.44999999995</v>
      </c>
      <c r="D38" s="54"/>
      <c r="E38" s="54">
        <v>552541.44999999995</v>
      </c>
      <c r="F38" s="54">
        <v>457107.09</v>
      </c>
      <c r="G38" s="42"/>
      <c r="H38" s="56">
        <f t="shared" si="0"/>
        <v>82.728108452316121</v>
      </c>
      <c r="J38" s="59"/>
      <c r="L38" s="34"/>
      <c r="M38" s="29"/>
      <c r="N38" s="19"/>
      <c r="O38" s="20"/>
      <c r="P38" s="17"/>
      <c r="Q38" s="20"/>
      <c r="R38" s="17"/>
      <c r="S38" s="32"/>
    </row>
    <row r="39" spans="1:19" s="30" customFormat="1" ht="15.75" x14ac:dyDescent="0.25">
      <c r="A39" s="33">
        <v>703</v>
      </c>
      <c r="B39" s="77" t="s">
        <v>192</v>
      </c>
      <c r="C39" s="54">
        <v>181759.52</v>
      </c>
      <c r="D39" s="54"/>
      <c r="E39" s="54">
        <v>181759.52</v>
      </c>
      <c r="F39" s="54">
        <v>131102.71</v>
      </c>
      <c r="G39" s="42"/>
      <c r="H39" s="56">
        <f t="shared" si="0"/>
        <v>72.129762446555759</v>
      </c>
      <c r="L39" s="34"/>
      <c r="M39" s="29"/>
      <c r="N39" s="19"/>
      <c r="O39" s="20"/>
      <c r="P39" s="17"/>
      <c r="Q39" s="20"/>
      <c r="R39" s="17"/>
      <c r="S39" s="32"/>
    </row>
    <row r="40" spans="1:19" s="30" customFormat="1" ht="15.75" x14ac:dyDescent="0.25">
      <c r="A40" s="33">
        <v>707</v>
      </c>
      <c r="B40" s="77" t="s">
        <v>106</v>
      </c>
      <c r="C40" s="54">
        <v>34007.980000000003</v>
      </c>
      <c r="D40" s="54"/>
      <c r="E40" s="54">
        <v>34007.980000000003</v>
      </c>
      <c r="F40" s="54">
        <v>25921.39</v>
      </c>
      <c r="G40" s="42"/>
      <c r="H40" s="56">
        <f t="shared" si="0"/>
        <v>76.221492720238004</v>
      </c>
      <c r="L40" s="8"/>
      <c r="M40" s="9"/>
      <c r="N40" s="27"/>
      <c r="O40" s="11"/>
      <c r="P40" s="11"/>
      <c r="Q40" s="11"/>
      <c r="R40" s="17"/>
      <c r="S40" s="32"/>
    </row>
    <row r="41" spans="1:19" s="30" customFormat="1" ht="15.75" x14ac:dyDescent="0.25">
      <c r="A41" s="33">
        <v>709</v>
      </c>
      <c r="B41" s="77" t="s">
        <v>107</v>
      </c>
      <c r="C41" s="54">
        <v>37250.21</v>
      </c>
      <c r="D41" s="54"/>
      <c r="E41" s="54">
        <v>37250.21</v>
      </c>
      <c r="F41" s="54">
        <v>28107.69</v>
      </c>
      <c r="G41" s="42"/>
      <c r="H41" s="56">
        <f t="shared" si="0"/>
        <v>75.456460513913882</v>
      </c>
      <c r="L41" s="35"/>
      <c r="M41" s="29"/>
      <c r="N41" s="25"/>
      <c r="O41" s="20"/>
      <c r="P41" s="17"/>
      <c r="Q41" s="20"/>
      <c r="R41" s="17"/>
      <c r="S41" s="32"/>
    </row>
    <row r="42" spans="1:19" s="30" customFormat="1" ht="15.75" x14ac:dyDescent="0.25">
      <c r="A42" s="36">
        <v>800</v>
      </c>
      <c r="B42" s="73" t="s">
        <v>108</v>
      </c>
      <c r="C42" s="52">
        <f>SUM(C43:C44)</f>
        <v>103444.26999999999</v>
      </c>
      <c r="D42" s="52"/>
      <c r="E42" s="52">
        <f>SUM(E43:E44)</f>
        <v>103444.26999999999</v>
      </c>
      <c r="F42" s="52">
        <f>SUM(F43:F44)</f>
        <v>81745.25</v>
      </c>
      <c r="G42" s="44"/>
      <c r="H42" s="61">
        <f t="shared" si="0"/>
        <v>79.023468385440793</v>
      </c>
      <c r="L42" s="35"/>
      <c r="M42" s="29"/>
      <c r="N42" s="25"/>
      <c r="O42" s="20"/>
      <c r="P42" s="20"/>
      <c r="Q42" s="20"/>
      <c r="R42" s="17"/>
      <c r="S42" s="32"/>
    </row>
    <row r="43" spans="1:19" s="30" customFormat="1" ht="15.75" x14ac:dyDescent="0.25">
      <c r="A43" s="33">
        <v>801</v>
      </c>
      <c r="B43" s="77" t="s">
        <v>109</v>
      </c>
      <c r="C43" s="54">
        <v>78092.259999999995</v>
      </c>
      <c r="D43" s="54"/>
      <c r="E43" s="54">
        <v>78092.259999999995</v>
      </c>
      <c r="F43" s="54">
        <v>61557.760000000002</v>
      </c>
      <c r="G43" s="42"/>
      <c r="H43" s="56">
        <f t="shared" si="0"/>
        <v>78.826966974704021</v>
      </c>
      <c r="L43" s="35"/>
      <c r="M43" s="29"/>
      <c r="N43" s="25"/>
      <c r="O43" s="20"/>
      <c r="P43" s="20"/>
      <c r="Q43" s="20"/>
      <c r="R43" s="17"/>
      <c r="S43" s="32"/>
    </row>
    <row r="44" spans="1:19" s="30" customFormat="1" ht="31.5" x14ac:dyDescent="0.25">
      <c r="A44" s="33">
        <v>804</v>
      </c>
      <c r="B44" s="77" t="s">
        <v>110</v>
      </c>
      <c r="C44" s="54">
        <v>25352.01</v>
      </c>
      <c r="D44" s="54"/>
      <c r="E44" s="54">
        <v>25352.01</v>
      </c>
      <c r="F44" s="54">
        <v>20187.490000000002</v>
      </c>
      <c r="G44" s="42"/>
      <c r="H44" s="56">
        <f t="shared" si="0"/>
        <v>79.628755274236653</v>
      </c>
      <c r="L44" s="35"/>
      <c r="M44" s="29"/>
      <c r="N44" s="25"/>
      <c r="O44" s="20"/>
      <c r="P44" s="17"/>
      <c r="Q44" s="20"/>
      <c r="R44" s="17"/>
      <c r="S44" s="32"/>
    </row>
    <row r="45" spans="1:19" s="30" customFormat="1" ht="15.75" x14ac:dyDescent="0.25">
      <c r="A45" s="36">
        <v>900</v>
      </c>
      <c r="B45" s="73" t="s">
        <v>111</v>
      </c>
      <c r="C45" s="52">
        <f>SUM(C46:C46)</f>
        <v>338.21</v>
      </c>
      <c r="D45" s="52"/>
      <c r="E45" s="52">
        <f>SUM(E46:E46)</f>
        <v>338.21</v>
      </c>
      <c r="F45" s="52">
        <f>SUM(F46:F46)</f>
        <v>0</v>
      </c>
      <c r="G45" s="44"/>
      <c r="H45" s="56">
        <f t="shared" si="0"/>
        <v>0</v>
      </c>
      <c r="L45" s="26"/>
      <c r="M45" s="9"/>
      <c r="N45" s="27"/>
      <c r="O45" s="11"/>
      <c r="P45" s="11"/>
      <c r="Q45" s="11"/>
      <c r="R45" s="17"/>
      <c r="S45" s="32"/>
    </row>
    <row r="46" spans="1:19" s="30" customFormat="1" ht="15.75" x14ac:dyDescent="0.25">
      <c r="A46" s="33">
        <v>909</v>
      </c>
      <c r="B46" s="77" t="s">
        <v>112</v>
      </c>
      <c r="C46" s="54">
        <v>338.21</v>
      </c>
      <c r="D46" s="54"/>
      <c r="E46" s="54">
        <v>338.21</v>
      </c>
      <c r="F46" s="54">
        <v>0</v>
      </c>
      <c r="G46" s="42"/>
      <c r="H46" s="56">
        <f t="shared" si="0"/>
        <v>0</v>
      </c>
      <c r="L46" s="35"/>
      <c r="M46" s="29"/>
      <c r="N46" s="25"/>
      <c r="O46" s="20"/>
      <c r="P46" s="20"/>
      <c r="Q46" s="20"/>
      <c r="R46" s="17"/>
      <c r="S46" s="32"/>
    </row>
    <row r="47" spans="1:19" s="30" customFormat="1" ht="15.75" x14ac:dyDescent="0.25">
      <c r="A47" s="80">
        <v>1000</v>
      </c>
      <c r="B47" s="73" t="s">
        <v>113</v>
      </c>
      <c r="C47" s="52">
        <f>SUM(C48:C52)</f>
        <v>137651.55000000002</v>
      </c>
      <c r="D47" s="52"/>
      <c r="E47" s="52">
        <f>SUM(E48:E52)</f>
        <v>138151.55000000002</v>
      </c>
      <c r="F47" s="52">
        <f>SUM(F48:F52)</f>
        <v>113150.24</v>
      </c>
      <c r="G47" s="44"/>
      <c r="H47" s="61">
        <f t="shared" si="0"/>
        <v>81.902982630307079</v>
      </c>
      <c r="L47" s="35"/>
      <c r="M47" s="29"/>
      <c r="N47" s="25"/>
      <c r="O47" s="20"/>
      <c r="P47" s="20"/>
      <c r="Q47" s="20"/>
      <c r="R47" s="17"/>
      <c r="S47" s="32"/>
    </row>
    <row r="48" spans="1:19" s="30" customFormat="1" ht="15.75" x14ac:dyDescent="0.25">
      <c r="A48" s="81">
        <v>1001</v>
      </c>
      <c r="B48" s="77" t="s">
        <v>114</v>
      </c>
      <c r="C48" s="54">
        <v>11277.16</v>
      </c>
      <c r="D48" s="54"/>
      <c r="E48" s="54">
        <v>11277.16</v>
      </c>
      <c r="F48" s="54">
        <v>7998.15</v>
      </c>
      <c r="G48" s="42"/>
      <c r="H48" s="56">
        <f t="shared" si="0"/>
        <v>70.923441717595566</v>
      </c>
      <c r="L48" s="37"/>
      <c r="M48" s="9"/>
      <c r="N48" s="27"/>
      <c r="O48" s="11"/>
      <c r="P48" s="12"/>
      <c r="Q48" s="11"/>
      <c r="R48" s="17"/>
      <c r="S48" s="32"/>
    </row>
    <row r="49" spans="1:19" s="30" customFormat="1" ht="15.75" x14ac:dyDescent="0.25">
      <c r="A49" s="81">
        <v>1002</v>
      </c>
      <c r="B49" s="77" t="s">
        <v>115</v>
      </c>
      <c r="C49" s="54">
        <v>3404.67</v>
      </c>
      <c r="D49" s="54"/>
      <c r="E49" s="54">
        <v>3404.67</v>
      </c>
      <c r="F49" s="54">
        <v>2900</v>
      </c>
      <c r="G49" s="42"/>
      <c r="H49" s="56">
        <f t="shared" si="0"/>
        <v>85.177124361538702</v>
      </c>
      <c r="L49" s="35"/>
      <c r="M49" s="29"/>
      <c r="N49" s="25"/>
      <c r="O49" s="20"/>
      <c r="P49" s="20"/>
      <c r="Q49" s="20"/>
      <c r="R49" s="17"/>
      <c r="S49" s="32"/>
    </row>
    <row r="50" spans="1:19" s="38" customFormat="1" ht="15.75" x14ac:dyDescent="0.25">
      <c r="A50" s="81">
        <v>1003</v>
      </c>
      <c r="B50" s="77" t="s">
        <v>116</v>
      </c>
      <c r="C50" s="54">
        <v>113385.64</v>
      </c>
      <c r="D50" s="54"/>
      <c r="E50" s="54">
        <v>113885.64</v>
      </c>
      <c r="F50" s="54">
        <v>94808.78</v>
      </c>
      <c r="G50" s="42"/>
      <c r="H50" s="56">
        <f t="shared" si="0"/>
        <v>83.249108491641266</v>
      </c>
      <c r="J50" s="60"/>
      <c r="L50" s="39"/>
      <c r="M50" s="9"/>
      <c r="N50" s="27"/>
      <c r="O50" s="11"/>
      <c r="P50" s="12"/>
      <c r="Q50" s="11"/>
      <c r="R50" s="17"/>
      <c r="S50" s="40"/>
    </row>
    <row r="51" spans="1:19" s="38" customFormat="1" ht="15.75" x14ac:dyDescent="0.25">
      <c r="A51" s="81">
        <v>1004</v>
      </c>
      <c r="B51" s="77" t="s">
        <v>362</v>
      </c>
      <c r="C51" s="54">
        <v>3901.16</v>
      </c>
      <c r="D51" s="54"/>
      <c r="E51" s="54">
        <v>3901.16</v>
      </c>
      <c r="F51" s="54">
        <v>3769.1</v>
      </c>
      <c r="G51" s="42"/>
      <c r="H51" s="56">
        <f t="shared" ref="H51" si="1">F51/E51*100</f>
        <v>96.614853018076673</v>
      </c>
      <c r="J51" s="60"/>
      <c r="L51" s="39"/>
      <c r="M51" s="9"/>
      <c r="N51" s="27"/>
      <c r="O51" s="11"/>
      <c r="P51" s="12"/>
      <c r="Q51" s="11"/>
      <c r="R51" s="17"/>
      <c r="S51" s="40"/>
    </row>
    <row r="52" spans="1:19" s="30" customFormat="1" ht="15.75" x14ac:dyDescent="0.25">
      <c r="A52" s="81">
        <v>1006</v>
      </c>
      <c r="B52" s="77" t="s">
        <v>117</v>
      </c>
      <c r="C52" s="54">
        <v>5682.92</v>
      </c>
      <c r="D52" s="54"/>
      <c r="E52" s="54">
        <v>5682.92</v>
      </c>
      <c r="F52" s="54">
        <v>3674.21</v>
      </c>
      <c r="G52" s="42"/>
      <c r="H52" s="56">
        <f t="shared" si="0"/>
        <v>64.653558381958575</v>
      </c>
      <c r="L52" s="41"/>
      <c r="M52" s="29"/>
      <c r="N52" s="25"/>
      <c r="O52" s="20"/>
      <c r="P52" s="17"/>
      <c r="Q52" s="20"/>
      <c r="R52" s="17"/>
      <c r="S52" s="32"/>
    </row>
    <row r="53" spans="1:19" s="30" customFormat="1" ht="15.75" x14ac:dyDescent="0.25">
      <c r="A53" s="80">
        <v>1100</v>
      </c>
      <c r="B53" s="73" t="s">
        <v>118</v>
      </c>
      <c r="C53" s="52">
        <f>SUM(C54:C55)</f>
        <v>34563.120000000003</v>
      </c>
      <c r="D53" s="52"/>
      <c r="E53" s="52">
        <f t="shared" ref="E53:F53" si="2">SUM(E54:E55)</f>
        <v>34563.120000000003</v>
      </c>
      <c r="F53" s="52">
        <f t="shared" si="2"/>
        <v>29051.42</v>
      </c>
      <c r="G53" s="44"/>
      <c r="H53" s="61">
        <f t="shared" si="0"/>
        <v>84.053233620112991</v>
      </c>
      <c r="L53" s="41"/>
      <c r="M53" s="29"/>
      <c r="N53" s="25"/>
      <c r="O53" s="20"/>
      <c r="P53" s="20"/>
      <c r="Q53" s="20"/>
      <c r="R53" s="17"/>
      <c r="S53" s="32"/>
    </row>
    <row r="54" spans="1:19" s="30" customFormat="1" ht="15.75" x14ac:dyDescent="0.25">
      <c r="A54" s="81">
        <v>1101</v>
      </c>
      <c r="B54" s="77" t="s">
        <v>119</v>
      </c>
      <c r="C54" s="54">
        <v>22717.79</v>
      </c>
      <c r="D54" s="54"/>
      <c r="E54" s="54">
        <v>22717.79</v>
      </c>
      <c r="F54" s="54">
        <v>18972.7</v>
      </c>
      <c r="G54" s="42"/>
      <c r="H54" s="56">
        <f t="shared" si="0"/>
        <v>83.514725684144452</v>
      </c>
      <c r="L54" s="41"/>
      <c r="M54" s="29"/>
      <c r="N54" s="25"/>
      <c r="O54" s="20"/>
      <c r="P54" s="17"/>
      <c r="Q54" s="20"/>
      <c r="R54" s="17"/>
      <c r="S54" s="32"/>
    </row>
    <row r="55" spans="1:19" s="30" customFormat="1" ht="15.75" x14ac:dyDescent="0.25">
      <c r="A55" s="81">
        <v>1101</v>
      </c>
      <c r="B55" s="77" t="s">
        <v>119</v>
      </c>
      <c r="C55" s="54">
        <v>11845.33</v>
      </c>
      <c r="D55" s="54"/>
      <c r="E55" s="54">
        <v>11845.33</v>
      </c>
      <c r="F55" s="54">
        <v>10078.719999999999</v>
      </c>
      <c r="G55" s="42"/>
      <c r="H55" s="56">
        <f t="shared" ref="H55" si="3">F55/E55*100</f>
        <v>85.086021242126648</v>
      </c>
      <c r="L55" s="41"/>
      <c r="M55" s="29"/>
      <c r="N55" s="25"/>
      <c r="O55" s="20"/>
      <c r="P55" s="17"/>
      <c r="Q55" s="20"/>
      <c r="R55" s="17"/>
      <c r="S55" s="32"/>
    </row>
    <row r="56" spans="1:19" s="30" customFormat="1" ht="15.75" x14ac:dyDescent="0.25">
      <c r="A56" s="80">
        <v>1200</v>
      </c>
      <c r="B56" s="73" t="s">
        <v>120</v>
      </c>
      <c r="C56" s="52">
        <f>SUM(C57+C58)</f>
        <v>2738.37</v>
      </c>
      <c r="D56" s="52"/>
      <c r="E56" s="52">
        <f>SUM(E57+E58)</f>
        <v>2738.37</v>
      </c>
      <c r="F56" s="52">
        <f>SUM(F57+F58)</f>
        <v>1996.6200000000001</v>
      </c>
      <c r="G56" s="44"/>
      <c r="H56" s="61">
        <f t="shared" si="0"/>
        <v>72.912718149848274</v>
      </c>
      <c r="L56" s="41"/>
      <c r="M56" s="29"/>
      <c r="N56" s="25"/>
      <c r="O56" s="20"/>
      <c r="P56" s="20"/>
      <c r="Q56" s="20"/>
      <c r="R56" s="17"/>
      <c r="S56" s="32"/>
    </row>
    <row r="57" spans="1:19" s="30" customFormat="1" ht="15.75" x14ac:dyDescent="0.25">
      <c r="A57" s="81">
        <v>1201</v>
      </c>
      <c r="B57" s="77" t="s">
        <v>121</v>
      </c>
      <c r="C57" s="54">
        <v>2354.46</v>
      </c>
      <c r="D57" s="54"/>
      <c r="E57" s="54">
        <v>2354.46</v>
      </c>
      <c r="F57" s="54">
        <v>1722.64</v>
      </c>
      <c r="G57" s="42"/>
      <c r="H57" s="56">
        <f t="shared" si="0"/>
        <v>73.164972010567183</v>
      </c>
      <c r="L57" s="39"/>
      <c r="M57" s="9"/>
      <c r="N57" s="27"/>
      <c r="O57" s="11"/>
      <c r="P57" s="11"/>
      <c r="Q57" s="11"/>
      <c r="R57" s="17"/>
      <c r="S57" s="32"/>
    </row>
    <row r="58" spans="1:19" s="30" customFormat="1" ht="15.75" x14ac:dyDescent="0.25">
      <c r="A58" s="81">
        <v>1202</v>
      </c>
      <c r="B58" s="77" t="s">
        <v>122</v>
      </c>
      <c r="C58" s="54">
        <v>383.91</v>
      </c>
      <c r="D58" s="54"/>
      <c r="E58" s="54">
        <v>383.91</v>
      </c>
      <c r="F58" s="54">
        <v>273.98</v>
      </c>
      <c r="G58" s="42"/>
      <c r="H58" s="56">
        <f t="shared" si="0"/>
        <v>71.365684665676852</v>
      </c>
      <c r="L58" s="41"/>
      <c r="M58" s="29"/>
      <c r="N58" s="25"/>
      <c r="O58" s="20"/>
      <c r="P58" s="17"/>
      <c r="Q58" s="20"/>
      <c r="R58" s="17"/>
      <c r="S58" s="32"/>
    </row>
    <row r="59" spans="1:19" s="30" customFormat="1" ht="31.5" x14ac:dyDescent="0.25">
      <c r="A59" s="80">
        <v>1300</v>
      </c>
      <c r="B59" s="73" t="s">
        <v>123</v>
      </c>
      <c r="C59" s="52">
        <f>SUM(C60)</f>
        <v>140.75</v>
      </c>
      <c r="D59" s="52"/>
      <c r="E59" s="52">
        <f>SUM(E60)</f>
        <v>140.75</v>
      </c>
      <c r="F59" s="52">
        <f>SUM(F60)</f>
        <v>4.54</v>
      </c>
      <c r="G59" s="44"/>
      <c r="H59" s="61">
        <f t="shared" si="0"/>
        <v>3.2255772646536411</v>
      </c>
      <c r="L59" s="39"/>
      <c r="M59" s="9"/>
      <c r="N59" s="27"/>
      <c r="O59" s="11"/>
      <c r="P59" s="11"/>
      <c r="Q59" s="11"/>
      <c r="R59" s="17"/>
      <c r="S59" s="32"/>
    </row>
    <row r="60" spans="1:19" s="30" customFormat="1" ht="31.5" x14ac:dyDescent="0.25">
      <c r="A60" s="81">
        <v>1301</v>
      </c>
      <c r="B60" s="77" t="s">
        <v>124</v>
      </c>
      <c r="C60" s="54">
        <v>140.75</v>
      </c>
      <c r="D60" s="54"/>
      <c r="E60" s="54">
        <v>140.75</v>
      </c>
      <c r="F60" s="54">
        <v>4.54</v>
      </c>
      <c r="G60" s="44"/>
      <c r="H60" s="56">
        <f t="shared" si="0"/>
        <v>3.2255772646536411</v>
      </c>
      <c r="L60" s="41"/>
      <c r="M60" s="29"/>
      <c r="N60" s="25"/>
      <c r="O60" s="20"/>
      <c r="P60" s="17"/>
      <c r="Q60" s="20"/>
      <c r="R60" s="17"/>
      <c r="S60" s="32"/>
    </row>
    <row r="61" spans="1:19" ht="15.75" x14ac:dyDescent="0.25">
      <c r="A61" s="42"/>
      <c r="B61" s="43" t="s">
        <v>125</v>
      </c>
      <c r="C61" s="52">
        <f>SUM(C6+C15+C20+C27+C32+C36+C42+C45+C47+C53+C56+C59)</f>
        <v>2079716.3800000001</v>
      </c>
      <c r="D61" s="52">
        <f>SUM(D6+D15+D20+D27+D32+D36+D42+D45+D47+D53+D56+D59)</f>
        <v>0</v>
      </c>
      <c r="E61" s="52">
        <f>SUM(E6+E15+E20+E27+E32+E36+E42+E45+E47+E53+E56+E59)</f>
        <v>2080216.3800000001</v>
      </c>
      <c r="F61" s="52">
        <f>SUM(F6+F15+F20+F27+F32+F36+F42+F45+F47+F53+F56+F59)</f>
        <v>1478250.0799999998</v>
      </c>
      <c r="G61" s="44"/>
      <c r="H61" s="61">
        <f t="shared" si="0"/>
        <v>71.062322853163948</v>
      </c>
      <c r="J61" s="58"/>
      <c r="L61" s="41"/>
      <c r="M61" s="29"/>
      <c r="N61" s="19"/>
      <c r="O61" s="20"/>
      <c r="P61" s="17"/>
      <c r="Q61" s="20"/>
      <c r="R61" s="17"/>
      <c r="S61" s="7"/>
    </row>
    <row r="62" spans="1:19" ht="15.75" x14ac:dyDescent="0.25">
      <c r="A62" s="2"/>
      <c r="B62" s="2"/>
      <c r="C62" s="2"/>
      <c r="D62" s="2"/>
      <c r="E62" s="2"/>
      <c r="F62" s="45"/>
      <c r="G62" s="2"/>
      <c r="H62" s="2"/>
      <c r="L62" s="39"/>
      <c r="M62" s="9"/>
      <c r="N62" s="27"/>
      <c r="O62" s="11"/>
      <c r="P62" s="11"/>
      <c r="Q62" s="11"/>
      <c r="R62" s="17"/>
      <c r="S62" s="7"/>
    </row>
    <row r="63" spans="1:19" x14ac:dyDescent="0.25">
      <c r="J63" s="58"/>
      <c r="L63" s="47"/>
      <c r="M63" s="47"/>
      <c r="N63" s="47"/>
      <c r="O63" s="47"/>
      <c r="P63" s="47"/>
      <c r="Q63" s="47"/>
      <c r="R63" s="47"/>
      <c r="S63" s="7"/>
    </row>
    <row r="64" spans="1:19" ht="15" customHeight="1" x14ac:dyDescent="0.25">
      <c r="A64" s="324" t="s">
        <v>520</v>
      </c>
      <c r="B64" s="324"/>
      <c r="C64" s="324"/>
      <c r="D64" s="324"/>
      <c r="E64" s="324"/>
      <c r="F64" s="324"/>
      <c r="G64" s="324"/>
      <c r="H64" s="324"/>
      <c r="L64" s="47"/>
      <c r="M64" s="47"/>
      <c r="N64" s="47"/>
      <c r="O64" s="47"/>
      <c r="P64" s="47"/>
      <c r="Q64" s="47"/>
      <c r="R64" s="47"/>
      <c r="S64" s="7"/>
    </row>
    <row r="65" spans="1:19" ht="15.75" x14ac:dyDescent="0.25">
      <c r="A65" s="324"/>
      <c r="B65" s="324"/>
      <c r="C65" s="324"/>
      <c r="D65" s="324"/>
      <c r="E65" s="324"/>
      <c r="F65" s="324"/>
      <c r="G65" s="324"/>
      <c r="H65" s="324"/>
      <c r="L65" s="48"/>
      <c r="M65" s="48"/>
      <c r="N65" s="48"/>
      <c r="O65" s="48"/>
      <c r="P65" s="48"/>
      <c r="Q65" s="48"/>
      <c r="R65" s="48"/>
      <c r="S65" s="7"/>
    </row>
    <row r="66" spans="1:19" ht="12.75" customHeight="1" x14ac:dyDescent="0.25">
      <c r="A66" s="324"/>
      <c r="B66" s="324"/>
      <c r="C66" s="324"/>
      <c r="D66" s="324"/>
      <c r="E66" s="324"/>
      <c r="F66" s="324"/>
      <c r="G66" s="324"/>
      <c r="H66" s="324"/>
      <c r="L66" s="7"/>
      <c r="M66" s="7"/>
      <c r="N66" s="7"/>
      <c r="O66" s="7"/>
      <c r="P66" s="7"/>
      <c r="Q66" s="7"/>
      <c r="R66" s="7"/>
      <c r="S66" s="7"/>
    </row>
    <row r="67" spans="1:19" ht="44.25" customHeight="1" x14ac:dyDescent="0.25">
      <c r="A67" s="324"/>
      <c r="B67" s="324"/>
      <c r="C67" s="324"/>
      <c r="D67" s="324"/>
      <c r="E67" s="324"/>
      <c r="F67" s="324"/>
      <c r="G67" s="324"/>
      <c r="H67" s="324"/>
      <c r="L67" s="49"/>
      <c r="M67" s="49"/>
      <c r="N67" s="49"/>
      <c r="O67" s="49"/>
      <c r="P67" s="49"/>
      <c r="Q67" s="49"/>
      <c r="R67" s="49"/>
      <c r="S67" s="7"/>
    </row>
    <row r="68" spans="1:19" ht="12.75" hidden="1" customHeight="1" x14ac:dyDescent="0.25">
      <c r="A68" s="324"/>
      <c r="B68" s="324"/>
      <c r="C68" s="324"/>
      <c r="D68" s="324"/>
      <c r="E68" s="324"/>
      <c r="F68" s="324"/>
      <c r="G68" s="324"/>
      <c r="H68" s="324"/>
      <c r="L68" s="49"/>
      <c r="M68" s="49"/>
      <c r="N68" s="49"/>
      <c r="O68" s="49"/>
      <c r="P68" s="49"/>
      <c r="Q68" s="49"/>
      <c r="R68" s="49"/>
      <c r="S68" s="7"/>
    </row>
    <row r="69" spans="1:19" ht="12.75" customHeight="1" x14ac:dyDescent="0.25">
      <c r="L69" s="49"/>
      <c r="M69" s="49"/>
      <c r="N69" s="49"/>
      <c r="O69" s="49"/>
      <c r="P69" s="49"/>
      <c r="Q69" s="49"/>
      <c r="R69" s="49"/>
      <c r="S69" s="7"/>
    </row>
    <row r="70" spans="1:19" ht="12.75" customHeight="1" x14ac:dyDescent="0.25">
      <c r="L70" s="49"/>
      <c r="M70" s="49"/>
      <c r="N70" s="49"/>
      <c r="O70" s="49"/>
      <c r="P70" s="49"/>
      <c r="Q70" s="49"/>
      <c r="R70" s="49"/>
      <c r="S70" s="7"/>
    </row>
    <row r="71" spans="1:19" ht="12.75" customHeight="1" x14ac:dyDescent="0.25">
      <c r="L71" s="49"/>
      <c r="M71" s="49"/>
      <c r="N71" s="49"/>
      <c r="O71" s="49"/>
      <c r="P71" s="49"/>
      <c r="Q71" s="49"/>
      <c r="R71" s="49"/>
      <c r="S71" s="7"/>
    </row>
    <row r="72" spans="1:19" x14ac:dyDescent="0.25">
      <c r="L72" s="7"/>
      <c r="M72" s="7"/>
      <c r="N72" s="7"/>
      <c r="O72" s="7"/>
      <c r="P72" s="7"/>
      <c r="Q72" s="7"/>
      <c r="R72" s="7"/>
      <c r="S72" s="7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0" fitToHeight="2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19" workbookViewId="0">
      <selection activeCell="E23" sqref="E23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1" spans="1:9" x14ac:dyDescent="0.25">
      <c r="A1" s="46"/>
      <c r="B1" s="46"/>
      <c r="C1" s="46"/>
      <c r="D1" s="46"/>
      <c r="E1" s="46"/>
      <c r="F1" s="46"/>
    </row>
    <row r="2" spans="1:9" ht="15.75" customHeight="1" x14ac:dyDescent="0.25">
      <c r="A2" s="325" t="s">
        <v>133</v>
      </c>
      <c r="B2" s="325"/>
      <c r="C2" s="325"/>
      <c r="D2" s="325"/>
      <c r="E2" s="325"/>
      <c r="F2" s="325"/>
      <c r="G2" s="50"/>
      <c r="H2" s="50"/>
      <c r="I2" s="50"/>
    </row>
    <row r="3" spans="1:9" ht="15.75" x14ac:dyDescent="0.25">
      <c r="A3" s="325"/>
      <c r="B3" s="325"/>
      <c r="C3" s="325"/>
      <c r="D3" s="325"/>
      <c r="E3" s="325"/>
      <c r="F3" s="325"/>
      <c r="G3" s="50"/>
      <c r="H3" s="50"/>
      <c r="I3" s="50"/>
    </row>
    <row r="4" spans="1:9" ht="15.75" x14ac:dyDescent="0.25">
      <c r="A4" s="326" t="s">
        <v>518</v>
      </c>
      <c r="B4" s="326"/>
      <c r="C4" s="326"/>
      <c r="D4" s="326"/>
      <c r="E4" s="326"/>
      <c r="F4" s="326"/>
    </row>
    <row r="5" spans="1:9" ht="76.5" x14ac:dyDescent="0.25">
      <c r="A5" s="82" t="s">
        <v>134</v>
      </c>
      <c r="B5" s="82" t="s">
        <v>135</v>
      </c>
      <c r="C5" s="82" t="s">
        <v>136</v>
      </c>
      <c r="D5" s="82" t="s">
        <v>361</v>
      </c>
      <c r="E5" s="82" t="s">
        <v>521</v>
      </c>
      <c r="F5" s="82" t="s">
        <v>188</v>
      </c>
    </row>
    <row r="6" spans="1:9" x14ac:dyDescent="0.25">
      <c r="A6" s="83">
        <v>1</v>
      </c>
      <c r="B6" s="84">
        <v>2</v>
      </c>
      <c r="C6" s="84">
        <v>3</v>
      </c>
      <c r="D6" s="83">
        <v>4</v>
      </c>
      <c r="E6" s="85"/>
      <c r="F6" s="85"/>
    </row>
    <row r="7" spans="1:9" ht="31.5" x14ac:dyDescent="0.25">
      <c r="A7" s="86" t="s">
        <v>137</v>
      </c>
      <c r="B7" s="87" t="s">
        <v>138</v>
      </c>
      <c r="C7" s="88" t="s">
        <v>139</v>
      </c>
      <c r="D7" s="89">
        <f>SUM(D8)</f>
        <v>178408.24799999999</v>
      </c>
      <c r="E7" s="89">
        <f>SUM(E8)</f>
        <v>19039.75</v>
      </c>
      <c r="F7" s="90" t="s">
        <v>189</v>
      </c>
    </row>
    <row r="8" spans="1:9" ht="47.25" x14ac:dyDescent="0.25">
      <c r="A8" s="86" t="s">
        <v>140</v>
      </c>
      <c r="B8" s="87" t="s">
        <v>141</v>
      </c>
      <c r="C8" s="88" t="s">
        <v>142</v>
      </c>
      <c r="D8" s="89">
        <f>SUM(D9+D14+D23)</f>
        <v>178408.24799999999</v>
      </c>
      <c r="E8" s="89">
        <f>SUM(E9+E14+E23)</f>
        <v>19039.75</v>
      </c>
      <c r="F8" s="90" t="s">
        <v>189</v>
      </c>
    </row>
    <row r="9" spans="1:9" ht="31.5" x14ac:dyDescent="0.25">
      <c r="A9" s="91" t="s">
        <v>143</v>
      </c>
      <c r="B9" s="92" t="s">
        <v>144</v>
      </c>
      <c r="C9" s="93" t="s">
        <v>145</v>
      </c>
      <c r="D9" s="94">
        <f>SUM(D10-D12)</f>
        <v>0</v>
      </c>
      <c r="E9" s="94">
        <f>SUM(E10-E12)</f>
        <v>0</v>
      </c>
      <c r="F9" s="90" t="s">
        <v>189</v>
      </c>
    </row>
    <row r="10" spans="1:9" ht="49.5" customHeight="1" x14ac:dyDescent="0.25">
      <c r="A10" s="91" t="s">
        <v>146</v>
      </c>
      <c r="B10" s="92" t="s">
        <v>147</v>
      </c>
      <c r="C10" s="93" t="s">
        <v>148</v>
      </c>
      <c r="D10" s="94">
        <f>SUM(D11)</f>
        <v>5000</v>
      </c>
      <c r="E10" s="94">
        <f>SUM(E11)</f>
        <v>0</v>
      </c>
      <c r="F10" s="95" t="s">
        <v>189</v>
      </c>
    </row>
    <row r="11" spans="1:9" ht="47.25" x14ac:dyDescent="0.25">
      <c r="A11" s="91" t="s">
        <v>149</v>
      </c>
      <c r="B11" s="92" t="s">
        <v>150</v>
      </c>
      <c r="C11" s="93" t="s">
        <v>151</v>
      </c>
      <c r="D11" s="94">
        <v>5000</v>
      </c>
      <c r="E11" s="96">
        <v>0</v>
      </c>
      <c r="F11" s="95" t="s">
        <v>189</v>
      </c>
    </row>
    <row r="12" spans="1:9" ht="47.25" x14ac:dyDescent="0.25">
      <c r="A12" s="91" t="s">
        <v>152</v>
      </c>
      <c r="B12" s="92" t="s">
        <v>153</v>
      </c>
      <c r="C12" s="93" t="s">
        <v>154</v>
      </c>
      <c r="D12" s="94">
        <f>SUM(D13)</f>
        <v>5000</v>
      </c>
      <c r="E12" s="94">
        <f>SUM(E13)</f>
        <v>0</v>
      </c>
      <c r="F12" s="95" t="s">
        <v>189</v>
      </c>
    </row>
    <row r="13" spans="1:9" ht="47.25" x14ac:dyDescent="0.25">
      <c r="A13" s="91" t="s">
        <v>155</v>
      </c>
      <c r="B13" s="92" t="s">
        <v>156</v>
      </c>
      <c r="C13" s="97" t="s">
        <v>157</v>
      </c>
      <c r="D13" s="94">
        <v>5000</v>
      </c>
      <c r="E13" s="96">
        <v>0</v>
      </c>
      <c r="F13" s="95" t="s">
        <v>189</v>
      </c>
    </row>
    <row r="14" spans="1:9" ht="47.25" x14ac:dyDescent="0.25">
      <c r="A14" s="91" t="s">
        <v>158</v>
      </c>
      <c r="B14" s="92" t="s">
        <v>159</v>
      </c>
      <c r="C14" s="93" t="s">
        <v>160</v>
      </c>
      <c r="D14" s="94">
        <f>SUM(D15-D17)</f>
        <v>-2417.8500000000004</v>
      </c>
      <c r="E14" s="94">
        <f>SUM(E15-E17)</f>
        <v>-2417.85</v>
      </c>
      <c r="F14" s="95">
        <f>E14/D14</f>
        <v>0.99999999999999978</v>
      </c>
    </row>
    <row r="15" spans="1:9" ht="63" x14ac:dyDescent="0.25">
      <c r="A15" s="91" t="s">
        <v>161</v>
      </c>
      <c r="B15" s="92" t="s">
        <v>162</v>
      </c>
      <c r="C15" s="93" t="s">
        <v>163</v>
      </c>
      <c r="D15" s="94">
        <f>SUM(D16)</f>
        <v>10000</v>
      </c>
      <c r="E15" s="94">
        <f>SUM(E16)</f>
        <v>0</v>
      </c>
      <c r="F15" s="95" t="s">
        <v>189</v>
      </c>
    </row>
    <row r="16" spans="1:9" ht="63" x14ac:dyDescent="0.25">
      <c r="A16" s="91" t="s">
        <v>164</v>
      </c>
      <c r="B16" s="92" t="s">
        <v>165</v>
      </c>
      <c r="C16" s="93" t="s">
        <v>166</v>
      </c>
      <c r="D16" s="94">
        <v>10000</v>
      </c>
      <c r="E16" s="96">
        <v>0</v>
      </c>
      <c r="F16" s="95" t="s">
        <v>189</v>
      </c>
    </row>
    <row r="17" spans="1:6" ht="78.75" x14ac:dyDescent="0.25">
      <c r="A17" s="91" t="s">
        <v>167</v>
      </c>
      <c r="B17" s="92" t="s">
        <v>168</v>
      </c>
      <c r="C17" s="93" t="s">
        <v>169</v>
      </c>
      <c r="D17" s="94">
        <f>SUM(D18)</f>
        <v>12417.85</v>
      </c>
      <c r="E17" s="94">
        <f>SUM(E18)</f>
        <v>2417.85</v>
      </c>
      <c r="F17" s="95">
        <f>E18/D18</f>
        <v>0.19470761846857546</v>
      </c>
    </row>
    <row r="18" spans="1:6" ht="69" customHeight="1" x14ac:dyDescent="0.25">
      <c r="A18" s="91" t="s">
        <v>170</v>
      </c>
      <c r="B18" s="98" t="s">
        <v>171</v>
      </c>
      <c r="C18" s="93" t="s">
        <v>172</v>
      </c>
      <c r="D18" s="94">
        <v>12417.85</v>
      </c>
      <c r="E18" s="96">
        <v>2417.85</v>
      </c>
      <c r="F18" s="95">
        <f>E18/D18</f>
        <v>0.19470761846857546</v>
      </c>
    </row>
    <row r="19" spans="1:6" ht="47.25" x14ac:dyDescent="0.25">
      <c r="A19" s="91" t="s">
        <v>173</v>
      </c>
      <c r="B19" s="92" t="s">
        <v>174</v>
      </c>
      <c r="C19" s="93" t="s">
        <v>175</v>
      </c>
      <c r="D19" s="94">
        <f>SUM(D20)</f>
        <v>0</v>
      </c>
      <c r="E19" s="94">
        <f>SUM(E20)</f>
        <v>0</v>
      </c>
      <c r="F19" s="95" t="s">
        <v>189</v>
      </c>
    </row>
    <row r="20" spans="1:6" ht="127.5" customHeight="1" x14ac:dyDescent="0.25">
      <c r="A20" s="91" t="s">
        <v>176</v>
      </c>
      <c r="B20" s="98" t="s">
        <v>177</v>
      </c>
      <c r="C20" s="93" t="s">
        <v>178</v>
      </c>
      <c r="D20" s="94">
        <v>0</v>
      </c>
      <c r="E20" s="96">
        <v>0</v>
      </c>
      <c r="F20" s="95" t="s">
        <v>189</v>
      </c>
    </row>
    <row r="21" spans="1:6" ht="51" customHeight="1" x14ac:dyDescent="0.25">
      <c r="A21" s="91" t="s">
        <v>179</v>
      </c>
      <c r="B21" s="92" t="s">
        <v>180</v>
      </c>
      <c r="C21" s="93" t="s">
        <v>181</v>
      </c>
      <c r="D21" s="94">
        <f>SUM(D22)</f>
        <v>0</v>
      </c>
      <c r="E21" s="94">
        <f>SUM(E22)</f>
        <v>0</v>
      </c>
      <c r="F21" s="95" t="s">
        <v>189</v>
      </c>
    </row>
    <row r="22" spans="1:6" ht="67.5" customHeight="1" x14ac:dyDescent="0.25">
      <c r="A22" s="91" t="s">
        <v>182</v>
      </c>
      <c r="B22" s="92" t="s">
        <v>183</v>
      </c>
      <c r="C22" s="93" t="s">
        <v>184</v>
      </c>
      <c r="D22" s="94">
        <v>0</v>
      </c>
      <c r="E22" s="99">
        <v>0</v>
      </c>
      <c r="F22" s="95" t="s">
        <v>189</v>
      </c>
    </row>
    <row r="23" spans="1:6" ht="34.5" customHeight="1" x14ac:dyDescent="0.25">
      <c r="A23" s="91" t="s">
        <v>185</v>
      </c>
      <c r="B23" s="92" t="s">
        <v>186</v>
      </c>
      <c r="C23" s="93" t="s">
        <v>187</v>
      </c>
      <c r="D23" s="94">
        <v>180826.098</v>
      </c>
      <c r="E23" s="96">
        <v>21457.599999999999</v>
      </c>
      <c r="F23" s="90" t="s">
        <v>189</v>
      </c>
    </row>
  </sheetData>
  <mergeCells count="2">
    <mergeCell ref="A2:F3"/>
    <mergeCell ref="A4:F4"/>
  </mergeCells>
  <pageMargins left="0.70866141732283472" right="0.2" top="0.28999999999999998" bottom="0.28999999999999998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27" sqref="B27"/>
    </sheetView>
  </sheetViews>
  <sheetFormatPr defaultRowHeight="15" x14ac:dyDescent="0.25"/>
  <cols>
    <col min="1" max="1" width="49.42578125" customWidth="1"/>
    <col min="2" max="2" width="34.85546875" customWidth="1"/>
  </cols>
  <sheetData>
    <row r="1" spans="1:2" x14ac:dyDescent="0.25">
      <c r="A1" s="46"/>
      <c r="B1" s="46"/>
    </row>
    <row r="2" spans="1:2" ht="18" customHeight="1" x14ac:dyDescent="0.25">
      <c r="A2" s="327" t="s">
        <v>128</v>
      </c>
      <c r="B2" s="327"/>
    </row>
    <row r="3" spans="1:2" s="1" customFormat="1" ht="19.5" customHeight="1" x14ac:dyDescent="0.25">
      <c r="A3" s="327" t="s">
        <v>129</v>
      </c>
      <c r="B3" s="327"/>
    </row>
    <row r="4" spans="1:2" ht="15.75" x14ac:dyDescent="0.25">
      <c r="A4" s="328" t="s">
        <v>519</v>
      </c>
      <c r="B4" s="328"/>
    </row>
    <row r="5" spans="1:2" ht="42.75" x14ac:dyDescent="0.25">
      <c r="A5" s="100" t="s">
        <v>126</v>
      </c>
      <c r="B5" s="101" t="s">
        <v>127</v>
      </c>
    </row>
    <row r="6" spans="1:2" x14ac:dyDescent="0.25">
      <c r="A6" s="102" t="s">
        <v>130</v>
      </c>
      <c r="B6" s="103">
        <v>5341.07</v>
      </c>
    </row>
    <row r="8" spans="1:2" x14ac:dyDescent="0.25">
      <c r="B8" s="1" t="s">
        <v>62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2" sqref="A2:B5"/>
    </sheetView>
  </sheetViews>
  <sheetFormatPr defaultRowHeight="15" x14ac:dyDescent="0.25"/>
  <cols>
    <col min="1" max="1" width="61.7109375" customWidth="1"/>
    <col min="2" max="2" width="20" customWidth="1"/>
  </cols>
  <sheetData>
    <row r="1" spans="1:2" x14ac:dyDescent="0.25">
      <c r="A1" s="46"/>
      <c r="B1" s="46"/>
    </row>
    <row r="2" spans="1:2" ht="61.5" customHeight="1" x14ac:dyDescent="0.25">
      <c r="A2" s="329" t="s">
        <v>132</v>
      </c>
      <c r="B2" s="329"/>
    </row>
    <row r="3" spans="1:2" ht="15.75" x14ac:dyDescent="0.25">
      <c r="A3" s="328" t="s">
        <v>518</v>
      </c>
      <c r="B3" s="328"/>
    </row>
    <row r="4" spans="1:2" ht="45.75" customHeight="1" x14ac:dyDescent="0.25">
      <c r="A4" s="104" t="s">
        <v>126</v>
      </c>
      <c r="B4" s="105" t="s">
        <v>127</v>
      </c>
    </row>
    <row r="5" spans="1:2" ht="24.75" customHeight="1" x14ac:dyDescent="0.25">
      <c r="A5" s="106" t="s">
        <v>131</v>
      </c>
      <c r="B5" s="107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Исмагилова Людмила Сергеевна</cp:lastModifiedBy>
  <cp:lastPrinted>2021-11-03T11:23:42Z</cp:lastPrinted>
  <dcterms:created xsi:type="dcterms:W3CDTF">2015-01-16T05:02:30Z</dcterms:created>
  <dcterms:modified xsi:type="dcterms:W3CDTF">2021-11-03T12:17:44Z</dcterms:modified>
</cp:coreProperties>
</file>