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лист табл" sheetId="1" r:id="rId1"/>
    <sheet name="свод табл" sheetId="2" r:id="rId2"/>
    <sheet name="таблица" sheetId="3" r:id="rId3"/>
  </sheets>
  <externalReferences>
    <externalReference r:id="rId6"/>
  </externalReferences>
  <definedNames>
    <definedName name="_xlnm.Print_Area" localSheetId="0">'1 лист табл'!$A$1:$D$14</definedName>
    <definedName name="_xlnm.Print_Area" localSheetId="2">'таблица'!$A$1:$J$371</definedName>
  </definedNames>
  <calcPr fullCalcOnLoad="1"/>
</workbook>
</file>

<file path=xl/comments3.xml><?xml version="1.0" encoding="utf-8"?>
<comments xmlns="http://schemas.openxmlformats.org/spreadsheetml/2006/main">
  <authors>
    <author>kraevga</author>
  </authors>
  <commentList>
    <comment ref="A328" authorId="0">
      <text>
        <r>
          <rPr>
            <sz val="12"/>
            <rFont val="Tahoma"/>
            <family val="2"/>
          </rPr>
          <t>распечатать, были изменения</t>
        </r>
      </text>
    </comment>
    <comment ref="A274" authorId="0">
      <text>
        <r>
          <rPr>
            <sz val="12"/>
            <rFont val="Tahoma"/>
            <family val="2"/>
          </rPr>
          <t>распечатать, были изменения</t>
        </r>
        <r>
          <rPr>
            <sz val="8"/>
            <rFont val="Tahoma"/>
            <family val="0"/>
          </rPr>
          <t xml:space="preserve">
</t>
        </r>
      </text>
    </comment>
    <comment ref="J244" authorId="0">
      <text>
        <r>
          <rPr>
            <b/>
            <sz val="8"/>
            <rFont val="Tahoma"/>
            <family val="0"/>
          </rPr>
          <t>kraevga: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<sst xmlns="http://schemas.openxmlformats.org/spreadsheetml/2006/main" count="1307" uniqueCount="738">
  <si>
    <t>Реализация мероприятий инвестиционных программ по развитию систем водоснабжения и водоотведения ООО "УралТехно" и ООО "Юсон"</t>
  </si>
  <si>
    <t>Реализация адресной программы по проведению капитального ремонта многоквартирыных домов (подлежит реализации при условии включения в утвержденную региональную программу и выделения долевого финансирования со стороны Фонда содействия реформированию ЖКХ и бюджета Свердловской области)</t>
  </si>
  <si>
    <t>Проведение экспертизы технических устройств цеха № 1</t>
  </si>
  <si>
    <t>Оснащение образовательных учреждений компьютерной техникой, комплектами электронных изданий, учебно-наглядными пособиями и учебниками</t>
  </si>
  <si>
    <t>Реализация мероприятий по подготовке и переподготовке руководящих и педагогических кадров образовательных учреждений</t>
  </si>
  <si>
    <t>Реализация государственно-общественного характера управления образованием</t>
  </si>
  <si>
    <t>Курсы повышения квалификации персонала (муниципальных служащих, технических работников)</t>
  </si>
  <si>
    <t>Приобретение методической литературы</t>
  </si>
  <si>
    <t>Обмен опытом между муниципальными образованиями Свердловской области</t>
  </si>
  <si>
    <t>Аттестация муниципальных служащих</t>
  </si>
  <si>
    <t>Обеспечение выполнения коллективного договора</t>
  </si>
  <si>
    <t>Приобретение компьютерных программ, обслуживание</t>
  </si>
  <si>
    <t>ОЗ "О социальной поддержке реабилитированных лиц и лиц, признанных пострадавшими от политических репресий в Свердловской области (№ 191-ОЗ от 25.11.2004г.)</t>
  </si>
  <si>
    <t>Выплата компенсации части родительсткой платы за содержание ребенка в государственных и муниципальных образовательных учреждениях (пост. Правит. СО от 28.05.2007г. № 466-ПП)</t>
  </si>
  <si>
    <t>Оказание материальной помощи гражданам, нуждающимся в социальной поддержке (пост. Правит. СО от 06.09.2006г. № 767-ПП)</t>
  </si>
  <si>
    <t>Выплата единовременного пособия матерям, награжденным знаком отличия "Материнская доблесть" (ОЗ от 30.06.2006г. № 38-ОЗ)</t>
  </si>
  <si>
    <t>местный  бюджет</t>
  </si>
  <si>
    <t>ТФОМС</t>
  </si>
  <si>
    <t>МУЗ ЦРБ</t>
  </si>
  <si>
    <t>Выдача материальной помощи лицам, попавшим в трудную жизненную ситуацию</t>
  </si>
  <si>
    <t>Фонд социального развития территории НГО</t>
  </si>
  <si>
    <t>Достижение установленных результатов, которые предполагается достичь в ходе выполнения программ. Реализация национальных проектов: "Образование", "Здоровье",  "Доступное и комфортное жилье", "региональная компонента" нац. проектов: культура, спорт</t>
  </si>
  <si>
    <t>Развитие инфраструктуры поддержки субъектов малого и среднего предпринимательства на территории Невьянского городского округа</t>
  </si>
  <si>
    <t>Поддержка СМ и СП в области подготовки, переподготовки и повышения квалификации кадров</t>
  </si>
  <si>
    <t>Информационная поддержка СМиСП</t>
  </si>
  <si>
    <t>Обеспечение связей с общественностью с целью популяризации предпринимательской деятельности, а также разъяснения политики властей по развитию МСП</t>
  </si>
  <si>
    <t>Увеличение производства молока</t>
  </si>
  <si>
    <t xml:space="preserve">Оказание социальной помощи  каждому гражданину, нуждающемуся в ней, в соответствии с Федеральным  и Областным законами:
ФЗ «О государственных пособиях гражданам, имеющим детей»  (№ 81-ФЗ от 19.05.1995г.)
</t>
  </si>
  <si>
    <t>ОЗ "О ежемесячном пообии на ребенка"                     (№ 204-ОЗ от 14.12.2004г.)</t>
  </si>
  <si>
    <t>ОЗ "О защите прав ребенка"                                         (№ 28-ОЗ от 23.10.1995г.)</t>
  </si>
  <si>
    <t>ОЗ "О социальной защите граждан, проживающих на территории Свердловской области, получивших увечье или заболевание,                               не повлекшие инвалидности, при прохождении военной службы в органах внутренних дел Российской Федерации в период действий чрезвычайного положения либо вооруженного конфликта (№ 78-ОЗ от 15.07.2005г.)</t>
  </si>
  <si>
    <t>Выплата компенсации донорам  в соответствии             с законом РФ  "О донорстве крови и ее компонентов" (№ 5142-1 от 09.06.1993г.)</t>
  </si>
  <si>
    <t>Строительство объекта "2 очередь распределительного газопровода низкого давления" ("Пески")</t>
  </si>
  <si>
    <t>Выплата денежной компенсации членам семей погибших военнослужащих (постановление Правительства РФ № 475  от 02.08.2005г.)</t>
  </si>
  <si>
    <t>ФЗ "О погребении и похоронном деле"                        (№ 8-ФЗ от 12.01.1996г.)</t>
  </si>
  <si>
    <t>НФПМП</t>
  </si>
  <si>
    <t>Реализация программы микрофинансирования субъектов малого бизнеса</t>
  </si>
  <si>
    <t>Субсидии из областного бюджета по молоку составили ЗАО "Аятское" - 721,8 тыс. рублей, СПК "Невьянский колхоз" - 1121,6 тыс. рублей, ООО "СХП "Быньговское" - 168,4 тыс. рублей, КФХ Андрющенко - 34,2 тыс. рублей</t>
  </si>
  <si>
    <t>Субсидии по возмещению процентных ставок по кредитам на приобретение техники ЗАО "Аятское"</t>
  </si>
  <si>
    <t>Предоставление консультационно-информационных услуг субъектам малого предпринимательства</t>
  </si>
  <si>
    <t>Реконструкция и модернизация систем коммунальной инфраструктуры и повышение ее энергоэффективности</t>
  </si>
  <si>
    <t>Управляющие жилищным фондом организации, ТСЖ, ЖСК</t>
  </si>
  <si>
    <t>Главные распорядители,бюджетополучатели, руководители  администрации НГО</t>
  </si>
  <si>
    <t>ОЗ "Об оказании в Свердловской области государственной социальной помощи и представлении социальных гарантий малоимущим семьям, малоимущим одиноко проживающим гражданам, реабилитированным лицам, признанными пострадавшими от политических репрессий" (№126-ОЗ от 29.10.07г.)</t>
  </si>
  <si>
    <t>Проведение районного месячника, посвященного "Дню защитника отечества"</t>
  </si>
  <si>
    <t>Проведение районного Дня пожилого человека под девизом "Поколениям Великой Отечественной войны - заботу и внимание"</t>
  </si>
  <si>
    <t>Проведение районных мероприятий, посвященных Дню памяти жертв политических репрессий</t>
  </si>
  <si>
    <t>Проведение ежегодной межведомственной комплексной операции "Подросток" с направлением подростков в оборонно-спортивный лагерь "Патриоты России"</t>
  </si>
  <si>
    <t>Проведение районных фестивалей творчества детей, в т.ч. детей с ограниченными возможностями здоровья: "Город мастеров", "Мы все можем!"</t>
  </si>
  <si>
    <t>Проведение районной спартакиады среди детей, нуждающихся в особой заботе государства: "Город олимпийских надежд"</t>
  </si>
  <si>
    <t>Проведение мероприятий посвященных празднованию Дня Победы</t>
  </si>
  <si>
    <t xml:space="preserve">Проведение Междугороднего Дня Матери (чествование матерей погибших военнослужащих, при исполнении обязанностей военной службы) </t>
  </si>
  <si>
    <t>Оформление подписки на "Областную газету" (ветеранам ВОВ,инвалидам)</t>
  </si>
  <si>
    <t xml:space="preserve">Федеральный бюджет                     </t>
  </si>
  <si>
    <t>Благоустройство</t>
  </si>
  <si>
    <t>Ремонт дорог, находящихся в границах населенных пунктов</t>
  </si>
  <si>
    <t>Проведение районного конкурса                        "Самый лучший папа"</t>
  </si>
  <si>
    <t>Обучение в ВУЗах: Академия госслужбы</t>
  </si>
  <si>
    <t>Тестирование, отборочные беседы                              с кандидатурами на замещение вакантных должностей</t>
  </si>
  <si>
    <t xml:space="preserve">ОЗ "О ежемесячном пособии гражданину, уволенному с военной службы, признанному инвалидом вследствие военной травмы, либо заболевания, полученного в период военной службы" (№ 77-ОЗ от 15.07.2005г.)                             </t>
  </si>
  <si>
    <t>Оснащение новой оргтехникой администрации, УНП, ОУНП, муниципальных учреждений</t>
  </si>
  <si>
    <t>Приобретение мебели для администрации НГО, УНП, ОУНП</t>
  </si>
  <si>
    <t>Приобретение служебного транспорта</t>
  </si>
  <si>
    <t>Обслуживание корпоративной сотовой связи</t>
  </si>
  <si>
    <t>Благоустройство территории вокруг здания администрации</t>
  </si>
  <si>
    <t>Оформление информационных стендов</t>
  </si>
  <si>
    <t>Подбор батареи тестов, составление программы отбора</t>
  </si>
  <si>
    <t xml:space="preserve">  иные источники (средства физ. Лиц)</t>
  </si>
  <si>
    <t xml:space="preserve">Организация контроля за исполнением Федерального и областного законодательства, нормативно-правовых актов по обеспечению сохранности документов, организации делопроизводства, использованием архивных документов, учреждениями, организациями, предприятиями различных форм собственности </t>
  </si>
  <si>
    <t>Решение вопросов по выделению архивному отделу помещения, приспособленного для длительного хранения документов</t>
  </si>
  <si>
    <t>ИТОГО ФИНАНСИРОВАНИЕ ПО ПРОГРАММЕ:</t>
  </si>
  <si>
    <t>местный бюджет:</t>
  </si>
  <si>
    <t>областной бюджет:</t>
  </si>
  <si>
    <t>федеральный бюджет:</t>
  </si>
  <si>
    <t>средства предприятий:</t>
  </si>
  <si>
    <t>иные источники:</t>
  </si>
  <si>
    <t>Оборудование по проекту</t>
  </si>
  <si>
    <t>Приобретение здания и ремонт</t>
  </si>
  <si>
    <t xml:space="preserve">средства предприятий </t>
  </si>
  <si>
    <t>Строительство новых объектов производственного назначения</t>
  </si>
  <si>
    <t>Отчет о выполнении мероприятий программы социально-экономического</t>
  </si>
  <si>
    <t>Наименование направления</t>
  </si>
  <si>
    <t>Первоначальный план</t>
  </si>
  <si>
    <t>Объем расходов, тыс.рублей</t>
  </si>
  <si>
    <t>проверка</t>
  </si>
  <si>
    <t>План с корректировкой</t>
  </si>
  <si>
    <t xml:space="preserve">Организация временного трудоустройства несовершеннолетних граждан в возрасте от 14 до 18 лет – 191 тыс.руб., в возрасте от 18 до 20 лет, из числа выпускников учреждений начального и среднего профессионального образования, ищущих работу впервые - 53,5 тыс. рублей. Информирование населения и работодателей о положении на рунке труда - 4 тыс. рублей. Организация общественных работ - 569,6 тыс. рублей. Организация временного трудоустройства безработных граждан, испытывающих трудности в поиске работы - 289,8 тыс. рублей. </t>
  </si>
  <si>
    <t>Факт к плану с корректировкой, % выполнения</t>
  </si>
  <si>
    <t>Всего по программе</t>
  </si>
  <si>
    <t>в т.ч. по источникам финансирования</t>
  </si>
  <si>
    <t xml:space="preserve">  федеральный бюджет</t>
  </si>
  <si>
    <t xml:space="preserve">  областной бюджет</t>
  </si>
  <si>
    <t xml:space="preserve">  местный бюджет</t>
  </si>
  <si>
    <t xml:space="preserve">  средства предприятий</t>
  </si>
  <si>
    <t xml:space="preserve">  иные источники</t>
  </si>
  <si>
    <t xml:space="preserve">  ТФОМС</t>
  </si>
  <si>
    <t xml:space="preserve">  фонд соц. страхования</t>
  </si>
  <si>
    <t xml:space="preserve">  собственные средства</t>
  </si>
  <si>
    <t>Промышленность:</t>
  </si>
  <si>
    <t>Инвестиции в газификацию</t>
  </si>
  <si>
    <t>Инвестиции в строительство и реконструкцию дорог</t>
  </si>
  <si>
    <t>Доступное жилье</t>
  </si>
  <si>
    <t>Агропромышленный комплекс</t>
  </si>
  <si>
    <t>Развитие малого предпринимательства</t>
  </si>
  <si>
    <t>Управление муниципальным имуществом</t>
  </si>
  <si>
    <t>Потребителський рынок</t>
  </si>
  <si>
    <t>Бюджетно-финансовая политика</t>
  </si>
  <si>
    <t>Жилищно-коммунальное хозяйство</t>
  </si>
  <si>
    <t>Экология</t>
  </si>
  <si>
    <t>Занятость населения</t>
  </si>
  <si>
    <t>Социальное партнерство</t>
  </si>
  <si>
    <t>Социальная защита</t>
  </si>
  <si>
    <t>Региональная семейная политика</t>
  </si>
  <si>
    <t>Социальная помощь</t>
  </si>
  <si>
    <t>Образование</t>
  </si>
  <si>
    <t>Здравоохранение</t>
  </si>
  <si>
    <t>Культура и спорт</t>
  </si>
  <si>
    <t>Общественная безопасность</t>
  </si>
  <si>
    <t>Кадровое обеспечение</t>
  </si>
  <si>
    <t>Сохранность и государственный учет документов архивного фонда</t>
  </si>
  <si>
    <t>Выполнение плана мероприятий программы социально-экономического развития
Невьянского городского округа за 2010 год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</si>
  <si>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</si>
  <si>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</si>
  <si>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</si>
  <si>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</si>
  <si>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</si>
  <si>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</si>
  <si>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</si>
  <si>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</si>
  <si>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</si>
  <si>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Оформление представления на конкурс "Женщина года" (по трем номинациям)</t>
  </si>
  <si>
    <t>Организация и проведение районного фестиваля творчества, посвященного Дню матери</t>
  </si>
  <si>
    <t>№ п/п</t>
  </si>
  <si>
    <t>Наименование мероприятия</t>
  </si>
  <si>
    <t>1. ПЕРСПЕКТИВНОЕ ПЛАНИРОВАНИЕ И ПРОГНОЗИРОВАНИЕ</t>
  </si>
  <si>
    <t>Достижение установленных контрольных параметров экономических и социальных показателей развития Невьянского городского округа</t>
  </si>
  <si>
    <t>Формирование сводного проекта муниципальных нужд</t>
  </si>
  <si>
    <t>Мониторинг социально-экономического развития Невьянского городского округа</t>
  </si>
  <si>
    <t>Разработка программы социально-экономического развития каждого населенного пункта Невьянского городского округа на среднесрочный период</t>
  </si>
  <si>
    <t>Структурные подразделения администрации НГО</t>
  </si>
  <si>
    <t>Определение перечня важнейших объектов технического и технологического перевооружения реконструкции и строек</t>
  </si>
  <si>
    <t>Социально-психологическая поддержка семей, воспитывающих детей-инвалидов</t>
  </si>
  <si>
    <t>Проведение новогодней елки (заказ подарков,оповещение детей, вручение подарков)</t>
  </si>
  <si>
    <t>Счастливы по собственному желанию</t>
  </si>
  <si>
    <t>Обслуживание людей пожилого возраста</t>
  </si>
  <si>
    <t>Обеспечение доступности общего образования для граждан района</t>
  </si>
  <si>
    <t>Выплата заработной платы приемным родителям (№ 116-ОЗ от 10.12.2005г.)</t>
  </si>
  <si>
    <t xml:space="preserve"> ОЗ "О ежемесячном пособии опекуну на содержание ребенка" (№ 107-ОЗ от 19.11.2008г.)</t>
  </si>
  <si>
    <t>3.8.</t>
  </si>
  <si>
    <t>Муниципальная целевая программа "Газификация НГО на 2009-2011 годы" Строительство газопровода до с.Конево и с.Аятское НГО                                        1 очередь, 2 этап от п. Осиновский до с. Конево</t>
  </si>
  <si>
    <t>Информация по выполнению</t>
  </si>
  <si>
    <t>2.ИНВЕСТИЦИОННАЯ АКТВИНОСТЬ И ИНВЕСТИЦИОННАЯ ПРИВЛЕКАТЕЛЬНОСТЬ</t>
  </si>
  <si>
    <t>Приобретение машин, оборудования, транспортных средств</t>
  </si>
  <si>
    <t>Денежные средства переведены на другой объект</t>
  </si>
  <si>
    <t>Денежные средства переведены на другой объект по причине отсуствия обласного финансирования</t>
  </si>
  <si>
    <t>МАУ УХ НГО</t>
  </si>
  <si>
    <t>Благоустройство, озеленение, освещение территории Невьянского городского округа</t>
  </si>
  <si>
    <t>Муниципальная целевая программа "Газификация НГО на 2009-2011 годы" Строительство газопровода до с.Конево и с.Аятское Невьянского городского округа 1 очередь, 1 этап от п. Середовина до п. Осиновский</t>
  </si>
  <si>
    <t>Строителтсво газопровода к ж.д. № 45 по ул. Кирова, 45 в г. Невьянске</t>
  </si>
  <si>
    <t>3.9.</t>
  </si>
  <si>
    <t>3. 10.</t>
  </si>
  <si>
    <t>Строителтсво газопровода к ж.д. № 10 по ул. Серова в г. Невьянске</t>
  </si>
  <si>
    <t>Выдано 102 минизайма на сумму 4285 тыс. руб.</t>
  </si>
  <si>
    <t xml:space="preserve">За четыре квартала 2010 года году субъектам малого предпринимательства и желающим ими стать предоставлено 863 консультаций. </t>
  </si>
  <si>
    <t>Было проведено 1 специализированный семинар, где участвовали 30 специалистов и СМП. Тематика посвящена устойчивому развитию бизнеса: «Правовые основы ведения бизнеса»;  1 тренинг, где участвовало 20  специалистов и СМП на тему «Клиентоориентированносить: от технологии к системе».</t>
  </si>
  <si>
    <t>Израсходовано на услуги ЖКХ, связь по слдержанию помещения фонда. Бизнес-инкубатор находится в стадии строителства.</t>
  </si>
  <si>
    <t xml:space="preserve">НФПМП                                                                           </t>
  </si>
  <si>
    <t>Подача объявлений через газету "Звезда"</t>
  </si>
  <si>
    <t>Проведена техническая инвентаризация, оценка, регистраиця недвижимости. Не освоение средств по межеванию связано с тем, что по результатам котировок заключены договоры на межевание и топографические работы на сумму значительно ниже запланированных расходов</t>
  </si>
  <si>
    <t>Средства переведены на другие расходы</t>
  </si>
  <si>
    <t>На указанную сумму заключен контракт по результатам котировок со сроком исполнения 20.12.2010г., однако, исполнитель не исполнил свои обязанности по межеванию земельных участков под многоквартирными домами. В настоящее время ведется работа по взысканию неустойки и понуждению исполнителя к исполнению принятых на себя по контракту обязанностей.</t>
  </si>
  <si>
    <t>В 2010г. открыто 28 магазинов (2 - хоз.товары, 10 - непродовольственных, 9 - продовольственных, по одному - обувь, тепловое оборудование, автозапчасти, эл.изделия, строит материалы), проведена реконструкция столовой базы отдыха "Таватуй"</t>
  </si>
  <si>
    <t>Приобретены права на пользование программой</t>
  </si>
  <si>
    <t>Приобретено 5 безбашенных систем водоснабжение и ООО "Юсон" выполнены меоприятия по внедрению системы автоматизированной подачи воды в Шайдурихе, Конево, Быньгах, на Ребристом (2 системы). Заменена теплотрасса и водопровод от ул. Мартьянова до ул. Ленина,15 в селе Быньги и водопровод на котельной п.Ребристый. На Ромновском водозаборе проведена замена 2 всасывающих трубопроводов от резервуара-накопителя до насосов станции второго подъема.</t>
  </si>
  <si>
    <t>В соответствии с ФЗ № 185-ФЗ в 2010 году произведен капитальный ремонт девяти многоквартирных домов в г. Невьянске на общую сумму 58 млн. рублей</t>
  </si>
  <si>
    <t>ЗАО "Регионгаз-инвест" проведены работы по ремонту оборудования и теплотрасс в г. Невьянке и п. Цементный</t>
  </si>
  <si>
    <t xml:space="preserve">    26149   кв. метров</t>
  </si>
  <si>
    <t>5. 10.</t>
  </si>
  <si>
    <t>5. 11.</t>
  </si>
  <si>
    <t>Создание и обновление цифровой карты М 1: 25000 на территории НГО</t>
  </si>
  <si>
    <t>Отремонтировано 2,55 км автодорог с асфальтовым покрытием: ул. Свердлова и Школьная  (п. Цементный), ул. Профсоюзов 13, ул. Чапаева 22, ул. Мартьянова, ул. Ленина, ул. Профсоюзов, ул. Красноармейская, пр. Октябрьский (г. Невьянск),ул. Ленина (п. Калиново)</t>
  </si>
  <si>
    <t>Управление соц. защиты населения                         г. Невьянска</t>
  </si>
  <si>
    <t>Управление соц. защиты населения                      г. Невьянска</t>
  </si>
  <si>
    <t xml:space="preserve">Муниципальная целевая программа в сфере окружающей среды и обеспечения экологической безопасности по НГО на период 2009-2020 годы Реализация мероприятий областной программы по использованию, охране и обустройству источников нецентрализованного водоснабжения ("Родники") - обустройство родников и колодцев-обустройство родников и колодцев.           Родники: - п.Калиново ; - Реконструкция родника в с.Сербишино "У кедра". Колодцы:  - п.Аять;  - с.Быньги (Колхозная,2);  - д.В.Таволги Свердлова,47)                               </t>
  </si>
  <si>
    <t>Строительство жилого дома по адресу:г. Невьянск, ул. Дзержинского, 63</t>
  </si>
  <si>
    <t>Строительство жилого дома по адресу: г. Невьянск, ул. Матвеева, 22/2</t>
  </si>
  <si>
    <t>Выплата денежных средств на проезд на всех видах городского пассажирского транспорта и автомобильного транспорта общего пользования (ПП СО от 3-.12.2008г. №№1423-ПП, 1426-ПП, 1428-ПП)</t>
  </si>
  <si>
    <t>Выплата компенсаций по частичной, полной оплате жилого помещения, коммунальных услуг работникам бюджетной сферы сельской местности (ПП СО от 27.10.2005г. № 927-ПП)</t>
  </si>
  <si>
    <t>Единовременная выплата в связи с 65-летием Победы в ВОВ 1941-1945гг. (ПП СО от 11.01.2010г. № 3-ПП)</t>
  </si>
  <si>
    <t xml:space="preserve">           Укрепление материально-технической базы образовательных учреждений</t>
  </si>
  <si>
    <t>Поддержка образовательных учреждений,педагогов и руководителей, результативно работающих над развитием педагогической практики</t>
  </si>
  <si>
    <t>Поддержка педагогов-молодых специалистов в системе образования</t>
  </si>
  <si>
    <t>Организация комплекса условий, обеспечивающих охрану и укрепление здоровья детей и работников системы образования</t>
  </si>
  <si>
    <t>18.ОБРАЗОВАНИЕ</t>
  </si>
  <si>
    <t>Приобретение принтера, системного блока</t>
  </si>
  <si>
    <t>Установка окна в архивном отделе</t>
  </si>
  <si>
    <t>Приобретение витражного шкафа для проведения выставок архивных документов</t>
  </si>
  <si>
    <t>Приобретение архивных коробок</t>
  </si>
  <si>
    <t xml:space="preserve">Организован конроль по обеспечению сохранности документов и делопроизводству </t>
  </si>
  <si>
    <t>Вопрос об увеличении архивному отделу помещения длительного хранения документов в 2010 году не решался</t>
  </si>
  <si>
    <t>Установлена во всех хранилищах охранная сигнализация</t>
  </si>
  <si>
    <t>Для более эффективной работы отдела приобретен принтер и системный блок</t>
  </si>
  <si>
    <t>Для сохранности документов длительного хранения приобретены коробки</t>
  </si>
  <si>
    <t>Обеспечение порядка размещения документов</t>
  </si>
  <si>
    <t>Средства не выделялись</t>
  </si>
  <si>
    <t>Меоропритяия по повышению квалификации выполнены</t>
  </si>
  <si>
    <t>Перечислены членские взносы в ассоциацию "Совет муниципальных образований"</t>
  </si>
  <si>
    <t>Для администрации НГО, отделов по управлению населенными пунктами приобретено 19 компьютеров, 11 принтеров, 2 источника бесперебойного питания, 4 копировальных аппарата.</t>
  </si>
  <si>
    <t>В кабинеты зданий администрации НГО, отделов по управлению населенными пунктами приобретены 46 стульев, 1 шкаф, 10 столов, 1 тумба, 4 комплекта мебели.</t>
  </si>
  <si>
    <t xml:space="preserve">Приобретен 1 служебный автомобиль </t>
  </si>
  <si>
    <t>Расходы сотовой связи в пределах запланированных средств</t>
  </si>
  <si>
    <t>Установлено ограждение для контейнера</t>
  </si>
  <si>
    <t>В 2010 году обучено в г.Екатуринбурге и г.Н.Тагиле 16 человек руководящего сотсава ГО ЧС, 1 человек обучен в академии гражданской защиты.</t>
  </si>
  <si>
    <t>Обслуживание и содержание системы централизованного опопвещения "Смена".</t>
  </si>
  <si>
    <t xml:space="preserve">Содержание пожарного автомобиля в с. Конево - 126 тыс. рублей, содержание систем наружного пожарного водоснабжения - 419 тыс. рублей, , расчистка дорог к пожарным водоемам и населенным пунктам - 62 тыс. рублей, ликвидация лесных пожаров - 291,5 тыс. рублей, приобретение пожарного оборудование - 96,6 тыс. рублей. </t>
  </si>
  <si>
    <t>Ооборудование, преддекларационное обследование и установка видеонаблюдения на ГТС Невьянского пруда</t>
  </si>
  <si>
    <t>Мероприятия на обеспечение безопасности в местах массового скопления людей</t>
  </si>
  <si>
    <t>Проводились мероприятия по обеспечению безопасности мест массового отдыха населения на водоемах</t>
  </si>
  <si>
    <t>специалист по связям с общественностью</t>
  </si>
  <si>
    <t xml:space="preserve">Установлена видеокамера в приемном отделении МУЗ ЦРБ НГО, проведены отчеты участковых милиции и представителей органов местного самоуправления перед населением, проведен смотр-конкурс участковых милиции. Распространялись листовки о порядке действия в общественных местах при совершении правонарушений. Стимулировались действия граждан при сдаче оружия и боеприпасов, за предоставление информации о подготавливаемых и совершенных правонарушениях. Выделены средства на ГСМ при проведении массовых мероприятий. Оказана помощь в обеспечении офисными принадлежности службы МОБ. Проведены мероприятия по выявлению и пресечению незаконного оборота (продажи) спиртосодержащей продукции. Розданы буклеты по предупреждению алкоголизма, наркомании, токсикомании, пропоганде здорового образа жизни. </t>
  </si>
  <si>
    <t xml:space="preserve">Проведение районного конкурса  "Семья года" </t>
  </si>
  <si>
    <t>Приобретены призы для поощрения участников. Всего участвовало более 100 детей.</t>
  </si>
  <si>
    <t>Организовано приглашение детей на праздник, просмортр Новогоднего спектакля, массовка у Новогодней елки с Дедом Морозом и Снегурочкой в ДК Машиностроителей. Всего участвовало 150 детей - инвалидов.</t>
  </si>
  <si>
    <t>Приобретены материалы для оформления проекта, оформлен проект. Организовано поздравление Чиглинцевой Л.В.- воспитывающей двоих своих и троих приемных детей.</t>
  </si>
  <si>
    <t>Приобретены призы для поощрения участников, оформлен зал, организовано праздничное чаепитие. Всего участвовали 7 семей, в т.ч. 3 - многодетные.</t>
  </si>
  <si>
    <t>Проведены: выставка "Умелые руки" для детей - инвалидов и детей с ограниченными возможностямиж; выставка детских рисунков в Спасо - Преображенском Соборе; праздничное мероприятие в центре развития детского и юношеского творчества. Подготовлена участница окружного тура областного фестиваля творчества к Дню матери - Ханова Л.Л., с вручением Диплома и подарка.</t>
  </si>
  <si>
    <t>Приобретены канцелярские принадлежности для школьников. Всего охвачено 110 детей в 50 семьях.</t>
  </si>
  <si>
    <t>Оформлена выставка работ инвалидов, детей - инвалидов, детей с ограниченными возможностями в Спасо - Преображенском Соборе. 35 участникам подготовлены призы.</t>
  </si>
  <si>
    <t>Поздравление людей пожилого возраста в отделениях временного пребывания НГО с вручением подарка .</t>
  </si>
  <si>
    <t>Администрация НГО предоставила в аренду здание межшколного учебного комбината для производственной деятельности. Проведен ремонт помещений и установлено оборудование. Приобретение оборудование запланировано на 2011 год.</t>
  </si>
  <si>
    <t>Приобретено электрооборудование, автомобильный трал с полуприцепом, бульдозер, экскаватор, автомобильная бурилка, автотопливозаправщик, автолесовоз, экскаватор колесный, автобус ПАЗ, вахтовый автомобиль, грузовая газель.</t>
  </si>
  <si>
    <t>Всем несовершеннолетним в возрасте от 6,5 до 17 лет, проживающим в сельских населенных пунктах, которые удалены от места обучения, обеспечена возможность доставки к месту обучения. Не полное (15,6%) исполнение бюджета по статье «Обеспечение проезда детей-сирот, опекаемых и детей из малообеспеченных семей к месту получения образования» объясняется достаточной обеспеченностью общеобразовательных учреждений НГО школьными автобусами. На конец 2010 года в 7 общеобразовательных учреждениях на эксплуатации было девять, соответствующих требованиям безопасности, школьных автобусов, что позволило большую часть подростков доставлять к месту обучения и обратно данными транспортными средствами.</t>
  </si>
  <si>
    <t xml:space="preserve">Приобретены 7 компьютеров, 7 063 экземпляров современных учебников, комплекты электронных изданий, спортивный инвентарь. Фактически закончена замена старой не соответствующей санитарным требованиям ученической мебели. </t>
  </si>
  <si>
    <t>19.ЗДРАВООХРАНЕНИЕ</t>
  </si>
  <si>
    <t>21.ОБЩЕСТВЕННАЯ БЕЗОПАСНОСТЬ</t>
  </si>
  <si>
    <t>22.КАДРОВОЕ ОБЕСПЕЧЕНИЕ</t>
  </si>
  <si>
    <t>23.ОБЕСПЕЧЕНИЕ СОХРАННОСТИ И ГОСУДАРСТВЕННОГО УЧЕТА ДОКУМЕНТОВ АРХИВНОГО ФОНДА</t>
  </si>
  <si>
    <t>Обеспечение сохранности документов</t>
  </si>
  <si>
    <t>Реализация планов технического перевооружения и обновления производств:</t>
  </si>
  <si>
    <t>Организация образовательных программ Нижнетагильского филиала Института развития регионального образования и головного ИРРО г. Екатеринбурга в НГО</t>
  </si>
  <si>
    <t>Артель старателей "Нейва"</t>
  </si>
  <si>
    <t>ПК артель старателей "Невьянский прииск"</t>
  </si>
  <si>
    <t>ЗАО "Мультитекс"</t>
  </si>
  <si>
    <t>ИТОГО по главе:</t>
  </si>
  <si>
    <t>средства предприятий</t>
  </si>
  <si>
    <t>Средства предприятий</t>
  </si>
  <si>
    <t>Местный бюджет</t>
  </si>
  <si>
    <t>местный бюджет</t>
  </si>
  <si>
    <t>Областной бюджет</t>
  </si>
  <si>
    <t>областной бюджет</t>
  </si>
  <si>
    <t>иные источники</t>
  </si>
  <si>
    <t>Приобретение с/х техники и оборудования, применяемого в животноводстве</t>
  </si>
  <si>
    <t>Стимулирование развития малых форм хозяйствования в АПК</t>
  </si>
  <si>
    <t>УСХиП</t>
  </si>
  <si>
    <t>Решение вопросов по разработке проекта и установке пожарной и охранной сигнализации</t>
  </si>
  <si>
    <t>Развитие детских спортивных площадок по месту жительства</t>
  </si>
  <si>
    <t>КФКиС</t>
  </si>
  <si>
    <t>Иные источники</t>
  </si>
  <si>
    <t>Содержание материальной базы (дополнительное образование ДЮСШ)</t>
  </si>
  <si>
    <t>Содержание материальной базы спортивных сооружений</t>
  </si>
  <si>
    <t>Обеспечение условий для развития массовой физической культуры и спорта. Организация и проведение официальных физкультурно-оздоровительных и спортивных мероприятий</t>
  </si>
  <si>
    <t>Спорт</t>
  </si>
  <si>
    <t>Комплексное решение задач, направленных на экономический рост и социальное благополучие жителей района</t>
  </si>
  <si>
    <t>3.ИНВЕСТИЦИИ В ГАЗИФИКАЦИЮ</t>
  </si>
  <si>
    <t>4.ИНВЕСТИЦИИ В СТРОИТЕЛЬСТВО И РЕКОНСТРУКЦИЮ АВТОМОБИЛЬНЫХ ДОРОГ</t>
  </si>
  <si>
    <t>5.ДОСТУПНОЕ ЖИЛЬЕ</t>
  </si>
  <si>
    <t>Реализация стратегии социально-экономического развития МО Невьянский район до 2020 года</t>
  </si>
  <si>
    <t>ОЭиТ администрации НГО</t>
  </si>
  <si>
    <t>Финансовое управление,                                                        ОЭиТ администрации НГО</t>
  </si>
  <si>
    <t>ОЭиТ администрации Невьянского городского округа,                   Главные распорядители бюджетных средств</t>
  </si>
  <si>
    <t>ОЭиТ администрации НГО,                                         Структурные подразделения администрации НГО</t>
  </si>
  <si>
    <t>Заместитель главы администрации НГО Балашов А.М.</t>
  </si>
  <si>
    <t>ОЭиТ</t>
  </si>
  <si>
    <t>Профилактика туберкулеза</t>
  </si>
  <si>
    <t xml:space="preserve">ТФОМС                                                     </t>
  </si>
  <si>
    <t>специалист-эколог</t>
  </si>
  <si>
    <t xml:space="preserve">Частичное благоустройство береговой линии Невьянского пруда с оборудованием плотиков (д.Федьковка, Невьянск - ул.Крупская)  </t>
  </si>
  <si>
    <t>Работы по организации зон рекреации (п.Калиново)</t>
  </si>
  <si>
    <t>Проведение экологических акций (марш парков), экологических экспедиций -1Конево, работа экологических отрядов- 2 (Невьянск,Калиново)</t>
  </si>
  <si>
    <t>6.АГРОПРОМЫШЛЕННЫЙ КОМПЛЕКС</t>
  </si>
  <si>
    <t>7.РАЗВИТИЕ МАЛОГО ПРЕДПРИНИМАТЕЛЬСТВА</t>
  </si>
  <si>
    <t>8.УПРАВЛЕНИЕ МУНИЦИПАЛЬНЫМ ИМУЩЕСТВОМ</t>
  </si>
  <si>
    <t>9.ПОТРЕБИТЕЛЬСКИЙ РЫНОК</t>
  </si>
  <si>
    <t>10.БЮДЖЕТНО-ФИНАНСОВАЯ ПОЛИТИКА</t>
  </si>
  <si>
    <t xml:space="preserve">Внедрение электронного документооборота главных распаорядителей бюджетных средств в системе "Бюджет-КС" </t>
  </si>
  <si>
    <t>11.ЖИЛИЩНО-КОММУНАЛЬНОЕ ХОЗЯЙСТВО</t>
  </si>
  <si>
    <t>12.ЭКОЛОГИЯ</t>
  </si>
  <si>
    <t>Проектирование, строительство, реконструкция природоохранных объектов, в т.ч.:</t>
  </si>
  <si>
    <t>13.ЗАНЯТОСТЬ НАСЕЛЕНИЯ</t>
  </si>
  <si>
    <t>14.СОЦИАЛЬНОЕ ПАРТНЕРСТВО И ОХРАНА ТРУДА</t>
  </si>
  <si>
    <t>15.СОЦИАЛЬНАЯ ЗАЩИТА</t>
  </si>
  <si>
    <t>16.РЕГИОНАЛЬНАЯ СЕМЕЙНАЯ ПОЛИТИКА</t>
  </si>
  <si>
    <t>Программа демографического развития Невьянского городского округа "Невьянская семья"</t>
  </si>
  <si>
    <t xml:space="preserve">Местный бюджет </t>
  </si>
  <si>
    <t>Муниципальная целевая программа "Управление муниципальной собственностью на территории НГО в 2010-2012 годах Техническая инвентаризация, оценка, регистрация недвижимости</t>
  </si>
  <si>
    <t>Муниципальная целевая программа "Управление муниципальной собственностью на территории НГО в 2010-2012 годах Межевание, кадастровый учет, регистрация земельных участков, публикация объявлений, регистрация в ФРС</t>
  </si>
  <si>
    <t>Муниципальная целевая программа "Управление муниципальной собственностью на территории НГО в 2010-2012 годах Паспортизация объектов недвижимости</t>
  </si>
  <si>
    <t>Муниципальная целевая программа "Управление муниципальной собственностью на территории НГО в 2010-2012 годах Межевание земельных участков под многоквартирными жилыми домами</t>
  </si>
  <si>
    <t>отдел ГО и ЧС, руководители организаций</t>
  </si>
  <si>
    <t>Организация проведения мероприятий по обучению охраны труда руководителей и специалистов предприятий и организаций НГО</t>
  </si>
  <si>
    <t>Проведение районной выставки декоративно-прикладного творчества детей, нуждающихся в особой заботе государства "Радуга творчества"</t>
  </si>
  <si>
    <t>ГБУ СОН КЦСОН Невьянского района</t>
  </si>
  <si>
    <t>ОПУ</t>
  </si>
  <si>
    <t>Администрация НГО          ОГ и КХ</t>
  </si>
  <si>
    <t>17.СОЦИАЛЬНАЯ ПОМОЩЬ</t>
  </si>
  <si>
    <t>2.1.</t>
  </si>
  <si>
    <t>2.2.</t>
  </si>
  <si>
    <t>2.3.</t>
  </si>
  <si>
    <t>2.4.</t>
  </si>
  <si>
    <t>2.5.</t>
  </si>
  <si>
    <t>3.2.</t>
  </si>
  <si>
    <t>3.3.</t>
  </si>
  <si>
    <t>3.4.</t>
  </si>
  <si>
    <t>3.5.</t>
  </si>
  <si>
    <t>3.6.</t>
  </si>
  <si>
    <t>3.7.</t>
  </si>
  <si>
    <t>4.1.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</si>
  <si>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</si>
  <si>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</si>
  <si>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</si>
  <si>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</si>
  <si>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</si>
  <si>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</si>
  <si>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</si>
  <si>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</si>
  <si>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</si>
  <si>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</si>
  <si>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</si>
  <si>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</si>
  <si>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</si>
  <si>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</si>
  <si>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</si>
  <si>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</si>
  <si>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</si>
  <si>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</si>
  <si>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</si>
  <si>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</si>
  <si>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</si>
  <si>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</si>
  <si>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</si>
  <si>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9.1.</t>
  </si>
  <si>
    <t>9.2.</t>
  </si>
  <si>
    <t>9.3.</t>
  </si>
  <si>
    <t>9.4.</t>
  </si>
  <si>
    <t>10.1.</t>
  </si>
  <si>
    <t>11.1.</t>
  </si>
  <si>
    <t>Отчет о выполнении плана мероприятий программы социально-экономического развития Невьянского городского округа на 2010 год</t>
  </si>
  <si>
    <t xml:space="preserve"> Началось возрождение отрядов юных инспекторов движения. Приобретена литература для профилактики безопасности дорожного движения в образовательных учреждениях. Составлен график выхода сотрудников образовательных учреждений с целью проведения дополнительной работы по ПДД. На постоянной основе проводятся мероприятия: операция "Автобус", "Свет", размещен кабинет "Светофор" в малом зале МОУ СОШ № 4, ход которых освещается в газете "Местные ведомости", "Звезда" и на телевидении "Орбита-Сервис".</t>
  </si>
  <si>
    <t>Создание   системы  противодействия   незаконному обороту  наркотиков  и  профилактики  потребления наркотиков  различными   категориями   населения, прежде всего молодежью и  несовершеннолетними,  а также предупреждение правонарушений, связанных  с наркотиками; совершенствование антинаркотической пропаганды; создание  системы   мониторинга   распространения наркомании; совершенствование системы лечения и  реабилитации лиц,  употребляющих  наркотики  в   немедицинских целях; создание  системы   подготовки   специалистов   в области профилактики и лечения наркомании; совершенствование межведомственного сотрудничества    в     области противодействия злоупотреблению наркотиками и  их незаконному обороту и др.</t>
  </si>
  <si>
    <t>Компенсационный выплаты, канцелярские расходы</t>
  </si>
  <si>
    <t>Отремонтирована система отопления, сделан косметический ремонт в помещениях МОУ ДОД «НДМШ» на сумму  90,264 тыс. рублей за счет средств местного бюджета и 10,0 тысяч рублей за счет внебюджетных средств; приобретено музыкальное оборудование, множительная техника на сумму  242,9 тыс. рублей за счет средств областного бюджета; отремонтированы помещения МОУ ДОД «НДХШ», установлены пластиковые окна в одном кабинете МОУ ДОД «ДШИ» п. Цементный за счет средств от приносящей доход деятельности. Для обеспечение деятельности культурно-досуговых учреждений Невьянского городского округа приобретена музыкальная аппаратура, телевизор, ширмы, одежда сцены в большой и малый залы ДК машиностроителей, компьютер для профессиональной обработки звука. За счет средств областного бюджета в ДК машиностроителей обеспечен доступ к высокоскоростному Интернету (установлен оптиковолоконный Интернет). Отремонтированы: фасад, малый зал, фойе, кассовый зал ДК машиностроителей; спортивный зал, раздевалки ДК п. Калиново; отремонтирована часть кровли ДК с. Конево; система отопления ДК с. Федьковка, СК п. Середовина, ДК п. Ребристый. Установлены приборы учета тепла в МОУ ДОД «ДШИ» п. Цементный, МОУ ДОД «НДХШ», ЦГБ имени П.Бажова</t>
  </si>
  <si>
    <t xml:space="preserve">Автоматизировано 5 рабочих мест в центральной городской библиотеке им. П. Бажова и центре детского чтения «Радуга», осуществлено подключение к сети Интернет в библиотеке имени П. Бажова. </t>
  </si>
  <si>
    <t>На основании Соглашения № 12 от 10.09.2010 г. между Министерством культуры и туризма Свердловской области и администрацией Невьянского городского округа о предоставлении бюджетам муниципальных образований Свердловской области иных межбюджетных трансфертов на комплектование книжных фондов библиотек  Невьянскому городскому округу выделена сумма в размере 104,0 тысячи рублей, приобретена новая литература в количестве 574 экземпляра. По подписке газет 93 экземпляра, журналов 738 экземпляров</t>
  </si>
  <si>
    <t>Совершенствование эпидемиологического надзора за ВИЧ – СПИД, ЗППП, наркоманией; создание постоянно действующей системы информирования населения о мерах личной и общественной профилактики ВИЧ – инфекции, ЗППП; обеспечение безопасности ме6дицинских манипуляций, донорской крови и препаратов крови; организация своевременной диагностики, наблюдение и лечение ВИЧ – инфекции, ЗППП; укрепление оснащенности КДК (клинико-диагностического кабинета), кожно – венерологического кабинета, наркологического кабинета.</t>
  </si>
  <si>
    <t>Ооплата за исследования, производимые г. Н.Тагил; закуп препаратов  по лечению ВИЧ- инфицированных</t>
  </si>
  <si>
    <t>Приобретение масок, расходных материалов, дезинфицирующих средств, разового инструмента и одежды</t>
  </si>
  <si>
    <t>Закуп вакцины</t>
  </si>
  <si>
    <t>Межрайонная летняя спартакиада; посещение музеев и исторических памятников, зоопарка, цирка, аквапарка детьми-инвалидами;  межрайонный шахматный турнир;  концерты творческой группы; вечера – встречи для активистов общества;  вечера – встречи для молодёжи; познавательные встречи в библиотеке; детские утренники; участие в соревнованиях; поздравление юбиляров;
проведение летней и зимней спартакиады для детей-инвалидов;  районный фестиваль творчества  среди взрослых и детей-инвалидов;  новогодние мероприятия для детей-инвалидов; декада инвалидов.
Месячник защитника отечества, прием участников ВОВ, посещение на дому, проведение Дня Победы, прием в честь Дня пожилого человека, оказание ритуальных услуг, поздравление юбиляров, канцелярские расходы.</t>
  </si>
  <si>
    <t>Поддержка наиболее уязвимых групп населения, находящихся за чертой бедности, а также нуждающихся в особой заботе государства</t>
  </si>
  <si>
    <t>Ежемесячное, ежегодное пособие на проезд, ежемесячное пособие на проезд детям из многодетных семей</t>
  </si>
  <si>
    <t>Мат. помощь пострадавшим при пожаре; мат. помощь освобожденным из мест лишения свободы; мат. помощь нетрудоспособным, малоимущим гражданам; мат. помощь нетрудоспособным, утратившим паспорт; мат. помощь гражданам, осуществившим захоронение умершего</t>
  </si>
  <si>
    <t xml:space="preserve">Ежемесячная денежная компенсация в возмещении вреда, причиненного здоровью граждан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АЭС, либо на основании вступившего в законную силу решения судебного органа об изменении размера денежной компенсации; компенсационные выплаты, которые осуществляются через Федеральное казначейство гражданам, подвергшимся радиации на ЧАЭС и ПО «Маяк» в соответствии с федеральными законами «О социальной защите граждан подвергшихся воздействию радиации вследствие катастрофы на Чернобыльской АЭС»,  «О социальной защите граждан РФ, подвергшихся воздействию радиации вследствие аварии в 1957 году на ПО «Маяк» и сбросов радиоактивных отходов в реку Теча»: на питание, ежегодная материальная  помощь на оздоровление, единовременная мат.помощь, дополнительно оплачиваемый отпуск </t>
  </si>
  <si>
    <t>Ежемесячное пособие гражданам, признанным инвалидами вследствие военной травмы либо заболевания, полученного  в период военной службы</t>
  </si>
  <si>
    <t>Единовременное пособие при рождении ребенка; ежемесячное пособие за период отпуска по уходу за ребенком до достижения возраста 1,5 лет выплачивалось  женщине, уволенной в связи с ликвидацией предприятия; ежемесячное пособие за период отпуска по уходу за ребенком до достижения возраста 1,5 лет неработающим женщинам; ежемесячное пособие за период отпуска по уходу за ребенком до достижения возраста 1,5 лет (учащиеся); единовременное пособие при передаче ребенка на воспитание в семью; ежемесячное пособие на ребенка в/с, проходящего военную службу по призыву; единовременное пособие беременной жене в/с, проходящего военную службу по призыву; компенсационные выплаты женщине, уволенной по ликвидации предприятия по уходу за ребенком в возрасте до 3-х лет.</t>
  </si>
  <si>
    <r>
      <t>Для очистки сельских населенных пунктов приобретено 10 контейнеров объемом 0,75 м</t>
    </r>
    <r>
      <rPr>
        <vertAlign val="superscript"/>
        <sz val="12"/>
        <color indexed="12"/>
        <rFont val="Times New Roman"/>
        <family val="1"/>
      </rPr>
      <t>3</t>
    </r>
  </si>
  <si>
    <t>В г.Невьянске в течение летнего периода проводилась очистка водоохранной зоны Невьянского пруда силами отряда МЭРА</t>
  </si>
  <si>
    <t>Состоялась презентация проектов школьников, реализация которых запланирована на 2011 г.</t>
  </si>
  <si>
    <t>В п.Калиново работал экологический лагерь, который принимал участие в очистке лесополосы поселка и в ликвидации свалок на ст.Таватуй</t>
  </si>
  <si>
    <t>Средства на разработку проектно-сметной документации (ПСД) не израсходованы, т.к. ведутся подготовительные работы для разработки ПСД</t>
  </si>
  <si>
    <t>Создана и обновлена цифровая карта М 1:25000 на территории НГО</t>
  </si>
  <si>
    <t>Разработан проект "Генерального плана НГО и Правил землепользования и застройки НГО</t>
  </si>
  <si>
    <t>Разработан проекет, схемы градостроительного зонирования и градостроительный регламент</t>
  </si>
  <si>
    <t>В 2010г. проведены публичные слушания по проекту, на сегодняшний день проект находится в стадии согласования</t>
  </si>
  <si>
    <t>Введен в эксплуатацию 30 квартирный жилой дом площадью 1333 м2</t>
  </si>
  <si>
    <t xml:space="preserve">Значительное увеличение произошло за счет работы межведомственной комиссии по вявлению неучтенных объектов недвижимости </t>
  </si>
  <si>
    <t>Строительство жилого дома приостановлено из-за отсутствия средств у предприятия, в 2010 году ПСД отправлена на повторную экспертизу и уточнение границ земельного участка</t>
  </si>
  <si>
    <t>Идет оформление земельного участка для предоставления с торгов</t>
  </si>
  <si>
    <t>Работы выполнены согласно подрядного договора</t>
  </si>
  <si>
    <t>Подрядной организации перечислен аванс</t>
  </si>
  <si>
    <t>Газопровод построен за счет денежных средств подрядчика</t>
  </si>
  <si>
    <t>Газопровод сдан в эксплуатацию</t>
  </si>
  <si>
    <t>Средства направлены на другие объекты</t>
  </si>
  <si>
    <t>Получена проектно-сметная документация</t>
  </si>
  <si>
    <t>Ведется строительство, проложено 2 км трубопровода</t>
  </si>
  <si>
    <t>% выпол-нения</t>
  </si>
  <si>
    <t>Источники финансиро-вания</t>
  </si>
  <si>
    <t>Код бюджет-ной классифи-кации</t>
  </si>
  <si>
    <t>11.2.</t>
  </si>
  <si>
    <t>11.3.</t>
  </si>
  <si>
    <t>11.4.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</si>
  <si>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</si>
  <si>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</si>
  <si>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</si>
  <si>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</si>
  <si>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</si>
  <si>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</si>
  <si>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</si>
  <si>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</si>
  <si>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</si>
  <si>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13.1.</t>
  </si>
  <si>
    <t>13.2.</t>
  </si>
  <si>
    <t>14.1.</t>
  </si>
  <si>
    <t>14.2.</t>
  </si>
  <si>
    <t>14.3.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</si>
  <si>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</si>
  <si>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</si>
  <si>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</si>
  <si>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</si>
  <si>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</si>
  <si>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</si>
  <si>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</si>
  <si>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</si>
  <si>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</si>
  <si>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15. 10.</t>
  </si>
  <si>
    <t>15. 11.</t>
  </si>
  <si>
    <t>15. 12.</t>
  </si>
  <si>
    <t>15. 13.</t>
  </si>
  <si>
    <t>15. 14.</t>
  </si>
  <si>
    <t>15. 15.</t>
  </si>
  <si>
    <t>15. 16.</t>
  </si>
  <si>
    <t>15. 17.</t>
  </si>
  <si>
    <t>15. 18.</t>
  </si>
  <si>
    <t>15. 19.</t>
  </si>
  <si>
    <t>15. 20.</t>
  </si>
  <si>
    <t>15. 21.</t>
  </si>
  <si>
    <t>15. 22.</t>
  </si>
  <si>
    <t>15. 23.</t>
  </si>
  <si>
    <t>15. 24.</t>
  </si>
  <si>
    <t>15. 25.</t>
  </si>
  <si>
    <t>15. 26.</t>
  </si>
  <si>
    <t>15. 27.</t>
  </si>
  <si>
    <t>15. 28.</t>
  </si>
  <si>
    <t>15. 29.</t>
  </si>
  <si>
    <t>15. 30.</t>
  </si>
  <si>
    <t>15. 31.</t>
  </si>
  <si>
    <t>15. 32.</t>
  </si>
  <si>
    <t>16.1.</t>
  </si>
  <si>
    <t>16.2.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</si>
  <si>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</si>
  <si>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</si>
  <si>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</si>
  <si>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</si>
  <si>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</si>
  <si>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</si>
  <si>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</si>
  <si>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</si>
  <si>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</si>
  <si>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</si>
  <si>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</si>
  <si>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</si>
  <si>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</si>
  <si>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</si>
  <si>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</si>
  <si>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</si>
  <si>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</si>
  <si>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18. 10.</t>
  </si>
  <si>
    <t>18. 11.</t>
  </si>
  <si>
    <t>18. 12.</t>
  </si>
  <si>
    <t>18. 13.</t>
  </si>
  <si>
    <t>18. 14.</t>
  </si>
  <si>
    <t>18. 15.</t>
  </si>
  <si>
    <t>18. 16.</t>
  </si>
  <si>
    <t>18. 17.</t>
  </si>
  <si>
    <t>18. 19.</t>
  </si>
  <si>
    <t>18. 20.</t>
  </si>
  <si>
    <t>18. 21.</t>
  </si>
  <si>
    <t>18. 22.</t>
  </si>
  <si>
    <t>18. 23.</t>
  </si>
  <si>
    <t>18. 24.</t>
  </si>
  <si>
    <t>18. 25.</t>
  </si>
  <si>
    <t>18. 26.</t>
  </si>
  <si>
    <t>18. 27.</t>
  </si>
  <si>
    <t>19.1.</t>
  </si>
  <si>
    <t>19.2.</t>
  </si>
  <si>
    <t>19.3.</t>
  </si>
  <si>
    <t>19.4.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</si>
  <si>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</si>
  <si>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</si>
  <si>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</si>
  <si>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</si>
  <si>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</si>
  <si>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</si>
  <si>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</si>
  <si>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</si>
  <si>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</si>
  <si>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20. 10.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</si>
  <si>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</si>
  <si>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</si>
  <si>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</si>
  <si>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</si>
  <si>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</si>
  <si>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</si>
  <si>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</si>
  <si>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</si>
  <si>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22.1.</t>
  </si>
  <si>
    <t>22.2.</t>
  </si>
  <si>
    <t>22.3.</t>
  </si>
  <si>
    <t>22.4.</t>
  </si>
  <si>
    <t>22.5.</t>
  </si>
  <si>
    <t>22.6.</t>
  </si>
  <si>
    <t>22.7.</t>
  </si>
  <si>
    <t>22.8.</t>
  </si>
  <si>
    <t>22.9.</t>
  </si>
  <si>
    <t>22. 10.</t>
  </si>
  <si>
    <t>22. 11.</t>
  </si>
  <si>
    <t>22. 12.</t>
  </si>
  <si>
    <t>22. 13.</t>
  </si>
  <si>
    <t>22. 14.</t>
  </si>
  <si>
    <t>22. 15.</t>
  </si>
  <si>
    <t>22. 16.</t>
  </si>
  <si>
    <t>22. 17.</t>
  </si>
  <si>
    <t>22. 18.</t>
  </si>
  <si>
    <t>23.1.</t>
  </si>
  <si>
    <t>23.2.</t>
  </si>
  <si>
    <t>23.3.</t>
  </si>
  <si>
    <t>Организация деятельности трехсторонней комиссии по регулированию социально-трудовых отношений</t>
  </si>
  <si>
    <t>Проведение конкурсов на лучший коллективный договор среди организаций Невьянского городского округа</t>
  </si>
  <si>
    <t>Проведение тренингов,семинаров</t>
  </si>
  <si>
    <t>Обеспечение гражданам, проживающим на территории Невьянского городского округа, возможности выбора общеобразовательного учреждения</t>
  </si>
  <si>
    <t>Обеспечение проезда детей-сирот, опекаемых и детей из малообеспеченных семей к месту получения образования</t>
  </si>
  <si>
    <t>ОАО "Калиновский хим.завод"</t>
  </si>
  <si>
    <t>Компенсация части родительской платы за содержание ребенка в муниципальном дошкольном образовательном учреждении</t>
  </si>
  <si>
    <t>Предоставление образовательными учреждениями возможности получения гражданами общего образования в различных формах</t>
  </si>
  <si>
    <t>Приобретение спортивного инвентаря для общеобразовательных учреждений</t>
  </si>
  <si>
    <t>Приобретение мебели для образовательных учреждений</t>
  </si>
  <si>
    <t>Изучение потребностей педагогических и руководящих работников в курсовой переподготовке и обучении на курсах</t>
  </si>
  <si>
    <t>Выплата дополнительного вознаграждения за классное руководство</t>
  </si>
  <si>
    <t xml:space="preserve">Ответственный за реализацию мероприятий  </t>
  </si>
  <si>
    <t>Вознаграждение педагогическим работникам за проведение работы по дополнительным образовательным программам</t>
  </si>
  <si>
    <t>Создание условий для участия в конкурсе лучших учителей России на получение гранта Президента РФ</t>
  </si>
  <si>
    <t>Выплаты единовременного пособия (на обзаведение хозяйством) молодым специалистам-педагогическим работникам, поступающим на работу в муниципальные образовательные учреждения</t>
  </si>
  <si>
    <t>Осуществление мероприятий по оказанию помощи молодым педагогам в профессиональной деятельности, развитие форм их взаимодействия в досуговой сфере</t>
  </si>
  <si>
    <t>Поддержка одаренных учащихся</t>
  </si>
  <si>
    <t>Своевременное качественное проведение фестиваля "Юные интеллектуалы Среднего Урала" на уровне образовательных учреждений и Невьянского городского округа. Участие в окружном и областном турах</t>
  </si>
  <si>
    <t>Создание условий для участия учащихся школ в областных и Всероссийских олимпиадах, конкурсах и соревнованиях</t>
  </si>
  <si>
    <t>Строительство и ввод в эксплуатацию индивидуальных жилых домов</t>
  </si>
  <si>
    <t>Разработка генплана пос. Цементный</t>
  </si>
  <si>
    <t>обеспечение сохранности зданий и библиотечных фондов</t>
  </si>
  <si>
    <t>Сохранение объектов историко-культурного наследия Невьянского городского округа</t>
  </si>
  <si>
    <t>Профилактика внутрибольничных инфекций</t>
  </si>
  <si>
    <t>Строительство головного газораспределительного пункта в районе п.Цементного</t>
  </si>
  <si>
    <t>Строительство жилого двухэтажного дома в с.Быньги ул.Ленина 25</t>
  </si>
  <si>
    <t>ЖСК "Доступное жилье"</t>
  </si>
  <si>
    <t>Генплан поселка Таватуй</t>
  </si>
  <si>
    <t>Разработка генплана пос. Калиново</t>
  </si>
  <si>
    <t>Генплан Невьянского городского округа</t>
  </si>
  <si>
    <t>администрация НГО</t>
  </si>
  <si>
    <t>ООО "Стройкомплект"</t>
  </si>
  <si>
    <t>по смете</t>
  </si>
  <si>
    <t>ООО "Невьянский завод ЖБИ"</t>
  </si>
  <si>
    <t>индивидуальные застройщики</t>
  </si>
  <si>
    <t>Администрация НГО               ФСР</t>
  </si>
  <si>
    <t>Объем расходов (тыс.руб.)Факт</t>
  </si>
  <si>
    <t>Торжественный прием главы администрации НГО выпускников средней (полной) школы-медалистов и выпускников основной школы-отличников. Выплата специальных премий главы выпускникам-медалистам и отличникам</t>
  </si>
  <si>
    <t>Предоставление бесплатного горячего питания всем учащимся 1-4 классов</t>
  </si>
  <si>
    <t>Предоставление бесплатного горячего питания детям сиротам, оставшимся без попечения родителей, детям из многодетных, малообеспеченных семей и детям-инвалидам</t>
  </si>
  <si>
    <t>Обеспечение компенсации на горячее питание детям, обучающимся в 5-11 классах, получающим его через школьные столовые</t>
  </si>
  <si>
    <t>Организация летнего отдыха детей и подростков</t>
  </si>
  <si>
    <t>Реализация трехстороннего договора по обеспечению необходимых мероприятий для охраны здоровья работников системы образования (вакцинопрофилактика, медосмотр, профосмотр, организация летнего отдыха)</t>
  </si>
  <si>
    <t>Ежегодное обнародование через различные формы основных статистических показателей о состоянии и результатах функционирования системы образования НГО</t>
  </si>
  <si>
    <t>Развитие форм управления образовательными учреждениями с участием общественности в лице педагогов, учащихся, родителей (попечительские советы, родительские комитеты, советы школ)</t>
  </si>
  <si>
    <t>Поддержка и развитие деятельности детских общественных организаций</t>
  </si>
  <si>
    <t xml:space="preserve"> </t>
  </si>
  <si>
    <t>Управление образования</t>
  </si>
  <si>
    <t>средства поступают через соцзащиту</t>
  </si>
  <si>
    <t xml:space="preserve">Муниципальная целевая программа "Профилактика правонарушений в НГО на 2010-2011годы" </t>
  </si>
  <si>
    <t>Муниципальная целевая программа по обеспечению безопасности дорожного движения на территории НГО на 2009-2011 годы</t>
  </si>
  <si>
    <t>средства физ. лиц</t>
  </si>
  <si>
    <t>Муниципальная целевая программа "Комплексное развитие систем коммунальной инфраструктуры НГО до 2020 года"</t>
  </si>
  <si>
    <t>Муниципальная целевая пролграмма "Газификация НГО на 2009-2011 годы" Строительство объекта "Газоснабжение жилых домов по ул.Заречная в с.Быньги"</t>
  </si>
  <si>
    <t>Муниципальная целевая программа "Газификация НГО на 2009-2011 годы" Газификация жилых домов по ул. Ленина в п. Калиново</t>
  </si>
  <si>
    <t>Муниципальная целевая программа по обеспечению земельных участков коммунальной инфраструктурой в целях жилищного строительства на 2010 года Строительство газопровода низкого давления к жилому дому по ул. Ленина, 25а в с.Быньги</t>
  </si>
  <si>
    <t>18.1.</t>
  </si>
  <si>
    <t>Муниципальная целевая программа "Газификация НГО на 2009-2011г" Газоснабжение улиц Пионерская, Первомайская в с. Быньги</t>
  </si>
  <si>
    <t>Муниципальная целевая программа "Строителство и реконструкция объектов учреждений образования НГО на 2009-2011 годы" Разработка ПСД на объект "Детский сад на 280 мест в.г.Невьянске</t>
  </si>
  <si>
    <t>Муниципальная целевая программа в сфере окружающей среды и обеспечения экологической безопасности по НГО на период 2009-2020 Разработка проекта полигона ТБО в г. Невьянске</t>
  </si>
  <si>
    <t xml:space="preserve">Муниципальная целевая программа в сфере окружающей среды и обеспечения экологической безопасности по НГО на период 2009-2020 Проведение работ по обваловке полигона            г. Невьянска </t>
  </si>
  <si>
    <t xml:space="preserve">Мунициипальная целевая программа "О мерах по предупреждению распространения ВИЧ/СПИД, заболеваний, передающихся половым путем (ЗППП), наркомании, алкоголизма на территории НГО на 2006-2011 годы" предупреждение ВИЧ/СПИД </t>
  </si>
  <si>
    <t xml:space="preserve">Муниципальная целевая программа "Предупреждение и борьба с социально значимыми заболеваниями на территории НГО в 2009-2011 годах" Вакцинопрофилактика </t>
  </si>
  <si>
    <t>3.1.</t>
  </si>
  <si>
    <t>16500                   кв. метров</t>
  </si>
  <si>
    <t>Объем работ выполнен с меньшими затратами</t>
  </si>
  <si>
    <t>Объем работ выполнен с меньшими затратами. Установка компрессора на здании № 14 ведет к экономии электроэнергии за счет использования компрессора меньшей мощности.</t>
  </si>
  <si>
    <t>Ремонт дымовой трубы</t>
  </si>
  <si>
    <t xml:space="preserve">Ремонт дымовой трубы проводился по выполнению предписания контролирующей организации </t>
  </si>
  <si>
    <t>Замена кареток и тележек на конвейере КТ-160</t>
  </si>
  <si>
    <t>Замена кареток и тележек на подвесном толкающем конвеере проводится с целью обеспечения безопасности транспортирования промышленных взрывчатых веществ. Оборудование получено.</t>
  </si>
  <si>
    <t>Финансирование общественных организаций - мероприятия городского общества инвалидов, мероприятия городского Совета ветеранов</t>
  </si>
  <si>
    <t>21.9.</t>
  </si>
  <si>
    <t>Работа городского штаба муниципальной народной дружины на территории НГО</t>
  </si>
  <si>
    <t>Муниципальная программа "Невьянская семья"</t>
  </si>
  <si>
    <t>Администрация НГО</t>
  </si>
  <si>
    <t>Посещение родильного дома</t>
  </si>
  <si>
    <t>Муниципальная целевая программа "Комплексные меры противодействия злоупотреблению наркотикам и их незаконному обороту в НГО"</t>
  </si>
  <si>
    <r>
      <t>з</t>
    </r>
    <r>
      <rPr>
        <sz val="12"/>
        <color indexed="12"/>
        <rFont val="Times New Roman"/>
        <family val="1"/>
      </rPr>
      <t>акуп дезинфицирующих средств</t>
    </r>
  </si>
  <si>
    <t>пополнение фонда муниципальных библиотек книгами, книгоиздательской продукцией, подписка на периодические издания</t>
  </si>
  <si>
    <t xml:space="preserve">приобретение компьютерного оборудования и подключение к сети Интернет. </t>
  </si>
  <si>
    <t>Автоматическая пожарная сигнализация установлена в центральной городской библиотеке им. П. Бажова</t>
  </si>
  <si>
    <t xml:space="preserve">оснащение муниципальных учрежден ий культуры специальным музыкальным оборудованием, инвентарем, мебелью и т.п, текущие ремонты: - детские школы искусств   - МУК "Культурно-досуговый центр"             </t>
  </si>
  <si>
    <t>ремонт Мемориала памяти павших в годы Гражданской и Великой Отечественной войны были израсходованы средства в размере 200,0 тысяч рублей. Средства в размере 5 750 рублей были использованы на оплату за изготовление мемориальной плиты  «В этом здании с августа 1941 года до июля 1944 года находились эвакогоспитали №№ 2545 и 5924», размещенной на здании ГБОУ СПО СО «Уральское Горнозаводское училище имени Демидовых (колледж)» вместо утерянной, сумма в размере 6,0 тысяч рублей использована на изготовление мраморной плиты Зырянову П.И. – инициатору строительства ДК машиностроителей</t>
  </si>
  <si>
    <t>В соответствии с планом</t>
  </si>
  <si>
    <t>Проведено 138 спортивно-массовых мероприятий в которых приняло участие 11000 человек, подготовлено 223 человека массовых разрядов, 19 человек - первого раазряда, 4 - КМС.</t>
  </si>
  <si>
    <t>В связи с ограниченностью в фин. ресурсах нет возможности организовать создание спортивных клубов и стрительство детских спортивных площадок по месту жительства граждан</t>
  </si>
  <si>
    <t xml:space="preserve"> В ДЮСШ п. Цементный установлена "тревожная кнопка", ведется ремонт пристроя, установлены пластиковая входная группа и металлические двери, произведен ремонт кровли и системы отопления. Установлена система видеонаблюдения и сигнализация</t>
  </si>
  <si>
    <t>Приобретена и установлена хоккейная пластиковая коробка на водно-лыжной базе. В клубе Витязь выполнен кап.ремонт кровли, установлена система оповещения людей при пожаре, установлены приборы учета тепловой энергии, произведено устройство основания спортивной площадки песчано-гравийной смесью. Подготовлены проекты по установке систем оповещения о пожаре, по установке приборов учета тепловой энергии для МСК имени Савина М.А., МСК Маяк, водно-лыжной базы. В МСК Маяк произведена замена пола. На водно-лыжной базе произведен ремонт понтонных конструкций и деревянного настила и замена пола тренажерного зала. Восстановлена система отопления, установлены входные группы для сохранения теплового режима в спортивном зале села Аятское.</t>
  </si>
  <si>
    <t>Оказание адресной социальной помощи неработающим пенсионерам за счет средств Пенсионного Фонда РФ                                            (пост. Правит. СО от 01.07.2010г. № 1008-ПП)</t>
  </si>
  <si>
    <t>Разработка прогноза социально-экономического развития Невьянского городского округа на 2012 год</t>
  </si>
  <si>
    <t>Разработка и составление перспективного финансового плана на 2012 года</t>
  </si>
  <si>
    <t>План</t>
  </si>
  <si>
    <t>Факт</t>
  </si>
  <si>
    <t>Объем расходов (тыс.руб.)</t>
  </si>
  <si>
    <t>Приобретение и установка компрессора на здании №14</t>
  </si>
  <si>
    <t xml:space="preserve">ликвидация несанкционированных свалок              </t>
  </si>
  <si>
    <t>Управление образования, горком профсоюза работников образования</t>
  </si>
  <si>
    <t>Межтерриториальный центр занятости населения</t>
  </si>
  <si>
    <t>Мероприятия целевой программы по содействию занятости населения</t>
  </si>
  <si>
    <t>Содержание службы занятости</t>
  </si>
  <si>
    <t>Средства работодателей</t>
  </si>
  <si>
    <t xml:space="preserve">Модернизация деятельности библиотек НГО,             в том числе:                           </t>
  </si>
  <si>
    <t>Управление культуры</t>
  </si>
  <si>
    <t>Создание условий для стабильного функционирования образовательных и культурно-досуговых учреждений округа:</t>
  </si>
  <si>
    <t>Проведение традиционных праздников и памятных мероприятий (День защитников Отечества, проводы русской зимы, День защиты детей, День памяти и скорби, День города, дни сел и поселков, День пожилого человека, День матери, Новогодние праздники)</t>
  </si>
  <si>
    <t>Предпаводковые и послепаводковые работы на гидротехнических сооружениях с целью безаварийного пропуска весеннего и дождевых паводков</t>
  </si>
  <si>
    <t>Подготовка кадров и обучение населения мерам безопасного поведения при чрезвычайных ситуациях</t>
  </si>
  <si>
    <t>отдел ГО и ЧС, владельцы ГТС</t>
  </si>
  <si>
    <t>Обеспечение пожарной безопасности объектов жилого фонда и соц.культбыта, муниципальных предприятий и учреждений</t>
  </si>
  <si>
    <t>отдел ГО и ЧС, Государственный пожарный надзор МЧС</t>
  </si>
  <si>
    <t>Создание резерва материальных ценностей и имущества гражданской обороны</t>
  </si>
  <si>
    <t>Проведение Дня пожилого человека - 1 октября</t>
  </si>
  <si>
    <t>Финуправление в НГО</t>
  </si>
  <si>
    <t>Экологический фонд Невьянского района</t>
  </si>
  <si>
    <t>Психолого-педагогическая поддержка молодой семьи</t>
  </si>
  <si>
    <t>Экологическое просвещение:</t>
  </si>
  <si>
    <t>КУМИ</t>
  </si>
  <si>
    <t>Опека и попечительство</t>
  </si>
  <si>
    <t>МУЗ "ЦРБ"</t>
  </si>
  <si>
    <t>НФПМП                                                                УЭиТ</t>
  </si>
  <si>
    <t>20.КУЛЬТУРА,СПОРТ</t>
  </si>
  <si>
    <t>Собственники жилья</t>
  </si>
  <si>
    <t>Организации коммунального комплекса, администрация НГО</t>
  </si>
  <si>
    <t>средства частных собственников жилья</t>
  </si>
  <si>
    <t>Выплата пособий и компенсаций гражданам, имеющим на них право по радиационным федеральным законам</t>
  </si>
  <si>
    <t>Федеральный бюджет</t>
  </si>
  <si>
    <t xml:space="preserve">Ответственный за реализацию мероприятий                                                </t>
  </si>
  <si>
    <t>Результат выполнения мероприятий, мониторинг</t>
  </si>
  <si>
    <t>Комплексное решение задач перспективного развития района</t>
  </si>
  <si>
    <t xml:space="preserve">Обслуживание и совершенствование ср-в связи и оповещения </t>
  </si>
  <si>
    <t xml:space="preserve"> Оказание помощи семьям, попавшим в трудную жизненную ситуацию </t>
  </si>
  <si>
    <t>Международный день инвалидов</t>
  </si>
  <si>
    <t xml:space="preserve">Областной бюджет </t>
  </si>
  <si>
    <t>Областная выставка изобразительного искусства и декоративно -прикладное творчество инвалидов</t>
  </si>
  <si>
    <t>Обеспечение устойчивого экономического роста, социального благополучия населения района</t>
  </si>
  <si>
    <t>Обеспечение устойчивого экономического роста социального благополучия населения</t>
  </si>
  <si>
    <t>Повышение эффективности использования бюджетных средств</t>
  </si>
  <si>
    <t>Оптимизация процесса управления муниципальным заказом</t>
  </si>
  <si>
    <t>Своевременное принятие управленческих решений</t>
  </si>
  <si>
    <t>Повышение уровня занятости, качества жизни жителей сельских населенных пунктов Невьянского городского округа</t>
  </si>
  <si>
    <t>Повышение технического уровня эффективности производства</t>
  </si>
  <si>
    <t>Выплата страховой премии по договору обязательного автострахования (№ 40-ФЗ                           от 25.04.2002г. "Об обязательном страховании гражданской ответственности владельцев транспотрных средств")</t>
  </si>
  <si>
    <t>федеральный бюджет</t>
  </si>
  <si>
    <t>Реализация конкурсов на замещение вакантных должностей</t>
  </si>
  <si>
    <t>Организация общественных работ - 140,9 тыс. рублей. Организация временного трудоустройства несовершенолетних граждан от 14 до 18 лет - 193,0 тыс. рублей и безработных граждан в возрасте от 18 до 20 лет, выпускников, ищущих работу впервые - 25,5 тыс. рублей. Организация временного трудоустройства безработных граждан, испытывающих трудности в поиске работы - 58,6 тыс. рублей. Информирование населения и работодателей о положении на рынке труда - 31,1 тыс. рублей. Организация ярмарок вакансий и учебных рабочих мест - 31,7 тыс.рублей. Социальная адаптация - 9,8 тыс.рублей. Профессиональное обучение безработных граждан - 2666,8 тыс.рублей.</t>
  </si>
  <si>
    <t>В НГО создана и действует 3-х сторонняя комиссия по регулированию социально-трудовых отношений. Охват работающих колдоговорами в НГО 86,2%.</t>
  </si>
  <si>
    <t>Во всех организациях НГО, с численностью работников свыше 50 человек, имеются ставки освобожденных инженеров по охране труда. В управлении образования эти обязанности вменены ведущему специалисту. Во всех организациях НГО созданы комиссии по охране труда. Аттестация рабочих мест проведена в 60% предприятий. С целью повышения правовой грамотности руководителей и специалистов предприятий и индивидуальных предпринимателей различных форм собственности в вопросах трудового законодательства в 2010 году  было организовано обучение основам охраны труда и техники безопасности (09-11.11.2010г.), было обучено  63 человека.</t>
  </si>
  <si>
    <t>Конкурс на лучший коллективный договор среди организаций НГО был объявлен через средства массовой информации. Заявок на участие не поступало.</t>
  </si>
  <si>
    <t>Приобретен самосвал Камаз и 5 бульдозеров.</t>
  </si>
  <si>
    <t>Построен трансформатор ЛЭП.</t>
  </si>
  <si>
    <t xml:space="preserve">Муниципальная целевая программа "Социальное развитие села до 2012 года в части улучшения жилищных условий граждан, проживающих в сельсвкой местност, в том числе молодых семей и молодых специалистов" Обеспечение жильем молодых семей и молодых специалистов в сельской местности </t>
  </si>
  <si>
    <t>обастной бюджет</t>
  </si>
  <si>
    <t>В части улучшения жилищных условий граждан приобретено два жилых помещения и двум гражданам предоставлены социальные выплаты на строительство жилых помещений. В части улучшения жилищных условий молодых семей и молодых специалистов приобретено одно жилое помещение для предоставления по договору коммерческого найма и двумя молодыми специалистами, работающими в сельской местности, приобретены жилые помещения за счет средств социальной выплаты с использованием собственных средствв пос. Калиново и пос. Цементный.</t>
  </si>
  <si>
    <t>Муниципальная целевая программа "Обеспечение жильем молодых семей на 2006 - 2010 годы"</t>
  </si>
  <si>
    <t xml:space="preserve">Социальные выплаты перечислены двум семьям. В данный момент социальные выплаты не перечислены двум семьям в связи с тем, что ими не были заключены сделки по приобретению жилых помещений до 30 декабря 2010 года. Остатки целевых федеральных и областных средств возвращены в областной бюджет. </t>
  </si>
  <si>
    <t>Внесены коррективы при проведении ремонтных работ по колодцам: вместо колодцев в п. Аять и В. Таволги отремонтированы два колодца в с. Быньги</t>
  </si>
  <si>
    <t>В 2010 г. были выполнены только предпроктные работы, в т.ч. оформление паспортов на отходы, инвентаризация отходов.</t>
  </si>
  <si>
    <t>Несанкционированные свалки в с.Быньги, Н.Таволги, Кунара были ликвидированы по требованию прокуратуры (вне плана)</t>
  </si>
  <si>
    <t>Плот в г.Невьянске не был выполнен, т.к. не найден исполнитель работ. Выполнен плот в п.Ребристый</t>
  </si>
  <si>
    <t>Проведена очистка бреговой линиии оз.Таватуй (от п.Калиново до п.Приозерный)</t>
  </si>
  <si>
    <t>12. 10.</t>
  </si>
  <si>
    <t>Очистка зеленых зон от мусора</t>
  </si>
  <si>
    <t>Уборка территории от снега, мусора, грязи, выкашивание травы на газонах, обрезка и валка деревьев. Вывоз на полигон ТБО. Установка скамеек, урн, строительство Новогоднего городка, изготовление деревяных горок. Работа детских трудовых отрядов в летний период. Обслуживание сетей уличного освещения, оплата электроэнергии на освещение.</t>
  </si>
  <si>
    <t>12. 11.</t>
  </si>
  <si>
    <t>12. 12.</t>
  </si>
  <si>
    <t>Изучение памятников природы</t>
  </si>
  <si>
    <t>Экологическая экспедиция школьников в п.Калиново изучала, очищала от грязи уникальные природные памятники "Жабья горка", "Камушек"</t>
  </si>
  <si>
    <t>Приобретение контейнеров</t>
  </si>
  <si>
    <t>Данный закон включает в себя выплаты ежемесячного пособие на ребенка</t>
  </si>
  <si>
    <t>социальное пособие неработающим беременным женщинам, вставшим на учет  в ранние сроки беременности; пособие родителям, воспитывающим ребенка- инвалида; единовременное пособие родителю, воспитывающему ребенка- инвалида; компенсация за проезд ребенка и сопровождающего его лица в учреждение здравоохранения областного центра.</t>
  </si>
  <si>
    <t>Данный закон включает в себя выплаты ежемесячного пособие  на содержание ребенка, находящегося под опекой или попечительством</t>
  </si>
  <si>
    <t>Данный закон включает в себя следующие выплаты: социальное пособие малоимущим семьям; социальное пособие малоимущим одиноко проживающим гражданам; социальное пособие реабилитированным лицам; компенсация семьям на подключение к газовым сетям.</t>
  </si>
  <si>
    <t>Выплата компенсации части родительской платы за содержание ребенка в государственных и муниципальных образовательных учреждениях</t>
  </si>
  <si>
    <t>Оказание социальной поддержки каждому граждану, имеющему на это право, проживающему в Свердловской области:  ОЗ "О социальной поддержке ветеранов в Свердловской области" (№ 190-ОЗ от 25.11.2004г.)</t>
  </si>
  <si>
    <t xml:space="preserve">Капитальный ремонт зданий и сооружений </t>
  </si>
  <si>
    <t>Выплаты педагогам производились Министерством общего и профессионального образования Свердловской области напрямую. В новом доме с. Быньги получили 2 квартиры семьи молодых сельских педагагов.</t>
  </si>
  <si>
    <t>Отмечены успехи выпускников школы: 2 выпускника получили золотую медаль, 8 выпускников серебрянную медаль "За особые успехи в учении", 15 выпускников получили атестат с отличием.</t>
  </si>
  <si>
    <t>Открытие новых мест в дошкольных образовательных учреждениях</t>
  </si>
  <si>
    <t>Дополнительно принято в детские сады 310 детей в возрасте от 4 до 6,5 лет</t>
  </si>
  <si>
    <t>В Год Учителя 2010 год  лучшие педагоги Невьянского городского округа награждены: грамотами Минобрнауки Российской Федерации – 13 человек; грамотами Министерства общего и  профессионального образования Свердловской области – 100 человек; грамотами Законодательного собрания Свердловской области – 3 человека; грамотами главы Невьянского городского округа – 62 человека; грамотами управления образования Невьянского городского округа – 67 человек.</t>
  </si>
  <si>
    <t>В рамках выделенных средств мероприятия выполнены полностью</t>
  </si>
  <si>
    <t>Проводилась вакцинопрофилактика, медосмотр.</t>
  </si>
  <si>
    <t>Во всех формах летнего отдыха за 2010 год участвовало 2614 детей.</t>
  </si>
  <si>
    <t>Прводился ремонт в школах пос Цементного, пос. Ребристого, села Быньги, села Конево, в школах № 1 и № 4 города Невьянска</t>
  </si>
  <si>
    <t>Информирование осуществлено через шазету "Звезда", межшкольную газету "Наш взгляд", на местном телевидении. Информация о результатах реализации национального проекта "Образование" по НГО направлялось в образовательные учреждения педагогам, родительской общественности и старшекласникам.</t>
  </si>
  <si>
    <t>Приобретение коммунальной и автобусной техники</t>
  </si>
  <si>
    <t xml:space="preserve"> ОГ и КХ</t>
  </si>
  <si>
    <t>Приобретены на условиях софинансирования вакуумная машина КО-503, колесный автогрейдер среднего класса ДЗ-122Б-6 и автобус для перевозки людей с ограниченными физическими возможностями. За счет средств местного бюджета приобретен контейнерный мусоровоз КО-44ОА1 с вместимостью кузова 8 ку.м.</t>
  </si>
  <si>
    <t>ОАиГ</t>
  </si>
  <si>
    <t>Строительство и реконструкция торговых объектов, объектов общественного питания</t>
  </si>
  <si>
    <t>Содействие в организации обучения работников сферы потребительского рынка</t>
  </si>
  <si>
    <t>развития Невьянского городского округа за 2010 год</t>
  </si>
  <si>
    <t>Ежегодное проведение конкурса "Лучшая школьная столовая округа"</t>
  </si>
  <si>
    <t>Ежегодное проведение конкурса в номинациях "Лучшее оформление торгового зала и прилегающих к объектам территорий"</t>
  </si>
  <si>
    <t>Работа со СМИ (статьи в газету ежемесячно, привлечение кабельного телевидения)</t>
  </si>
  <si>
    <t>Конкурс (на лучшее оформление школьного двора)</t>
  </si>
  <si>
    <t xml:space="preserve">Архивный отдел </t>
  </si>
  <si>
    <t>23.4.</t>
  </si>
  <si>
    <t>23.5.</t>
  </si>
  <si>
    <t>23.6.</t>
  </si>
  <si>
    <t>23.7.</t>
  </si>
  <si>
    <t>21. 10.</t>
  </si>
  <si>
    <t>18. 18.</t>
  </si>
  <si>
    <t>16.3.</t>
  </si>
  <si>
    <t>11.5.</t>
  </si>
  <si>
    <t>5.12.</t>
  </si>
  <si>
    <t>2.6.</t>
  </si>
  <si>
    <t>2.7.</t>
  </si>
  <si>
    <t xml:space="preserve">В течение 2010 года 215 педагогических и управленческих работников системы муниципального образования прошли курсовую переподготовку по образовательным программам различной тематики и направленности. </t>
  </si>
  <si>
    <t>Пособие на пользование услугами местной телефонной связи ИВОВ 1 группы; пособие на пользование услугами местной телефонной связи; пособие на пользование услугами проводного радиовещания; пособие на пользование услугами по распространению телепрограмм с использованием коллективных  тел. антенн; компенсация вместо получения путевки на сан-кур лечение; пособие на оплату жилого помещения и коммунальных услуг участникам и инвалидам ВОВ; ежегодная компенсация эксплуатационных расходов.</t>
  </si>
  <si>
    <t>Данный закон включает в себя следующие выплаты: компенсация за проезд; компенсация на погребение; компенсация за установку телефона.</t>
  </si>
  <si>
    <t>Ежемесячное пособие гражданам, получившим увечье или  заболевание, не повлекшее инвалидность при прохождении военной службы</t>
  </si>
  <si>
    <t xml:space="preserve">Ежегодная выплата почетному донору </t>
  </si>
  <si>
    <t>Социальное пособие на погребение</t>
  </si>
  <si>
    <t xml:space="preserve">Компенсация расходов по оплате жилья, коммунальных и других видов услуг членам семей погибших военнослужащих </t>
  </si>
  <si>
    <t xml:space="preserve">Компенсация страховой премии по договору обязательного страхования </t>
  </si>
  <si>
    <t>Единовременное пособие за материнскую доблесть</t>
  </si>
  <si>
    <t>Выплата компенсаций по частичной, полной оплате жилого помещения, коммунальных услуг работникам бюджетной сферы сельской местности</t>
  </si>
  <si>
    <t>Единовременная выплата  в связи с 65-летием Победы ВОВ 1941-1945г</t>
  </si>
  <si>
    <t>Выплата заработной платы приемным родителям</t>
  </si>
  <si>
    <t>Переподготовка кадров муниципальных служащих, технических работников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</si>
</sst>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#,##0.000"/>
    <numFmt numFmtId="188" formatCode="0.0%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6"/>
      <name val="Times New Roman"/>
      <family val="1"/>
    </font>
    <font>
      <sz val="10"/>
      <color indexed="17"/>
      <name val="Arial"/>
      <family val="0"/>
    </font>
    <font>
      <sz val="10"/>
      <color indexed="16"/>
      <name val="Times New Roman"/>
      <family val="1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sz val="12"/>
      <color indexed="21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Arial"/>
      <family val="0"/>
    </font>
    <font>
      <sz val="10"/>
      <color indexed="53"/>
      <name val="Arial"/>
      <family val="0"/>
    </font>
    <font>
      <b/>
      <i/>
      <sz val="14"/>
      <color indexed="17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0"/>
      <color indexed="14"/>
      <name val="Arial"/>
      <family val="0"/>
    </font>
    <font>
      <b/>
      <sz val="12"/>
      <color indexed="14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58"/>
      <name val="Times New Roman"/>
      <family val="1"/>
    </font>
    <font>
      <b/>
      <i/>
      <sz val="12"/>
      <color indexed="16"/>
      <name val="Times New Roman"/>
      <family val="1"/>
    </font>
    <font>
      <vertAlign val="superscript"/>
      <sz val="12"/>
      <color indexed="12"/>
      <name val="Times New Roman"/>
      <family val="1"/>
    </font>
    <font>
      <sz val="12"/>
      <color indexed="12"/>
      <name val="Arial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top" wrapText="1"/>
    </xf>
    <xf numFmtId="186" fontId="1" fillId="0" borderId="1" xfId="0" applyNumberFormat="1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center" vertical="center" wrapText="1"/>
    </xf>
    <xf numFmtId="18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6" fontId="11" fillId="0" borderId="1" xfId="0" applyNumberFormat="1" applyFont="1" applyFill="1" applyBorder="1" applyAlignment="1">
      <alignment horizontal="center" vertical="center" wrapText="1"/>
    </xf>
    <xf numFmtId="186" fontId="13" fillId="0" borderId="1" xfId="0" applyNumberFormat="1" applyFont="1" applyFill="1" applyBorder="1" applyAlignment="1">
      <alignment horizontal="center" vertical="center" wrapText="1"/>
    </xf>
    <xf numFmtId="186" fontId="14" fillId="0" borderId="1" xfId="0" applyNumberFormat="1" applyFont="1" applyFill="1" applyBorder="1" applyAlignment="1">
      <alignment horizontal="center" vertical="center" wrapText="1"/>
    </xf>
    <xf numFmtId="18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6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86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86" fontId="19" fillId="0" borderId="1" xfId="0" applyNumberFormat="1" applyFont="1" applyFill="1" applyBorder="1" applyAlignment="1">
      <alignment horizontal="center" vertical="center" wrapText="1"/>
    </xf>
    <xf numFmtId="180" fontId="18" fillId="0" borderId="1" xfId="0" applyNumberFormat="1" applyFont="1" applyFill="1" applyBorder="1" applyAlignment="1">
      <alignment horizontal="center" vertical="center" wrapText="1"/>
    </xf>
    <xf numFmtId="180" fontId="2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86" fontId="23" fillId="0" borderId="1" xfId="0" applyNumberFormat="1" applyFont="1" applyFill="1" applyBorder="1" applyAlignment="1">
      <alignment horizontal="center" vertical="center" wrapText="1"/>
    </xf>
    <xf numFmtId="180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80" fontId="19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80" fontId="18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 wrapText="1"/>
    </xf>
    <xf numFmtId="186" fontId="2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80" fontId="22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80" fontId="28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8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6" fontId="0" fillId="0" borderId="1" xfId="0" applyNumberFormat="1" applyBorder="1" applyAlignment="1">
      <alignment/>
    </xf>
    <xf numFmtId="180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wrapText="1"/>
    </xf>
    <xf numFmtId="186" fontId="24" fillId="0" borderId="1" xfId="0" applyNumberFormat="1" applyFont="1" applyBorder="1" applyAlignment="1">
      <alignment/>
    </xf>
    <xf numFmtId="186" fontId="24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1" xfId="0" applyFont="1" applyBorder="1" applyAlignment="1">
      <alignment/>
    </xf>
    <xf numFmtId="0" fontId="31" fillId="0" borderId="1" xfId="0" applyFont="1" applyBorder="1" applyAlignment="1">
      <alignment wrapText="1"/>
    </xf>
    <xf numFmtId="186" fontId="31" fillId="0" borderId="1" xfId="0" applyNumberFormat="1" applyFont="1" applyBorder="1" applyAlignment="1">
      <alignment/>
    </xf>
    <xf numFmtId="186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1" xfId="0" applyFont="1" applyBorder="1" applyAlignment="1">
      <alignment/>
    </xf>
    <xf numFmtId="0" fontId="32" fillId="0" borderId="1" xfId="0" applyFont="1" applyBorder="1" applyAlignment="1">
      <alignment wrapText="1"/>
    </xf>
    <xf numFmtId="186" fontId="32" fillId="0" borderId="1" xfId="0" applyNumberFormat="1" applyFont="1" applyBorder="1" applyAlignment="1">
      <alignment/>
    </xf>
    <xf numFmtId="186" fontId="32" fillId="0" borderId="0" xfId="0" applyNumberFormat="1" applyFont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186" fontId="16" fillId="0" borderId="1" xfId="0" applyNumberFormat="1" applyFont="1" applyBorder="1" applyAlignment="1">
      <alignment/>
    </xf>
    <xf numFmtId="186" fontId="16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33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180" fontId="16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80" fontId="31" fillId="0" borderId="1" xfId="0" applyNumberFormat="1" applyFont="1" applyBorder="1" applyAlignment="1">
      <alignment horizontal="center"/>
    </xf>
    <xf numFmtId="180" fontId="3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86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center"/>
    </xf>
    <xf numFmtId="186" fontId="0" fillId="0" borderId="0" xfId="0" applyNumberFormat="1" applyFont="1" applyAlignment="1">
      <alignment/>
    </xf>
    <xf numFmtId="9" fontId="10" fillId="0" borderId="1" xfId="1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9" fontId="9" fillId="0" borderId="1" xfId="1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86" fontId="37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86" fontId="2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3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88" fontId="10" fillId="0" borderId="1" xfId="1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0" fontId="4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9" fontId="10" fillId="0" borderId="1" xfId="19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 shrinkToFit="1"/>
    </xf>
    <xf numFmtId="186" fontId="1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left" wrapText="1"/>
    </xf>
    <xf numFmtId="0" fontId="39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86" fontId="33" fillId="0" borderId="1" xfId="0" applyNumberFormat="1" applyFont="1" applyBorder="1" applyAlignment="1">
      <alignment/>
    </xf>
    <xf numFmtId="186" fontId="33" fillId="0" borderId="1" xfId="0" applyNumberFormat="1" applyFont="1" applyFill="1" applyBorder="1" applyAlignment="1">
      <alignment/>
    </xf>
    <xf numFmtId="180" fontId="46" fillId="0" borderId="1" xfId="0" applyNumberFormat="1" applyFont="1" applyBorder="1" applyAlignment="1">
      <alignment horizontal="center"/>
    </xf>
    <xf numFmtId="180" fontId="33" fillId="0" borderId="1" xfId="0" applyNumberFormat="1" applyFont="1" applyBorder="1" applyAlignment="1">
      <alignment horizontal="center"/>
    </xf>
    <xf numFmtId="180" fontId="47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19" applyFont="1" applyFill="1" applyBorder="1" applyAlignment="1">
      <alignment horizontal="center" vertical="center" wrapText="1"/>
    </xf>
    <xf numFmtId="186" fontId="11" fillId="0" borderId="1" xfId="0" applyNumberFormat="1" applyFont="1" applyFill="1" applyBorder="1" applyAlignment="1">
      <alignment horizontal="center" vertical="center" wrapText="1"/>
    </xf>
    <xf numFmtId="186" fontId="16" fillId="0" borderId="1" xfId="0" applyNumberFormat="1" applyFont="1" applyFill="1" applyBorder="1" applyAlignment="1">
      <alignment/>
    </xf>
    <xf numFmtId="186" fontId="12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!Documents\KraevGA\&#1044;&#1091;&#1084;&#1072;%202010\&#1048;&#1089;&#1087;&#1086;&#1083;&#1085;%20&#1087;&#1088;&#1086;&#1075;&#1088;%20&#1089;&#1086;&#1094;%20&#1101;&#1082;%20&#1088;&#1072;&#1079;&#1074;%20&#1053;&#1043;&#1054;%202009\&#1080;&#1089;&#1087;&#1086;&#1083;&#1085;%20&#1084;&#1077;&#1088;&#1086;&#1087;&#1088;%20&#1087;&#1088;&#1086;&#1075;&#1088;%20&#1057;&#1069;&#1056;%20&#1079;&#1072;%20200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вып мер прогр 2009"/>
      <sheetName val="1 лист"/>
      <sheetName val="исп прогр 2009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14"/>
  <sheetViews>
    <sheetView view="pageBreakPreview" zoomScale="75" zoomScaleSheetLayoutView="75" workbookViewId="0" topLeftCell="A1">
      <selection activeCell="C8" sqref="C8"/>
    </sheetView>
  </sheetViews>
  <sheetFormatPr defaultColWidth="9.140625" defaultRowHeight="12.75"/>
  <cols>
    <col min="1" max="1" width="5.7109375" style="0" customWidth="1"/>
    <col min="2" max="2" width="63.8515625" style="0" customWidth="1"/>
    <col min="3" max="3" width="53.8515625" style="0" customWidth="1"/>
    <col min="4" max="4" width="59.00390625" style="0" customWidth="1"/>
  </cols>
  <sheetData>
    <row r="1" spans="1:5" ht="21.75" customHeight="1">
      <c r="A1" s="12"/>
      <c r="B1" s="12"/>
      <c r="C1" s="13"/>
      <c r="D1" s="13"/>
      <c r="E1" s="14"/>
    </row>
    <row r="2" spans="1:5" ht="28.5" customHeight="1">
      <c r="A2" s="178" t="s">
        <v>120</v>
      </c>
      <c r="B2" s="178"/>
      <c r="C2" s="178"/>
      <c r="D2" s="178"/>
      <c r="E2" s="178"/>
    </row>
    <row r="3" spans="1:5" ht="25.5" customHeight="1">
      <c r="A3" s="178"/>
      <c r="B3" s="178"/>
      <c r="C3" s="178"/>
      <c r="D3" s="178"/>
      <c r="E3" s="178"/>
    </row>
    <row r="4" spans="1:4" ht="33" customHeight="1">
      <c r="A4" s="11" t="s">
        <v>132</v>
      </c>
      <c r="B4" s="10" t="s">
        <v>133</v>
      </c>
      <c r="C4" s="11" t="s">
        <v>527</v>
      </c>
      <c r="D4" s="11" t="s">
        <v>644</v>
      </c>
    </row>
    <row r="5" spans="1:4" ht="15.75">
      <c r="A5" s="179" t="s">
        <v>134</v>
      </c>
      <c r="B5" s="180"/>
      <c r="C5" s="180"/>
      <c r="D5" s="181"/>
    </row>
    <row r="6" spans="1:4" ht="46.5" customHeight="1">
      <c r="A6" s="3" t="s">
        <v>121</v>
      </c>
      <c r="B6" s="3" t="s">
        <v>266</v>
      </c>
      <c r="C6" s="3" t="s">
        <v>42</v>
      </c>
      <c r="D6" s="4" t="s">
        <v>645</v>
      </c>
    </row>
    <row r="7" spans="1:4" ht="66" customHeight="1">
      <c r="A7" s="3" t="s">
        <v>122</v>
      </c>
      <c r="B7" s="3" t="s">
        <v>135</v>
      </c>
      <c r="C7" s="3" t="s">
        <v>139</v>
      </c>
      <c r="D7" s="4" t="s">
        <v>651</v>
      </c>
    </row>
    <row r="8" spans="1:4" ht="93" customHeight="1">
      <c r="A8" s="3" t="s">
        <v>123</v>
      </c>
      <c r="B8" s="3" t="s">
        <v>21</v>
      </c>
      <c r="C8" s="3" t="s">
        <v>139</v>
      </c>
      <c r="D8" s="4" t="s">
        <v>262</v>
      </c>
    </row>
    <row r="9" spans="1:4" ht="39.75" customHeight="1">
      <c r="A9" s="3" t="s">
        <v>124</v>
      </c>
      <c r="B9" s="3" t="s">
        <v>606</v>
      </c>
      <c r="C9" s="3" t="s">
        <v>267</v>
      </c>
      <c r="D9" s="4" t="s">
        <v>652</v>
      </c>
    </row>
    <row r="10" spans="1:4" ht="38.25" customHeight="1">
      <c r="A10" s="3" t="s">
        <v>125</v>
      </c>
      <c r="B10" s="3" t="s">
        <v>607</v>
      </c>
      <c r="C10" s="3" t="s">
        <v>268</v>
      </c>
      <c r="D10" s="4" t="s">
        <v>653</v>
      </c>
    </row>
    <row r="11" spans="1:4" ht="50.25" customHeight="1">
      <c r="A11" s="3" t="s">
        <v>126</v>
      </c>
      <c r="B11" s="3" t="s">
        <v>136</v>
      </c>
      <c r="C11" s="3" t="s">
        <v>269</v>
      </c>
      <c r="D11" s="4" t="s">
        <v>654</v>
      </c>
    </row>
    <row r="12" spans="1:4" ht="37.5" customHeight="1">
      <c r="A12" s="3" t="s">
        <v>127</v>
      </c>
      <c r="B12" s="3" t="s">
        <v>137</v>
      </c>
      <c r="C12" s="3" t="s">
        <v>270</v>
      </c>
      <c r="D12" s="4" t="s">
        <v>655</v>
      </c>
    </row>
    <row r="13" spans="1:4" ht="49.5" customHeight="1">
      <c r="A13" s="3" t="s">
        <v>128</v>
      </c>
      <c r="B13" s="3" t="s">
        <v>138</v>
      </c>
      <c r="C13" s="3" t="s">
        <v>271</v>
      </c>
      <c r="D13" s="4" t="s">
        <v>656</v>
      </c>
    </row>
    <row r="14" spans="1:4" ht="56.25" customHeight="1">
      <c r="A14" s="3" t="s">
        <v>129</v>
      </c>
      <c r="B14" s="3" t="s">
        <v>140</v>
      </c>
      <c r="C14" s="3" t="s">
        <v>271</v>
      </c>
      <c r="D14" s="4" t="s">
        <v>657</v>
      </c>
    </row>
  </sheetData>
  <mergeCells count="2">
    <mergeCell ref="A2:E3"/>
    <mergeCell ref="A5:D5"/>
  </mergeCells>
  <printOptions horizontalCentered="1"/>
  <pageMargins left="0.3937007874015748" right="0.3937007874015748" top="0.984251968503937" bottom="0.984251968503937" header="0.5118110236220472" footer="0.5118110236220472"/>
  <pageSetup firstPageNumber="1" useFirstPageNumber="1" horizontalDpi="600" verticalDpi="600" orientation="landscape" paperSize="9" scale="75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C1:M141"/>
  <sheetViews>
    <sheetView tabSelected="1" workbookViewId="0" topLeftCell="B1">
      <selection activeCell="K20" sqref="K20"/>
    </sheetView>
  </sheetViews>
  <sheetFormatPr defaultColWidth="9.140625" defaultRowHeight="12.75"/>
  <cols>
    <col min="2" max="2" width="2.28125" style="0" customWidth="1"/>
    <col min="3" max="3" width="3.7109375" style="0" customWidth="1"/>
    <col min="4" max="4" width="37.140625" style="0" customWidth="1"/>
    <col min="5" max="5" width="14.140625" style="0" customWidth="1"/>
    <col min="6" max="6" width="12.140625" style="0" customWidth="1"/>
    <col min="7" max="7" width="9.8515625" style="0" customWidth="1"/>
    <col min="8" max="8" width="0" style="0" hidden="1" customWidth="1"/>
    <col min="9" max="9" width="10.140625" style="0" customWidth="1"/>
    <col min="10" max="10" width="10.57421875" style="0" customWidth="1"/>
    <col min="11" max="11" width="10.421875" style="0" customWidth="1"/>
    <col min="12" max="12" width="11.00390625" style="0" customWidth="1"/>
  </cols>
  <sheetData>
    <row r="1" spans="3:9" ht="12.75">
      <c r="C1" s="182" t="s">
        <v>80</v>
      </c>
      <c r="D1" s="182"/>
      <c r="E1" s="182"/>
      <c r="F1" s="182"/>
      <c r="G1" s="182"/>
      <c r="H1" s="182"/>
      <c r="I1" s="75"/>
    </row>
    <row r="2" spans="3:9" ht="12.75">
      <c r="C2" s="182" t="s">
        <v>708</v>
      </c>
      <c r="D2" s="182"/>
      <c r="E2" s="182"/>
      <c r="F2" s="182"/>
      <c r="G2" s="182"/>
      <c r="H2" s="182"/>
      <c r="I2" s="75"/>
    </row>
    <row r="3" spans="8:9" ht="12.75">
      <c r="H3" s="75"/>
      <c r="I3" s="75"/>
    </row>
    <row r="4" spans="3:11" ht="12.75">
      <c r="C4" s="183" t="s">
        <v>132</v>
      </c>
      <c r="D4" s="185" t="s">
        <v>81</v>
      </c>
      <c r="E4" s="185" t="s">
        <v>82</v>
      </c>
      <c r="F4" s="186" t="s">
        <v>83</v>
      </c>
      <c r="G4" s="186"/>
      <c r="H4" s="186"/>
      <c r="I4" s="186"/>
      <c r="K4" t="s">
        <v>84</v>
      </c>
    </row>
    <row r="5" spans="3:12" ht="77.25" customHeight="1">
      <c r="C5" s="184"/>
      <c r="D5" s="185"/>
      <c r="E5" s="185"/>
      <c r="F5" s="76" t="s">
        <v>85</v>
      </c>
      <c r="G5" s="76" t="s">
        <v>609</v>
      </c>
      <c r="H5" s="76" t="s">
        <v>87</v>
      </c>
      <c r="I5" s="76" t="s">
        <v>87</v>
      </c>
      <c r="K5" s="76" t="s">
        <v>85</v>
      </c>
      <c r="L5" s="76" t="s">
        <v>609</v>
      </c>
    </row>
    <row r="6" spans="3:9" ht="12.75">
      <c r="C6" s="77" t="s">
        <v>562</v>
      </c>
      <c r="D6" s="78" t="s">
        <v>88</v>
      </c>
      <c r="E6" s="173">
        <f>SUM(E8:E13)</f>
        <v>353668.7</v>
      </c>
      <c r="F6" s="174">
        <f>SUM(F8:F15)</f>
        <v>466218.907</v>
      </c>
      <c r="G6" s="174">
        <f>SUM(G8:G15)</f>
        <v>513331.52</v>
      </c>
      <c r="H6" s="175">
        <f>G6/F6*100</f>
        <v>110.10525576990382</v>
      </c>
      <c r="I6" s="175">
        <f>G6/F6*100</f>
        <v>110.10525576990382</v>
      </c>
    </row>
    <row r="7" spans="3:9" ht="12.75">
      <c r="C7" s="77"/>
      <c r="D7" s="78" t="s">
        <v>89</v>
      </c>
      <c r="E7" s="79" t="s">
        <v>562</v>
      </c>
      <c r="F7" s="79"/>
      <c r="G7" s="79"/>
      <c r="H7" s="80" t="s">
        <v>562</v>
      </c>
      <c r="I7" s="80" t="s">
        <v>562</v>
      </c>
    </row>
    <row r="8" spans="3:12" s="85" customFormat="1" ht="12.75">
      <c r="C8" s="86"/>
      <c r="D8" s="87" t="s">
        <v>90</v>
      </c>
      <c r="E8" s="88">
        <v>55857.3</v>
      </c>
      <c r="F8" s="88">
        <f>таблица!F367</f>
        <v>106660.57399999998</v>
      </c>
      <c r="G8" s="88">
        <f>таблица!H367</f>
        <v>106069.374</v>
      </c>
      <c r="H8" s="106">
        <f aca="true" t="shared" si="0" ref="H8:H13">G8/F8*100</f>
        <v>99.44571834012446</v>
      </c>
      <c r="I8" s="106">
        <f aca="true" t="shared" si="1" ref="I8:I13">G8/F8*100</f>
        <v>99.44571834012446</v>
      </c>
      <c r="J8" s="94">
        <f aca="true" t="shared" si="2" ref="J8:J13">K8-F8</f>
        <v>0</v>
      </c>
      <c r="K8" s="89">
        <f>F26+F32+F45+F61+F70+F80+F85+F21</f>
        <v>106660.57399999998</v>
      </c>
      <c r="L8" s="89">
        <f>G26+G32+G45+G61+G70+G80+G85+G21</f>
        <v>106069.37399999998</v>
      </c>
    </row>
    <row r="9" spans="3:12" s="60" customFormat="1" ht="12.75">
      <c r="C9" s="81"/>
      <c r="D9" s="82" t="s">
        <v>91</v>
      </c>
      <c r="E9" s="83">
        <v>129796.5</v>
      </c>
      <c r="F9" s="83">
        <f>таблица!F366</f>
        <v>159697.525</v>
      </c>
      <c r="G9" s="83">
        <f>таблица!H366</f>
        <v>159599.625</v>
      </c>
      <c r="H9" s="80">
        <f t="shared" si="0"/>
        <v>99.93869660785289</v>
      </c>
      <c r="I9" s="106">
        <f t="shared" si="1"/>
        <v>99.93869660785289</v>
      </c>
      <c r="J9" s="94">
        <f t="shared" si="2"/>
        <v>0</v>
      </c>
      <c r="K9" s="84">
        <f>F27+F31+F34+F46+F51+F55+F62+F71+F75+F81+F86+F89+F92+F20+F42</f>
        <v>159697.525</v>
      </c>
      <c r="L9" s="84">
        <f>G27+G31+G34+G46+G51+G55+G62+G71+G75+G81+G86+G89+G92+G20+G42</f>
        <v>159599.625</v>
      </c>
    </row>
    <row r="10" spans="3:12" s="55" customFormat="1" ht="12.75">
      <c r="C10" s="95"/>
      <c r="D10" s="96" t="s">
        <v>92</v>
      </c>
      <c r="E10" s="97">
        <v>67260.2</v>
      </c>
      <c r="F10" s="97">
        <f>таблица!F365</f>
        <v>88520.18299999999</v>
      </c>
      <c r="G10" s="97">
        <f>таблица!H365</f>
        <v>86637.84199999999</v>
      </c>
      <c r="H10" s="102">
        <f t="shared" si="0"/>
        <v>97.87354596860696</v>
      </c>
      <c r="I10" s="106">
        <f t="shared" si="1"/>
        <v>97.87354596860696</v>
      </c>
      <c r="J10" s="94">
        <f t="shared" si="2"/>
        <v>0</v>
      </c>
      <c r="K10" s="98">
        <f>F19+F24+F28+F35+F37+F43+F47+F52+F56+F59+F63+F65+F68+F72+F76+F82+F87+F90+F93</f>
        <v>88520.183</v>
      </c>
      <c r="L10" s="98">
        <f>G19+G24+G28+G35+G37+G43+G47+G52+G56+G59+G63+G65+G68+G72+G76+G82+G87+G90+G93</f>
        <v>86637.842</v>
      </c>
    </row>
    <row r="11" spans="3:13" s="90" customFormat="1" ht="12.75">
      <c r="C11" s="91"/>
      <c r="D11" s="92" t="s">
        <v>93</v>
      </c>
      <c r="E11" s="93">
        <v>98665.5</v>
      </c>
      <c r="F11" s="93">
        <f>таблица!F368</f>
        <v>104767.868</v>
      </c>
      <c r="G11" s="93">
        <f>таблица!H368</f>
        <v>154451.9</v>
      </c>
      <c r="H11" s="107">
        <f t="shared" si="0"/>
        <v>147.4229675075568</v>
      </c>
      <c r="I11" s="106">
        <f t="shared" si="1"/>
        <v>147.4229675075568</v>
      </c>
      <c r="J11" s="94">
        <f t="shared" si="2"/>
        <v>0</v>
      </c>
      <c r="K11" s="94">
        <f>F17+F39+F57+F49+F22+F29+F78+F66</f>
        <v>104767.868</v>
      </c>
      <c r="L11" s="94">
        <f>G17+G39+G57+G49+G66</f>
        <v>152892.9</v>
      </c>
      <c r="M11" s="94">
        <f>G11-L11</f>
        <v>1559</v>
      </c>
    </row>
    <row r="12" spans="3:12" s="90" customFormat="1" ht="12.75">
      <c r="C12" s="91"/>
      <c r="D12" s="92" t="s">
        <v>94</v>
      </c>
      <c r="E12" s="93">
        <v>1438.9</v>
      </c>
      <c r="F12" s="93">
        <f>таблица!F369+таблица!F371</f>
        <v>5922.457</v>
      </c>
      <c r="G12" s="93">
        <f>таблица!H369+таблица!H371</f>
        <v>5922.478999999999</v>
      </c>
      <c r="H12" s="107">
        <f t="shared" si="0"/>
        <v>100.00037146745007</v>
      </c>
      <c r="I12" s="106">
        <f t="shared" si="1"/>
        <v>100.00037146745007</v>
      </c>
      <c r="J12" s="94">
        <f t="shared" si="2"/>
        <v>0</v>
      </c>
      <c r="K12" s="94">
        <f>F40++F48+F73+F83+F53</f>
        <v>5922.457</v>
      </c>
      <c r="L12" s="94">
        <f>G40++G48+G66+G73+G83+G53</f>
        <v>6341.479</v>
      </c>
    </row>
    <row r="13" spans="3:12" s="108" customFormat="1" ht="12.75">
      <c r="C13" s="109"/>
      <c r="D13" s="110" t="s">
        <v>95</v>
      </c>
      <c r="E13" s="111">
        <v>650.3</v>
      </c>
      <c r="F13" s="111">
        <f>таблица!F370</f>
        <v>650.3</v>
      </c>
      <c r="G13" s="111">
        <f>таблица!H370</f>
        <v>650.3</v>
      </c>
      <c r="H13" s="112">
        <f t="shared" si="0"/>
        <v>100</v>
      </c>
      <c r="I13" s="106">
        <f t="shared" si="1"/>
        <v>100</v>
      </c>
      <c r="J13" s="94">
        <f t="shared" si="2"/>
        <v>0</v>
      </c>
      <c r="K13" s="113">
        <f>F77</f>
        <v>650.3</v>
      </c>
      <c r="L13" s="113">
        <f>G77</f>
        <v>650.3</v>
      </c>
    </row>
    <row r="14" spans="3:9" s="108" customFormat="1" ht="12.75">
      <c r="C14" s="109"/>
      <c r="D14" s="110" t="s">
        <v>96</v>
      </c>
      <c r="E14" s="111"/>
      <c r="F14" s="111"/>
      <c r="G14" s="111"/>
      <c r="H14" s="112" t="s">
        <v>562</v>
      </c>
      <c r="I14" s="112" t="s">
        <v>562</v>
      </c>
    </row>
    <row r="15" spans="3:9" s="108" customFormat="1" ht="12.75">
      <c r="C15" s="109"/>
      <c r="D15" s="110" t="s">
        <v>97</v>
      </c>
      <c r="E15" s="111"/>
      <c r="F15" s="111"/>
      <c r="G15" s="111"/>
      <c r="H15" s="112" t="s">
        <v>562</v>
      </c>
      <c r="I15" s="112" t="s">
        <v>562</v>
      </c>
    </row>
    <row r="16" spans="3:9" ht="12.75">
      <c r="C16" s="99">
        <v>1</v>
      </c>
      <c r="D16" s="100" t="s">
        <v>98</v>
      </c>
      <c r="E16" s="173">
        <f>E17</f>
        <v>97225.5</v>
      </c>
      <c r="F16" s="173">
        <f>F17</f>
        <v>89300</v>
      </c>
      <c r="G16" s="173">
        <f>G17</f>
        <v>128018</v>
      </c>
      <c r="H16" s="175">
        <f aca="true" t="shared" si="3" ref="H16:H28">G16/F16*100</f>
        <v>143.3572228443449</v>
      </c>
      <c r="I16" s="176">
        <f>G16/F16*100</f>
        <v>143.3572228443449</v>
      </c>
    </row>
    <row r="17" spans="3:9" s="90" customFormat="1" ht="12.75">
      <c r="C17" s="103" t="s">
        <v>562</v>
      </c>
      <c r="D17" s="92" t="s">
        <v>244</v>
      </c>
      <c r="E17" s="93">
        <v>97225.5</v>
      </c>
      <c r="F17" s="93">
        <f>таблица!F20</f>
        <v>89300</v>
      </c>
      <c r="G17" s="93">
        <f>таблица!H20</f>
        <v>128018</v>
      </c>
      <c r="H17" s="107">
        <f t="shared" si="3"/>
        <v>143.3572228443449</v>
      </c>
      <c r="I17" s="80">
        <f aca="true" t="shared" si="4" ref="I17:I85">G17/F17*100</f>
        <v>143.3572228443449</v>
      </c>
    </row>
    <row r="18" spans="3:9" ht="12.75">
      <c r="C18" s="99">
        <v>2</v>
      </c>
      <c r="D18" s="100" t="s">
        <v>99</v>
      </c>
      <c r="E18" s="173">
        <f>SUM(E19:E22)</f>
        <v>9126</v>
      </c>
      <c r="F18" s="173">
        <f>SUM(F19:F22)</f>
        <v>29543.515</v>
      </c>
      <c r="G18" s="173">
        <f>SUM(G19:G22)</f>
        <v>28815.286</v>
      </c>
      <c r="H18" s="175">
        <f t="shared" si="3"/>
        <v>97.53506310945059</v>
      </c>
      <c r="I18" s="176">
        <f t="shared" si="4"/>
        <v>97.53506310945059</v>
      </c>
    </row>
    <row r="19" spans="3:9" s="55" customFormat="1" ht="12.75">
      <c r="C19" s="101" t="s">
        <v>562</v>
      </c>
      <c r="D19" s="96" t="s">
        <v>92</v>
      </c>
      <c r="E19" s="97">
        <v>5963</v>
      </c>
      <c r="F19" s="97">
        <f>таблица!F36</f>
        <v>8643.940999999999</v>
      </c>
      <c r="G19" s="97">
        <f>таблица!H36</f>
        <v>7915.7119999999995</v>
      </c>
      <c r="H19" s="102">
        <f t="shared" si="3"/>
        <v>91.57526642072176</v>
      </c>
      <c r="I19" s="102">
        <f t="shared" si="4"/>
        <v>91.57526642072176</v>
      </c>
    </row>
    <row r="20" spans="3:9" s="55" customFormat="1" ht="12.75">
      <c r="C20" s="101"/>
      <c r="D20" s="82" t="s">
        <v>91</v>
      </c>
      <c r="E20" s="83">
        <v>3163</v>
      </c>
      <c r="F20" s="83">
        <f>таблица!F37</f>
        <v>17234</v>
      </c>
      <c r="G20" s="83">
        <f>таблица!H37</f>
        <v>17234</v>
      </c>
      <c r="H20" s="80">
        <f t="shared" si="3"/>
        <v>100</v>
      </c>
      <c r="I20" s="80">
        <f t="shared" si="4"/>
        <v>100</v>
      </c>
    </row>
    <row r="21" spans="3:9" s="55" customFormat="1" ht="12.75">
      <c r="C21" s="101"/>
      <c r="D21" s="87" t="s">
        <v>90</v>
      </c>
      <c r="E21" s="83">
        <v>0</v>
      </c>
      <c r="F21" s="83">
        <f>таблица!F38</f>
        <v>2756.574</v>
      </c>
      <c r="G21" s="83">
        <f>таблица!H38</f>
        <v>2756.574</v>
      </c>
      <c r="H21" s="80">
        <f>G21/F21*100</f>
        <v>100</v>
      </c>
      <c r="I21" s="80">
        <f>G21/F21*100</f>
        <v>100</v>
      </c>
    </row>
    <row r="22" spans="3:9" s="55" customFormat="1" ht="12.75">
      <c r="C22" s="101"/>
      <c r="D22" s="92" t="s">
        <v>244</v>
      </c>
      <c r="E22" s="93">
        <v>0</v>
      </c>
      <c r="F22" s="93">
        <f>таблица!F39</f>
        <v>909</v>
      </c>
      <c r="G22" s="93">
        <f>таблица!H39</f>
        <v>909</v>
      </c>
      <c r="H22" s="107">
        <f>G22/F22*100</f>
        <v>100</v>
      </c>
      <c r="I22" s="80">
        <f>G22/F22*100</f>
        <v>100</v>
      </c>
    </row>
    <row r="23" spans="3:9" ht="25.5">
      <c r="C23" s="99">
        <v>3</v>
      </c>
      <c r="D23" s="100" t="s">
        <v>100</v>
      </c>
      <c r="E23" s="173">
        <f>E24</f>
        <v>11203.9</v>
      </c>
      <c r="F23" s="173">
        <f>F24</f>
        <v>8689.9</v>
      </c>
      <c r="G23" s="173">
        <f>G24</f>
        <v>8689.9</v>
      </c>
      <c r="H23" s="175">
        <f t="shared" si="3"/>
        <v>100</v>
      </c>
      <c r="I23" s="176">
        <f t="shared" si="4"/>
        <v>100</v>
      </c>
    </row>
    <row r="24" spans="3:9" s="55" customFormat="1" ht="12.75">
      <c r="C24" s="101" t="s">
        <v>562</v>
      </c>
      <c r="D24" s="96" t="s">
        <v>92</v>
      </c>
      <c r="E24" s="97">
        <v>11203.9</v>
      </c>
      <c r="F24" s="97">
        <f>таблица!F43</f>
        <v>8689.9</v>
      </c>
      <c r="G24" s="97">
        <f>таблица!H43</f>
        <v>8689.9</v>
      </c>
      <c r="H24" s="102">
        <f t="shared" si="3"/>
        <v>100</v>
      </c>
      <c r="I24" s="102">
        <f t="shared" si="4"/>
        <v>100</v>
      </c>
    </row>
    <row r="25" spans="3:9" ht="12.75">
      <c r="C25" s="99">
        <v>4</v>
      </c>
      <c r="D25" s="100" t="s">
        <v>101</v>
      </c>
      <c r="E25" s="173">
        <f>SUM(E26:E28)</f>
        <v>13100</v>
      </c>
      <c r="F25" s="173">
        <f>SUM(F26:F29)</f>
        <v>20950.375</v>
      </c>
      <c r="G25" s="173">
        <f>SUM(G26:G29)</f>
        <v>19146.574999999997</v>
      </c>
      <c r="H25" s="175">
        <f t="shared" si="3"/>
        <v>91.39013024826524</v>
      </c>
      <c r="I25" s="176">
        <f t="shared" si="4"/>
        <v>91.39013024826524</v>
      </c>
    </row>
    <row r="26" spans="3:9" s="85" customFormat="1" ht="12.75">
      <c r="C26" s="105" t="s">
        <v>562</v>
      </c>
      <c r="D26" s="87" t="s">
        <v>90</v>
      </c>
      <c r="E26" s="88">
        <v>0</v>
      </c>
      <c r="F26" s="88">
        <f>таблица!F64</f>
        <v>3083.9</v>
      </c>
      <c r="G26" s="88">
        <f>таблица!H64</f>
        <v>2556.1</v>
      </c>
      <c r="H26" s="106">
        <f t="shared" si="3"/>
        <v>82.88530756509614</v>
      </c>
      <c r="I26" s="102">
        <f t="shared" si="4"/>
        <v>82.88530756509614</v>
      </c>
    </row>
    <row r="27" spans="3:9" s="60" customFormat="1" ht="12.75">
      <c r="C27" s="104" t="s">
        <v>562</v>
      </c>
      <c r="D27" s="82" t="s">
        <v>91</v>
      </c>
      <c r="E27" s="83">
        <v>0</v>
      </c>
      <c r="F27" s="83">
        <f>таблица!F63</f>
        <v>5388.4</v>
      </c>
      <c r="G27" s="83">
        <f>таблица!H63</f>
        <v>4472.3</v>
      </c>
      <c r="H27" s="80">
        <f t="shared" si="3"/>
        <v>82.99866379630318</v>
      </c>
      <c r="I27" s="112">
        <f t="shared" si="4"/>
        <v>82.99866379630318</v>
      </c>
    </row>
    <row r="28" spans="3:9" s="55" customFormat="1" ht="12.75">
      <c r="C28" s="101" t="s">
        <v>562</v>
      </c>
      <c r="D28" s="96" t="s">
        <v>92</v>
      </c>
      <c r="E28" s="97">
        <v>13100</v>
      </c>
      <c r="F28" s="97">
        <f>таблица!F62</f>
        <v>11978.075</v>
      </c>
      <c r="G28" s="97">
        <f>таблица!H62</f>
        <v>11618.175</v>
      </c>
      <c r="H28" s="102">
        <f t="shared" si="3"/>
        <v>96.99534357565801</v>
      </c>
      <c r="I28" s="102">
        <f t="shared" si="4"/>
        <v>96.99534357565801</v>
      </c>
    </row>
    <row r="29" spans="3:9" s="90" customFormat="1" ht="12.75">
      <c r="C29" s="103" t="s">
        <v>562</v>
      </c>
      <c r="D29" s="92" t="s">
        <v>93</v>
      </c>
      <c r="E29" s="93" t="s">
        <v>548</v>
      </c>
      <c r="F29" s="93">
        <f>таблица!F65</f>
        <v>500</v>
      </c>
      <c r="G29" s="93">
        <f>таблица!H65</f>
        <v>500</v>
      </c>
      <c r="H29" s="107" t="s">
        <v>562</v>
      </c>
      <c r="I29" s="102">
        <f t="shared" si="4"/>
        <v>100</v>
      </c>
    </row>
    <row r="30" spans="3:9" ht="12.75">
      <c r="C30" s="99">
        <v>5</v>
      </c>
      <c r="D30" s="100" t="s">
        <v>102</v>
      </c>
      <c r="E30" s="173">
        <f>SUM(E31:E32)</f>
        <v>4490</v>
      </c>
      <c r="F30" s="173">
        <f>SUM(F31:F32)</f>
        <v>2090.2</v>
      </c>
      <c r="G30" s="173">
        <f>SUM(G31:G32)</f>
        <v>2090.2</v>
      </c>
      <c r="H30" s="175">
        <f aca="true" t="shared" si="5" ref="H30:H62">G30/F30*100</f>
        <v>100</v>
      </c>
      <c r="I30" s="176">
        <f t="shared" si="4"/>
        <v>100</v>
      </c>
    </row>
    <row r="31" spans="3:9" s="60" customFormat="1" ht="12.75">
      <c r="C31" s="104" t="s">
        <v>562</v>
      </c>
      <c r="D31" s="82" t="s">
        <v>91</v>
      </c>
      <c r="E31" s="83">
        <v>3750</v>
      </c>
      <c r="F31" s="83">
        <f>таблица!F75</f>
        <v>2055.5</v>
      </c>
      <c r="G31" s="83">
        <f>таблица!H75</f>
        <v>2055.5</v>
      </c>
      <c r="H31" s="80">
        <f t="shared" si="5"/>
        <v>100</v>
      </c>
      <c r="I31" s="102">
        <f t="shared" si="4"/>
        <v>100</v>
      </c>
    </row>
    <row r="32" spans="3:9" s="85" customFormat="1" ht="12.75">
      <c r="C32" s="105"/>
      <c r="D32" s="87" t="s">
        <v>90</v>
      </c>
      <c r="E32" s="88">
        <v>740</v>
      </c>
      <c r="F32" s="88">
        <f>таблица!F74</f>
        <v>34.7</v>
      </c>
      <c r="G32" s="88">
        <f>таблица!H74</f>
        <v>34.7</v>
      </c>
      <c r="H32" s="106">
        <f t="shared" si="5"/>
        <v>100</v>
      </c>
      <c r="I32" s="112">
        <f t="shared" si="4"/>
        <v>100</v>
      </c>
    </row>
    <row r="33" spans="3:9" ht="25.5">
      <c r="C33" s="99">
        <v>6</v>
      </c>
      <c r="D33" s="100" t="s">
        <v>103</v>
      </c>
      <c r="E33" s="173">
        <f>SUM(E34:E35)</f>
        <v>2540</v>
      </c>
      <c r="F33" s="173">
        <f>SUM(F34:F35)</f>
        <v>4525</v>
      </c>
      <c r="G33" s="173">
        <f>SUM(G34:G35)</f>
        <v>4525</v>
      </c>
      <c r="H33" s="175">
        <f t="shared" si="5"/>
        <v>100</v>
      </c>
      <c r="I33" s="177">
        <f t="shared" si="4"/>
        <v>100</v>
      </c>
    </row>
    <row r="34" spans="3:9" s="60" customFormat="1" ht="12.75" customHeight="1">
      <c r="C34" s="104" t="s">
        <v>562</v>
      </c>
      <c r="D34" s="82" t="s">
        <v>91</v>
      </c>
      <c r="E34" s="83">
        <v>2300</v>
      </c>
      <c r="F34" s="83">
        <f>таблица!F85</f>
        <v>4285</v>
      </c>
      <c r="G34" s="83">
        <f>таблица!H85</f>
        <v>4285</v>
      </c>
      <c r="H34" s="80">
        <f t="shared" si="5"/>
        <v>100</v>
      </c>
      <c r="I34" s="112">
        <f t="shared" si="4"/>
        <v>100</v>
      </c>
    </row>
    <row r="35" spans="3:9" s="55" customFormat="1" ht="12.75">
      <c r="C35" s="101" t="s">
        <v>562</v>
      </c>
      <c r="D35" s="96" t="s">
        <v>92</v>
      </c>
      <c r="E35" s="97">
        <v>240</v>
      </c>
      <c r="F35" s="97">
        <f>таблица!F84</f>
        <v>240</v>
      </c>
      <c r="G35" s="97">
        <f>таблица!H84</f>
        <v>240</v>
      </c>
      <c r="H35" s="102">
        <f t="shared" si="5"/>
        <v>100</v>
      </c>
      <c r="I35" s="102">
        <f t="shared" si="4"/>
        <v>100</v>
      </c>
    </row>
    <row r="36" spans="3:9" ht="25.5">
      <c r="C36" s="99">
        <v>7</v>
      </c>
      <c r="D36" s="100" t="s">
        <v>104</v>
      </c>
      <c r="E36" s="173">
        <f>E37</f>
        <v>8414</v>
      </c>
      <c r="F36" s="173">
        <f>F37</f>
        <v>3887</v>
      </c>
      <c r="G36" s="173">
        <f>G37</f>
        <v>3547</v>
      </c>
      <c r="H36" s="175">
        <f t="shared" si="5"/>
        <v>91.25289426292771</v>
      </c>
      <c r="I36" s="176">
        <f t="shared" si="4"/>
        <v>91.25289426292771</v>
      </c>
    </row>
    <row r="37" spans="3:9" s="55" customFormat="1" ht="12.75" customHeight="1">
      <c r="C37" s="101" t="s">
        <v>562</v>
      </c>
      <c r="D37" s="96" t="s">
        <v>92</v>
      </c>
      <c r="E37" s="97">
        <v>8414</v>
      </c>
      <c r="F37" s="97">
        <f>таблица!F92</f>
        <v>3887</v>
      </c>
      <c r="G37" s="97">
        <f>таблица!H92</f>
        <v>3547</v>
      </c>
      <c r="H37" s="102">
        <f t="shared" si="5"/>
        <v>91.25289426292771</v>
      </c>
      <c r="I37" s="102">
        <f t="shared" si="4"/>
        <v>91.25289426292771</v>
      </c>
    </row>
    <row r="38" spans="3:9" ht="12.75">
      <c r="C38" s="99">
        <v>8</v>
      </c>
      <c r="D38" s="100" t="s">
        <v>105</v>
      </c>
      <c r="E38" s="173">
        <v>1012</v>
      </c>
      <c r="F38" s="173">
        <f>SUM(F39:F40)</f>
        <v>12212</v>
      </c>
      <c r="G38" s="173">
        <f>SUM(G39:G40)</f>
        <v>22642</v>
      </c>
      <c r="H38" s="175">
        <f t="shared" si="5"/>
        <v>185.40779561087456</v>
      </c>
      <c r="I38" s="176">
        <f t="shared" si="4"/>
        <v>185.40779561087456</v>
      </c>
    </row>
    <row r="39" spans="3:9" s="90" customFormat="1" ht="12.75">
      <c r="C39" s="103" t="s">
        <v>562</v>
      </c>
      <c r="D39" s="92" t="s">
        <v>93</v>
      </c>
      <c r="E39" s="93">
        <v>1010</v>
      </c>
      <c r="F39" s="93">
        <f>таблица!F99</f>
        <v>12212</v>
      </c>
      <c r="G39" s="93">
        <f>таблица!H99</f>
        <v>22642</v>
      </c>
      <c r="H39" s="107">
        <f t="shared" si="5"/>
        <v>185.40779561087456</v>
      </c>
      <c r="I39" s="102">
        <f t="shared" si="4"/>
        <v>185.40779561087456</v>
      </c>
    </row>
    <row r="40" spans="3:9" s="90" customFormat="1" ht="12.75">
      <c r="C40" s="103" t="s">
        <v>562</v>
      </c>
      <c r="D40" s="92" t="s">
        <v>94</v>
      </c>
      <c r="E40" s="93">
        <v>2</v>
      </c>
      <c r="F40" s="93">
        <v>0</v>
      </c>
      <c r="G40" s="93">
        <v>0</v>
      </c>
      <c r="H40" s="107" t="e">
        <f t="shared" si="5"/>
        <v>#DIV/0!</v>
      </c>
      <c r="I40" s="112" t="e">
        <f t="shared" si="4"/>
        <v>#DIV/0!</v>
      </c>
    </row>
    <row r="41" spans="3:9" ht="12.75">
      <c r="C41" s="99">
        <v>9</v>
      </c>
      <c r="D41" s="100" t="s">
        <v>106</v>
      </c>
      <c r="E41" s="173">
        <f>E43</f>
        <v>0</v>
      </c>
      <c r="F41" s="173">
        <f>F43+F42</f>
        <v>48.5</v>
      </c>
      <c r="G41" s="173">
        <f>G43+G42</f>
        <v>48.5</v>
      </c>
      <c r="H41" s="175">
        <f t="shared" si="5"/>
        <v>100</v>
      </c>
      <c r="I41" s="177">
        <f t="shared" si="4"/>
        <v>100</v>
      </c>
    </row>
    <row r="42" spans="3:9" ht="12.75">
      <c r="C42" s="99"/>
      <c r="D42" s="82" t="s">
        <v>91</v>
      </c>
      <c r="E42" s="83">
        <v>0</v>
      </c>
      <c r="F42" s="83">
        <f>таблица!F105</f>
        <v>48.5</v>
      </c>
      <c r="G42" s="83">
        <f>таблица!H105</f>
        <v>48.5</v>
      </c>
      <c r="H42" s="80">
        <f t="shared" si="5"/>
        <v>100</v>
      </c>
      <c r="I42" s="112">
        <f>G42/F42*100</f>
        <v>100</v>
      </c>
    </row>
    <row r="43" spans="3:9" s="55" customFormat="1" ht="12.75">
      <c r="C43" s="101"/>
      <c r="D43" s="96" t="s">
        <v>92</v>
      </c>
      <c r="E43" s="97">
        <v>0</v>
      </c>
      <c r="F43" s="97">
        <f>таблица!F104</f>
        <v>0</v>
      </c>
      <c r="G43" s="97">
        <f>таблица!H104</f>
        <v>0</v>
      </c>
      <c r="H43" s="102" t="e">
        <f t="shared" si="5"/>
        <v>#DIV/0!</v>
      </c>
      <c r="I43" s="112" t="e">
        <f t="shared" si="4"/>
        <v>#DIV/0!</v>
      </c>
    </row>
    <row r="44" spans="3:9" ht="12.75">
      <c r="C44" s="99">
        <v>10</v>
      </c>
      <c r="D44" s="100" t="s">
        <v>107</v>
      </c>
      <c r="E44" s="173">
        <f>SUM(E45:E49)</f>
        <v>138444.9</v>
      </c>
      <c r="F44" s="173">
        <f>SUM(F45:F49)</f>
        <v>88552.272</v>
      </c>
      <c r="G44" s="173">
        <f>SUM(G45:G49)</f>
        <v>88551.49399999999</v>
      </c>
      <c r="H44" s="175">
        <f t="shared" si="5"/>
        <v>99.99912142288116</v>
      </c>
      <c r="I44" s="177">
        <f t="shared" si="4"/>
        <v>99.99912142288116</v>
      </c>
    </row>
    <row r="45" spans="3:9" s="85" customFormat="1" ht="12.75">
      <c r="C45" s="105"/>
      <c r="D45" s="87" t="s">
        <v>90</v>
      </c>
      <c r="E45" s="88">
        <v>102906.9</v>
      </c>
      <c r="F45" s="88">
        <f>таблица!F124</f>
        <v>53214.6</v>
      </c>
      <c r="G45" s="88">
        <f>таблица!H124</f>
        <v>53214.6</v>
      </c>
      <c r="H45" s="106">
        <f t="shared" si="5"/>
        <v>100</v>
      </c>
      <c r="I45" s="112">
        <f t="shared" si="4"/>
        <v>100</v>
      </c>
    </row>
    <row r="46" spans="3:9" s="60" customFormat="1" ht="12.75">
      <c r="C46" s="104"/>
      <c r="D46" s="82" t="s">
        <v>91</v>
      </c>
      <c r="E46" s="83">
        <f>4600+6203.9</f>
        <v>10803.9</v>
      </c>
      <c r="F46" s="83">
        <f>таблица!F123</f>
        <v>4789.025000000001</v>
      </c>
      <c r="G46" s="83">
        <f>таблица!H123</f>
        <v>4789.025000000001</v>
      </c>
      <c r="H46" s="80">
        <f t="shared" si="5"/>
        <v>100</v>
      </c>
      <c r="I46" s="102">
        <f t="shared" si="4"/>
        <v>100</v>
      </c>
    </row>
    <row r="47" spans="3:9" s="55" customFormat="1" ht="12.75">
      <c r="C47" s="101"/>
      <c r="D47" s="96" t="s">
        <v>92</v>
      </c>
      <c r="E47" s="97">
        <f>12461+12273.1-6490</f>
        <v>18244.1</v>
      </c>
      <c r="F47" s="97">
        <f>таблица!F122</f>
        <v>26899.769</v>
      </c>
      <c r="G47" s="97">
        <f>таблица!H122</f>
        <v>26898.969</v>
      </c>
      <c r="H47" s="102">
        <f t="shared" si="5"/>
        <v>99.997025996766</v>
      </c>
      <c r="I47" s="112">
        <f t="shared" si="4"/>
        <v>99.997025996766</v>
      </c>
    </row>
    <row r="48" spans="3:9" s="90" customFormat="1" ht="12.75">
      <c r="C48" s="103"/>
      <c r="D48" s="92" t="s">
        <v>67</v>
      </c>
      <c r="E48" s="93">
        <v>6490</v>
      </c>
      <c r="F48" s="93">
        <f>таблица!F126</f>
        <v>2948.878</v>
      </c>
      <c r="G48" s="93">
        <f>таблица!H126</f>
        <v>2948.9</v>
      </c>
      <c r="H48" s="107">
        <f t="shared" si="5"/>
        <v>100.00074604646241</v>
      </c>
      <c r="I48" s="102">
        <f t="shared" si="4"/>
        <v>100.00074604646241</v>
      </c>
    </row>
    <row r="49" spans="3:9" s="90" customFormat="1" ht="12.75">
      <c r="C49" s="103"/>
      <c r="D49" s="92" t="s">
        <v>93</v>
      </c>
      <c r="E49" s="93">
        <v>0</v>
      </c>
      <c r="F49" s="93">
        <f>таблица!F125</f>
        <v>700</v>
      </c>
      <c r="G49" s="93">
        <f>таблица!H125</f>
        <v>700</v>
      </c>
      <c r="H49" s="107">
        <f>G49/F49*100</f>
        <v>100</v>
      </c>
      <c r="I49" s="102">
        <f>G49/F49*100</f>
        <v>100</v>
      </c>
    </row>
    <row r="50" spans="3:9" ht="12.75">
      <c r="C50" s="99">
        <v>11</v>
      </c>
      <c r="D50" s="100" t="s">
        <v>108</v>
      </c>
      <c r="E50" s="173">
        <f>SUM(E51:E53)</f>
        <v>1389</v>
      </c>
      <c r="F50" s="173">
        <f>SUM(F51:F53)</f>
        <v>1615.3</v>
      </c>
      <c r="G50" s="173">
        <f>SUM(G51:G53)</f>
        <v>1354.768</v>
      </c>
      <c r="H50" s="175">
        <f t="shared" si="5"/>
        <v>83.87098371819476</v>
      </c>
      <c r="I50" s="177">
        <f t="shared" si="4"/>
        <v>83.87098371819476</v>
      </c>
    </row>
    <row r="51" spans="3:9" s="60" customFormat="1" ht="12.75">
      <c r="C51" s="104"/>
      <c r="D51" s="82" t="s">
        <v>91</v>
      </c>
      <c r="E51" s="83">
        <v>40</v>
      </c>
      <c r="F51" s="83">
        <f>таблица!F147</f>
        <v>40</v>
      </c>
      <c r="G51" s="83">
        <f>таблица!H147</f>
        <v>40</v>
      </c>
      <c r="H51" s="80">
        <f t="shared" si="5"/>
        <v>100</v>
      </c>
      <c r="I51" s="102">
        <f t="shared" si="4"/>
        <v>100</v>
      </c>
    </row>
    <row r="52" spans="3:9" s="55" customFormat="1" ht="12.75">
      <c r="C52" s="101"/>
      <c r="D52" s="96" t="s">
        <v>92</v>
      </c>
      <c r="E52" s="97">
        <v>1349</v>
      </c>
      <c r="F52" s="97">
        <f>таблица!F148</f>
        <v>1575.3</v>
      </c>
      <c r="G52" s="97">
        <f>таблица!H148</f>
        <v>1314.768</v>
      </c>
      <c r="H52" s="102">
        <f t="shared" si="5"/>
        <v>83.4614359169682</v>
      </c>
      <c r="I52" s="102">
        <f t="shared" si="4"/>
        <v>83.4614359169682</v>
      </c>
    </row>
    <row r="53" spans="3:9" s="90" customFormat="1" ht="12.75">
      <c r="C53" s="103"/>
      <c r="D53" s="92" t="s">
        <v>94</v>
      </c>
      <c r="E53" s="93">
        <v>0</v>
      </c>
      <c r="F53" s="93">
        <v>0</v>
      </c>
      <c r="G53" s="93">
        <v>0</v>
      </c>
      <c r="H53" s="107" t="e">
        <f t="shared" si="5"/>
        <v>#DIV/0!</v>
      </c>
      <c r="I53" s="102" t="e">
        <f t="shared" si="4"/>
        <v>#DIV/0!</v>
      </c>
    </row>
    <row r="54" spans="3:9" ht="12.75">
      <c r="C54" s="99">
        <v>12</v>
      </c>
      <c r="D54" s="100" t="s">
        <v>109</v>
      </c>
      <c r="E54" s="173">
        <f>SUM(E55:E57)</f>
        <v>7930</v>
      </c>
      <c r="F54" s="173">
        <f>SUM(F55:F57)</f>
        <v>8084.152</v>
      </c>
      <c r="G54" s="173">
        <f>SUM(G55:G57)</f>
        <v>10628.184</v>
      </c>
      <c r="H54" s="175">
        <f t="shared" si="5"/>
        <v>131.46937365848638</v>
      </c>
      <c r="I54" s="177">
        <f t="shared" si="4"/>
        <v>131.46937365848638</v>
      </c>
    </row>
    <row r="55" spans="3:9" s="60" customFormat="1" ht="12.75">
      <c r="C55" s="104"/>
      <c r="D55" s="82" t="s">
        <v>91</v>
      </c>
      <c r="E55" s="83">
        <v>7500</v>
      </c>
      <c r="F55" s="83">
        <f>таблица!F156</f>
        <v>7500</v>
      </c>
      <c r="G55" s="83">
        <f>таблица!H156</f>
        <v>9508</v>
      </c>
      <c r="H55" s="80">
        <f t="shared" si="5"/>
        <v>126.77333333333334</v>
      </c>
      <c r="I55" s="102">
        <f t="shared" si="4"/>
        <v>126.77333333333334</v>
      </c>
    </row>
    <row r="56" spans="3:9" s="55" customFormat="1" ht="12.75">
      <c r="C56" s="101"/>
      <c r="D56" s="96" t="s">
        <v>92</v>
      </c>
      <c r="E56" s="97">
        <v>0</v>
      </c>
      <c r="F56" s="97">
        <f>таблица!F155</f>
        <v>6.284</v>
      </c>
      <c r="G56" s="97">
        <f>таблица!H155</f>
        <v>6.284</v>
      </c>
      <c r="H56" s="102">
        <f t="shared" si="5"/>
        <v>100</v>
      </c>
      <c r="I56" s="102">
        <f t="shared" si="4"/>
        <v>100</v>
      </c>
    </row>
    <row r="57" spans="3:9" s="90" customFormat="1" ht="12.75">
      <c r="C57" s="103"/>
      <c r="D57" s="92" t="s">
        <v>93</v>
      </c>
      <c r="E57" s="93">
        <v>430</v>
      </c>
      <c r="F57" s="93">
        <f>таблица!F157</f>
        <v>577.868</v>
      </c>
      <c r="G57" s="93">
        <f>таблица!H157</f>
        <v>1113.9</v>
      </c>
      <c r="H57" s="107">
        <f t="shared" si="5"/>
        <v>192.76028435559678</v>
      </c>
      <c r="I57" s="102">
        <f t="shared" si="4"/>
        <v>192.76028435559678</v>
      </c>
    </row>
    <row r="58" spans="3:9" ht="12.75">
      <c r="C58" s="99">
        <v>13</v>
      </c>
      <c r="D58" s="100" t="s">
        <v>110</v>
      </c>
      <c r="E58" s="173">
        <v>0</v>
      </c>
      <c r="F58" s="173">
        <f>'[1]исп прогр 2009г'!F155</f>
        <v>0</v>
      </c>
      <c r="G58" s="173">
        <f>'[1]исп прогр 2009г'!H155</f>
        <v>0</v>
      </c>
      <c r="H58" s="175" t="e">
        <f t="shared" si="5"/>
        <v>#DIV/0!</v>
      </c>
      <c r="I58" s="177" t="e">
        <f t="shared" si="4"/>
        <v>#DIV/0!</v>
      </c>
    </row>
    <row r="59" spans="3:9" s="55" customFormat="1" ht="12.75">
      <c r="C59" s="101"/>
      <c r="D59" s="96" t="s">
        <v>92</v>
      </c>
      <c r="E59" s="97">
        <v>0</v>
      </c>
      <c r="F59" s="97">
        <v>0</v>
      </c>
      <c r="G59" s="97">
        <v>0</v>
      </c>
      <c r="H59" s="102" t="e">
        <f t="shared" si="5"/>
        <v>#DIV/0!</v>
      </c>
      <c r="I59" s="102" t="e">
        <f t="shared" si="4"/>
        <v>#DIV/0!</v>
      </c>
    </row>
    <row r="60" spans="3:9" ht="12.75">
      <c r="C60" s="99">
        <v>14</v>
      </c>
      <c r="D60" s="100" t="s">
        <v>111</v>
      </c>
      <c r="E60" s="173">
        <f>SUM(E61:E63)</f>
        <v>139240.7</v>
      </c>
      <c r="F60" s="173">
        <f>SUM(F61:F63)</f>
        <v>137213.1</v>
      </c>
      <c r="G60" s="173">
        <f>SUM(G61:G63)</f>
        <v>136274.6</v>
      </c>
      <c r="H60" s="175">
        <f t="shared" si="5"/>
        <v>99.31602740554656</v>
      </c>
      <c r="I60" s="177">
        <f t="shared" si="4"/>
        <v>99.31602740554656</v>
      </c>
    </row>
    <row r="61" spans="3:9" s="85" customFormat="1" ht="12.75">
      <c r="C61" s="105"/>
      <c r="D61" s="87" t="s">
        <v>90</v>
      </c>
      <c r="E61" s="88">
        <v>55117.3</v>
      </c>
      <c r="F61" s="88">
        <f>таблица!F200</f>
        <v>44206.399999999994</v>
      </c>
      <c r="G61" s="88">
        <f>таблица!H200</f>
        <v>44206.399999999994</v>
      </c>
      <c r="H61" s="106">
        <f t="shared" si="5"/>
        <v>100</v>
      </c>
      <c r="I61" s="102">
        <f t="shared" si="4"/>
        <v>100</v>
      </c>
    </row>
    <row r="62" spans="3:9" s="60" customFormat="1" ht="12.75">
      <c r="C62" s="104"/>
      <c r="D62" s="82" t="s">
        <v>91</v>
      </c>
      <c r="E62" s="83">
        <v>84076.4</v>
      </c>
      <c r="F62" s="83">
        <f>таблица!F201</f>
        <v>92929.20000000001</v>
      </c>
      <c r="G62" s="83">
        <f>таблица!H201</f>
        <v>91990.70000000001</v>
      </c>
      <c r="H62" s="80">
        <f t="shared" si="5"/>
        <v>98.99009138139573</v>
      </c>
      <c r="I62" s="102">
        <f t="shared" si="4"/>
        <v>98.99009138139573</v>
      </c>
    </row>
    <row r="63" spans="3:9" s="55" customFormat="1" ht="12.75">
      <c r="C63" s="101"/>
      <c r="D63" s="96" t="s">
        <v>92</v>
      </c>
      <c r="E63" s="97">
        <v>47</v>
      </c>
      <c r="F63" s="97">
        <f>таблица!F202</f>
        <v>77.5</v>
      </c>
      <c r="G63" s="97">
        <f>таблица!H202</f>
        <v>77.5</v>
      </c>
      <c r="H63" s="102">
        <f aca="true" t="shared" si="6" ref="H63:H93">G63/F63*100</f>
        <v>100</v>
      </c>
      <c r="I63" s="102">
        <f t="shared" si="4"/>
        <v>100</v>
      </c>
    </row>
    <row r="64" spans="3:9" ht="12.75">
      <c r="C64" s="99">
        <v>15</v>
      </c>
      <c r="D64" s="100" t="s">
        <v>112</v>
      </c>
      <c r="E64" s="173">
        <f>SUM(E65:E66)</f>
        <v>862</v>
      </c>
      <c r="F64" s="173">
        <f>SUM(F65:F66)</f>
        <v>909</v>
      </c>
      <c r="G64" s="173">
        <f>SUM(G65:G66)</f>
        <v>964</v>
      </c>
      <c r="H64" s="175">
        <f t="shared" si="6"/>
        <v>106.05060506050606</v>
      </c>
      <c r="I64" s="177">
        <f t="shared" si="4"/>
        <v>106.05060506050606</v>
      </c>
    </row>
    <row r="65" spans="3:9" s="55" customFormat="1" ht="12.75">
      <c r="C65" s="101"/>
      <c r="D65" s="96" t="s">
        <v>92</v>
      </c>
      <c r="E65" s="97">
        <v>490</v>
      </c>
      <c r="F65" s="97">
        <f>таблица!F210</f>
        <v>490</v>
      </c>
      <c r="G65" s="97">
        <f>таблица!H210</f>
        <v>545</v>
      </c>
      <c r="H65" s="102">
        <f t="shared" si="6"/>
        <v>111.22448979591837</v>
      </c>
      <c r="I65" s="102">
        <f t="shared" si="4"/>
        <v>111.22448979591837</v>
      </c>
    </row>
    <row r="66" spans="3:9" s="90" customFormat="1" ht="12.75">
      <c r="C66" s="103"/>
      <c r="D66" s="92" t="s">
        <v>93</v>
      </c>
      <c r="E66" s="93">
        <v>372</v>
      </c>
      <c r="F66" s="93">
        <f>таблица!F211</f>
        <v>419</v>
      </c>
      <c r="G66" s="93">
        <f>таблица!H211</f>
        <v>419</v>
      </c>
      <c r="H66" s="107">
        <f t="shared" si="6"/>
        <v>100</v>
      </c>
      <c r="I66" s="102">
        <f t="shared" si="4"/>
        <v>100</v>
      </c>
    </row>
    <row r="67" spans="3:9" ht="12.75">
      <c r="C67" s="99">
        <v>16</v>
      </c>
      <c r="D67" s="100" t="s">
        <v>113</v>
      </c>
      <c r="E67" s="173">
        <f>E68</f>
        <v>100</v>
      </c>
      <c r="F67" s="173">
        <f>F68</f>
        <v>77.5</v>
      </c>
      <c r="G67" s="173">
        <f>G68</f>
        <v>77.5</v>
      </c>
      <c r="H67" s="175">
        <f t="shared" si="6"/>
        <v>100</v>
      </c>
      <c r="I67" s="177">
        <f t="shared" si="4"/>
        <v>100</v>
      </c>
    </row>
    <row r="68" spans="3:9" s="55" customFormat="1" ht="12.75">
      <c r="C68" s="101"/>
      <c r="D68" s="96" t="s">
        <v>92</v>
      </c>
      <c r="E68" s="97">
        <v>100</v>
      </c>
      <c r="F68" s="97">
        <f>таблица!F227</f>
        <v>77.5</v>
      </c>
      <c r="G68" s="97">
        <f>таблица!H227</f>
        <v>77.5</v>
      </c>
      <c r="H68" s="102">
        <f t="shared" si="6"/>
        <v>100</v>
      </c>
      <c r="I68" s="102">
        <f t="shared" si="4"/>
        <v>100</v>
      </c>
    </row>
    <row r="69" spans="3:9" ht="12.75">
      <c r="C69" s="99">
        <v>17</v>
      </c>
      <c r="D69" s="100" t="s">
        <v>114</v>
      </c>
      <c r="E69" s="173">
        <f>SUM(E70:E73)</f>
        <v>27911</v>
      </c>
      <c r="F69" s="173">
        <f>SUM(F70:F73)</f>
        <v>40402.6</v>
      </c>
      <c r="G69" s="173">
        <f>SUM(G70:G73)</f>
        <v>40087.9</v>
      </c>
      <c r="H69" s="175">
        <f t="shared" si="6"/>
        <v>99.22108973184895</v>
      </c>
      <c r="I69" s="177">
        <f t="shared" si="4"/>
        <v>99.22108973184895</v>
      </c>
    </row>
    <row r="70" spans="3:9" s="85" customFormat="1" ht="12.75">
      <c r="C70" s="105"/>
      <c r="D70" s="87" t="s">
        <v>90</v>
      </c>
      <c r="E70" s="88">
        <v>0</v>
      </c>
      <c r="F70" s="88">
        <f>таблица!F272</f>
        <v>3364.4</v>
      </c>
      <c r="G70" s="88">
        <f>таблица!H272</f>
        <v>3301</v>
      </c>
      <c r="H70" s="106">
        <f t="shared" si="6"/>
        <v>98.11556295327547</v>
      </c>
      <c r="I70" s="102">
        <f t="shared" si="4"/>
        <v>98.11556295327547</v>
      </c>
    </row>
    <row r="71" spans="3:9" s="60" customFormat="1" ht="12.75">
      <c r="C71" s="104"/>
      <c r="D71" s="82" t="s">
        <v>91</v>
      </c>
      <c r="E71" s="83">
        <v>23921.1</v>
      </c>
      <c r="F71" s="83">
        <f>таблица!F271</f>
        <v>24180</v>
      </c>
      <c r="G71" s="83">
        <f>таблица!H271</f>
        <v>23928.7</v>
      </c>
      <c r="H71" s="80">
        <f t="shared" si="6"/>
        <v>98.96071133167908</v>
      </c>
      <c r="I71" s="102">
        <f t="shared" si="4"/>
        <v>98.96071133167908</v>
      </c>
    </row>
    <row r="72" spans="3:9" s="55" customFormat="1" ht="12.75">
      <c r="C72" s="101"/>
      <c r="D72" s="96" t="s">
        <v>92</v>
      </c>
      <c r="E72" s="97">
        <f>1584+1500</f>
        <v>3084</v>
      </c>
      <c r="F72" s="97">
        <f>таблица!F270</f>
        <v>11067.6</v>
      </c>
      <c r="G72" s="97">
        <f>таблица!H270</f>
        <v>11067.6</v>
      </c>
      <c r="H72" s="102">
        <f t="shared" si="6"/>
        <v>100</v>
      </c>
      <c r="I72" s="102">
        <f t="shared" si="4"/>
        <v>100</v>
      </c>
    </row>
    <row r="73" spans="3:9" s="90" customFormat="1" ht="12.75">
      <c r="C73" s="103"/>
      <c r="D73" s="92" t="s">
        <v>94</v>
      </c>
      <c r="E73" s="93">
        <v>905.9</v>
      </c>
      <c r="F73" s="93">
        <f>таблица!F273</f>
        <v>1790.6</v>
      </c>
      <c r="G73" s="93">
        <f>таблица!H273</f>
        <v>1790.6</v>
      </c>
      <c r="H73" s="107">
        <f t="shared" si="6"/>
        <v>100</v>
      </c>
      <c r="I73" s="102">
        <f t="shared" si="4"/>
        <v>100</v>
      </c>
    </row>
    <row r="74" spans="3:9" ht="12.75">
      <c r="C74" s="99">
        <v>18</v>
      </c>
      <c r="D74" s="100" t="s">
        <v>115</v>
      </c>
      <c r="E74" s="173">
        <f>SUM(E75:E77)</f>
        <v>2070.6</v>
      </c>
      <c r="F74" s="173">
        <f>SUM(F75:F78)</f>
        <v>2197.6</v>
      </c>
      <c r="G74" s="173">
        <f>SUM(G75:G78)</f>
        <v>2184.8</v>
      </c>
      <c r="H74" s="175">
        <f t="shared" si="6"/>
        <v>99.41754641427013</v>
      </c>
      <c r="I74" s="177">
        <f t="shared" si="4"/>
        <v>99.41754641427013</v>
      </c>
    </row>
    <row r="75" spans="3:9" s="60" customFormat="1" ht="12.75">
      <c r="C75" s="104"/>
      <c r="D75" s="82" t="s">
        <v>91</v>
      </c>
      <c r="E75" s="83">
        <v>0</v>
      </c>
      <c r="F75" s="83">
        <v>0</v>
      </c>
      <c r="G75" s="83">
        <v>0</v>
      </c>
      <c r="H75" s="80" t="e">
        <f t="shared" si="6"/>
        <v>#DIV/0!</v>
      </c>
      <c r="I75" s="102" t="e">
        <f t="shared" si="4"/>
        <v>#DIV/0!</v>
      </c>
    </row>
    <row r="76" spans="3:9" s="55" customFormat="1" ht="12.75">
      <c r="C76" s="101"/>
      <c r="D76" s="96" t="s">
        <v>92</v>
      </c>
      <c r="E76" s="97">
        <v>1420.3</v>
      </c>
      <c r="F76" s="97">
        <f>таблица!F282</f>
        <v>1397.3</v>
      </c>
      <c r="G76" s="97">
        <f>таблица!H282</f>
        <v>1384.5000000000002</v>
      </c>
      <c r="H76" s="102">
        <f t="shared" si="6"/>
        <v>99.08394761325415</v>
      </c>
      <c r="I76" s="102">
        <f t="shared" si="4"/>
        <v>99.08394761325415</v>
      </c>
    </row>
    <row r="77" spans="3:9" ht="12.75">
      <c r="C77" s="99"/>
      <c r="D77" s="78" t="s">
        <v>95</v>
      </c>
      <c r="E77" s="79">
        <v>650.3</v>
      </c>
      <c r="F77" s="79">
        <f>таблица!F283</f>
        <v>650.3</v>
      </c>
      <c r="G77" s="79">
        <f>таблица!H283</f>
        <v>650.3</v>
      </c>
      <c r="H77" s="80">
        <f t="shared" si="6"/>
        <v>100</v>
      </c>
      <c r="I77" s="102">
        <f t="shared" si="4"/>
        <v>100</v>
      </c>
    </row>
    <row r="78" spans="3:9" ht="12.75">
      <c r="C78" s="99"/>
      <c r="D78" s="92" t="s">
        <v>93</v>
      </c>
      <c r="E78" s="93">
        <v>430</v>
      </c>
      <c r="F78" s="93">
        <f>таблица!F284</f>
        <v>150</v>
      </c>
      <c r="G78" s="93">
        <f>таблица!H284</f>
        <v>150</v>
      </c>
      <c r="H78" s="107">
        <f t="shared" si="6"/>
        <v>100</v>
      </c>
      <c r="I78" s="102">
        <f>G78/F78*100</f>
        <v>100</v>
      </c>
    </row>
    <row r="79" spans="3:9" ht="12.75">
      <c r="C79" s="99">
        <v>19</v>
      </c>
      <c r="D79" s="100" t="s">
        <v>116</v>
      </c>
      <c r="E79" s="173">
        <f>SUM(E80:E83)</f>
        <v>5584.2</v>
      </c>
      <c r="F79" s="173">
        <f>SUM(F80:F83)</f>
        <v>10404.393</v>
      </c>
      <c r="G79" s="173">
        <f>SUM(G80:G83)</f>
        <v>10355.413</v>
      </c>
      <c r="H79" s="175">
        <f t="shared" si="6"/>
        <v>99.52923731350786</v>
      </c>
      <c r="I79" s="177">
        <f t="shared" si="4"/>
        <v>99.52923731350786</v>
      </c>
    </row>
    <row r="80" spans="3:9" s="85" customFormat="1" ht="12.75">
      <c r="C80" s="105"/>
      <c r="D80" s="87" t="s">
        <v>90</v>
      </c>
      <c r="E80" s="88">
        <v>0</v>
      </c>
      <c r="F80" s="88">
        <v>0</v>
      </c>
      <c r="G80" s="88">
        <f>'[1]исп прогр 2009г'!H312</f>
        <v>0</v>
      </c>
      <c r="H80" s="106" t="e">
        <f t="shared" si="6"/>
        <v>#DIV/0!</v>
      </c>
      <c r="I80" s="102" t="e">
        <f t="shared" si="4"/>
        <v>#DIV/0!</v>
      </c>
    </row>
    <row r="81" spans="3:9" s="60" customFormat="1" ht="12.75">
      <c r="C81" s="104"/>
      <c r="D81" s="82" t="s">
        <v>91</v>
      </c>
      <c r="E81" s="83">
        <v>56</v>
      </c>
      <c r="F81" s="83">
        <f>таблица!F311</f>
        <v>346.9</v>
      </c>
      <c r="G81" s="83">
        <f>таблица!H311</f>
        <v>346.9</v>
      </c>
      <c r="H81" s="80">
        <f t="shared" si="6"/>
        <v>100</v>
      </c>
      <c r="I81" s="102">
        <f t="shared" si="4"/>
        <v>100</v>
      </c>
    </row>
    <row r="82" spans="3:9" s="55" customFormat="1" ht="12.75">
      <c r="C82" s="101"/>
      <c r="D82" s="96" t="s">
        <v>92</v>
      </c>
      <c r="E82" s="97">
        <v>5369.2</v>
      </c>
      <c r="F82" s="97">
        <f>таблица!F310</f>
        <v>8874.514000000001</v>
      </c>
      <c r="G82" s="97">
        <f>таблица!H310</f>
        <v>8825.534000000001</v>
      </c>
      <c r="H82" s="102">
        <f t="shared" si="6"/>
        <v>99.44808245274052</v>
      </c>
      <c r="I82" s="102">
        <f t="shared" si="4"/>
        <v>99.44808245274052</v>
      </c>
    </row>
    <row r="83" spans="3:9" s="90" customFormat="1" ht="12.75">
      <c r="C83" s="103"/>
      <c r="D83" s="92" t="s">
        <v>94</v>
      </c>
      <c r="E83" s="93">
        <v>159</v>
      </c>
      <c r="F83" s="93">
        <f>таблица!F312</f>
        <v>1182.979</v>
      </c>
      <c r="G83" s="93">
        <f>таблица!H312</f>
        <v>1182.979</v>
      </c>
      <c r="H83" s="107">
        <f t="shared" si="6"/>
        <v>100</v>
      </c>
      <c r="I83" s="102">
        <f t="shared" si="4"/>
        <v>100</v>
      </c>
    </row>
    <row r="84" spans="3:9" ht="12.75">
      <c r="C84" s="99">
        <v>20</v>
      </c>
      <c r="D84" s="100" t="s">
        <v>117</v>
      </c>
      <c r="E84" s="173">
        <f>SUM(E85:E87)</f>
        <v>1769</v>
      </c>
      <c r="F84" s="173">
        <f>SUM(F85:F87)</f>
        <v>2950</v>
      </c>
      <c r="G84" s="173">
        <f>SUM(G85:G87)</f>
        <v>2766</v>
      </c>
      <c r="H84" s="175">
        <f t="shared" si="6"/>
        <v>93.76271186440678</v>
      </c>
      <c r="I84" s="177">
        <f t="shared" si="4"/>
        <v>93.76271186440678</v>
      </c>
    </row>
    <row r="85" spans="3:9" s="85" customFormat="1" ht="12.75">
      <c r="C85" s="105"/>
      <c r="D85" s="87" t="s">
        <v>90</v>
      </c>
      <c r="E85" s="88">
        <v>0</v>
      </c>
      <c r="F85" s="88">
        <v>0</v>
      </c>
      <c r="G85" s="88">
        <v>0</v>
      </c>
      <c r="H85" s="106" t="e">
        <f t="shared" si="6"/>
        <v>#DIV/0!</v>
      </c>
      <c r="I85" s="102" t="e">
        <f t="shared" si="4"/>
        <v>#DIV/0!</v>
      </c>
    </row>
    <row r="86" spans="3:9" s="60" customFormat="1" ht="12.75">
      <c r="C86" s="104"/>
      <c r="D86" s="82" t="s">
        <v>91</v>
      </c>
      <c r="E86" s="83">
        <v>0</v>
      </c>
      <c r="F86" s="83">
        <f>таблица!F326</f>
        <v>0</v>
      </c>
      <c r="G86" s="83">
        <f>таблица!H326</f>
        <v>0</v>
      </c>
      <c r="H86" s="80" t="e">
        <f t="shared" si="6"/>
        <v>#DIV/0!</v>
      </c>
      <c r="I86" s="102" t="e">
        <f aca="true" t="shared" si="7" ref="I86:I93">G86/F86*100</f>
        <v>#DIV/0!</v>
      </c>
    </row>
    <row r="87" spans="3:9" s="55" customFormat="1" ht="12.75">
      <c r="C87" s="101"/>
      <c r="D87" s="96" t="s">
        <v>92</v>
      </c>
      <c r="E87" s="97">
        <v>1769</v>
      </c>
      <c r="F87" s="97">
        <f>таблица!F327</f>
        <v>2950</v>
      </c>
      <c r="G87" s="97">
        <f>таблица!H327</f>
        <v>2766</v>
      </c>
      <c r="H87" s="102">
        <f t="shared" si="6"/>
        <v>93.76271186440678</v>
      </c>
      <c r="I87" s="102">
        <f t="shared" si="7"/>
        <v>93.76271186440678</v>
      </c>
    </row>
    <row r="88" spans="3:9" ht="12.75">
      <c r="C88" s="99">
        <v>21</v>
      </c>
      <c r="D88" s="100" t="s">
        <v>118</v>
      </c>
      <c r="E88" s="173">
        <f>SUM(E89:E90)</f>
        <v>2449.8</v>
      </c>
      <c r="F88" s="173">
        <f>SUM(F89:F90)</f>
        <v>2405.5</v>
      </c>
      <c r="G88" s="173">
        <f>SUM(G89:G90)</f>
        <v>2403.4</v>
      </c>
      <c r="H88" s="175">
        <f t="shared" si="6"/>
        <v>99.9127000623571</v>
      </c>
      <c r="I88" s="177">
        <f t="shared" si="7"/>
        <v>99.9127000623571</v>
      </c>
    </row>
    <row r="89" spans="3:9" s="60" customFormat="1" ht="12.75">
      <c r="C89" s="104"/>
      <c r="D89" s="82" t="s">
        <v>91</v>
      </c>
      <c r="E89" s="83">
        <v>200</v>
      </c>
      <c r="F89" s="83">
        <f>таблица!F351</f>
        <v>740</v>
      </c>
      <c r="G89" s="83">
        <f>таблица!H351</f>
        <v>740</v>
      </c>
      <c r="H89" s="80">
        <f t="shared" si="6"/>
        <v>100</v>
      </c>
      <c r="I89" s="102">
        <f t="shared" si="7"/>
        <v>100</v>
      </c>
    </row>
    <row r="90" spans="3:9" s="55" customFormat="1" ht="12.75">
      <c r="C90" s="101"/>
      <c r="D90" s="96" t="s">
        <v>92</v>
      </c>
      <c r="E90" s="97">
        <v>2249.8</v>
      </c>
      <c r="F90" s="97">
        <f>таблица!F350</f>
        <v>1665.5</v>
      </c>
      <c r="G90" s="97">
        <f>таблица!H350</f>
        <v>1663.4</v>
      </c>
      <c r="H90" s="102">
        <f t="shared" si="6"/>
        <v>99.87391173821676</v>
      </c>
      <c r="I90" s="102">
        <f t="shared" si="7"/>
        <v>99.87391173821676</v>
      </c>
    </row>
    <row r="91" spans="3:9" ht="25.5">
      <c r="C91" s="99">
        <v>22</v>
      </c>
      <c r="D91" s="100" t="s">
        <v>119</v>
      </c>
      <c r="E91" s="79">
        <f>SUM(E92:E93)</f>
        <v>190</v>
      </c>
      <c r="F91" s="79">
        <f>SUM(F92:F93)</f>
        <v>161</v>
      </c>
      <c r="G91" s="79">
        <f>SUM(G92:G93)</f>
        <v>161</v>
      </c>
      <c r="H91" s="80">
        <f t="shared" si="6"/>
        <v>100</v>
      </c>
      <c r="I91" s="102">
        <f t="shared" si="7"/>
        <v>100</v>
      </c>
    </row>
    <row r="92" spans="3:9" s="60" customFormat="1" ht="12.75">
      <c r="C92" s="104"/>
      <c r="D92" s="82" t="s">
        <v>91</v>
      </c>
      <c r="E92" s="83">
        <v>190</v>
      </c>
      <c r="F92" s="83">
        <f>таблица!F362</f>
        <v>161</v>
      </c>
      <c r="G92" s="83">
        <f>таблица!H362</f>
        <v>161</v>
      </c>
      <c r="H92" s="80">
        <f t="shared" si="6"/>
        <v>100</v>
      </c>
      <c r="I92" s="102">
        <f t="shared" si="7"/>
        <v>100</v>
      </c>
    </row>
    <row r="93" spans="3:9" s="55" customFormat="1" ht="12.75">
      <c r="C93" s="101"/>
      <c r="D93" s="96" t="s">
        <v>92</v>
      </c>
      <c r="E93" s="97">
        <v>0</v>
      </c>
      <c r="F93" s="97">
        <f>таблица!F363</f>
        <v>0</v>
      </c>
      <c r="G93" s="97">
        <f>таблица!H363</f>
        <v>0</v>
      </c>
      <c r="H93" s="102" t="e">
        <f t="shared" si="6"/>
        <v>#DIV/0!</v>
      </c>
      <c r="I93" s="102" t="e">
        <f t="shared" si="7"/>
        <v>#DIV/0!</v>
      </c>
    </row>
    <row r="94" ht="12.75">
      <c r="I94" s="75"/>
    </row>
    <row r="95" ht="12.75">
      <c r="I95" s="75"/>
    </row>
    <row r="96" ht="12.75">
      <c r="I96" s="75"/>
    </row>
    <row r="97" ht="12.75">
      <c r="I97" s="75"/>
    </row>
    <row r="98" ht="12.75">
      <c r="I98" s="75"/>
    </row>
    <row r="99" ht="12.75">
      <c r="I99" s="75"/>
    </row>
    <row r="100" ht="12.75">
      <c r="I100" s="75"/>
    </row>
    <row r="101" ht="12.75">
      <c r="I101" s="75"/>
    </row>
    <row r="102" ht="12.75">
      <c r="I102" s="75"/>
    </row>
    <row r="103" ht="12.75">
      <c r="I103" s="75"/>
    </row>
    <row r="104" ht="12.75">
      <c r="I104" s="75"/>
    </row>
    <row r="105" ht="12.75">
      <c r="I105" s="75"/>
    </row>
    <row r="106" ht="12.75">
      <c r="I106" s="75"/>
    </row>
    <row r="107" ht="12.75">
      <c r="I107" s="75"/>
    </row>
    <row r="108" ht="12.75">
      <c r="I108" s="75"/>
    </row>
    <row r="109" ht="12.75">
      <c r="I109" s="75"/>
    </row>
    <row r="110" ht="12.75">
      <c r="I110" s="75"/>
    </row>
    <row r="111" ht="12.75">
      <c r="I111" s="75"/>
    </row>
    <row r="112" ht="12.75">
      <c r="I112" s="75"/>
    </row>
    <row r="113" ht="12.75">
      <c r="I113" s="75"/>
    </row>
    <row r="114" ht="12.75">
      <c r="I114" s="75"/>
    </row>
    <row r="115" ht="12.75">
      <c r="I115" s="75"/>
    </row>
    <row r="116" ht="12.75">
      <c r="I116" s="75"/>
    </row>
    <row r="117" ht="12.75">
      <c r="I117" s="75"/>
    </row>
    <row r="118" ht="12.75">
      <c r="I118" s="75"/>
    </row>
    <row r="119" ht="12.75">
      <c r="I119" s="75"/>
    </row>
    <row r="120" ht="12.75">
      <c r="I120" s="75"/>
    </row>
    <row r="121" ht="12.75">
      <c r="I121" s="75"/>
    </row>
    <row r="122" ht="12.75">
      <c r="I122" s="75"/>
    </row>
    <row r="123" ht="12.75">
      <c r="I123" s="75"/>
    </row>
    <row r="124" ht="12.75">
      <c r="I124" s="75"/>
    </row>
    <row r="125" ht="12.75">
      <c r="I125" s="75"/>
    </row>
    <row r="126" ht="12.75">
      <c r="I126" s="75"/>
    </row>
    <row r="127" ht="12.75">
      <c r="I127" s="75"/>
    </row>
    <row r="128" ht="12.75">
      <c r="I128" s="75"/>
    </row>
    <row r="129" ht="12.75">
      <c r="I129" s="75"/>
    </row>
    <row r="130" ht="12.75">
      <c r="I130" s="75"/>
    </row>
    <row r="131" ht="12.75">
      <c r="I131" s="75"/>
    </row>
    <row r="132" ht="12.75">
      <c r="I132" s="75"/>
    </row>
    <row r="133" ht="12.75">
      <c r="I133" s="75"/>
    </row>
    <row r="134" ht="12.75">
      <c r="I134" s="75"/>
    </row>
    <row r="135" ht="12.75">
      <c r="I135" s="75"/>
    </row>
    <row r="136" ht="12.75">
      <c r="I136" s="75"/>
    </row>
    <row r="137" ht="12.75">
      <c r="I137" s="75"/>
    </row>
    <row r="138" ht="12.75">
      <c r="I138" s="75"/>
    </row>
    <row r="139" ht="12.75">
      <c r="I139" s="75"/>
    </row>
    <row r="140" ht="12.75">
      <c r="I140" s="75"/>
    </row>
    <row r="141" ht="12.75">
      <c r="I141" s="75"/>
    </row>
  </sheetData>
  <mergeCells count="6">
    <mergeCell ref="C1:H1"/>
    <mergeCell ref="C4:C5"/>
    <mergeCell ref="D4:D5"/>
    <mergeCell ref="E4:E5"/>
    <mergeCell ref="F4:I4"/>
    <mergeCell ref="C2:H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J371"/>
  <sheetViews>
    <sheetView view="pageBreakPreview" zoomScale="74" zoomScaleNormal="75" zoomScaleSheetLayoutView="74" workbookViewId="0" topLeftCell="A355">
      <selection activeCell="I38" sqref="I38:I39"/>
    </sheetView>
  </sheetViews>
  <sheetFormatPr defaultColWidth="9.140625" defaultRowHeight="12.75"/>
  <cols>
    <col min="1" max="1" width="5.8515625" style="1" customWidth="1"/>
    <col min="2" max="2" width="10.28125" style="1" customWidth="1"/>
    <col min="3" max="3" width="49.8515625" style="2" customWidth="1"/>
    <col min="4" max="4" width="18.00390625" style="2" customWidth="1"/>
    <col min="5" max="5" width="15.140625" style="2" customWidth="1"/>
    <col min="6" max="6" width="11.28125" style="2" customWidth="1"/>
    <col min="7" max="7" width="16.8515625" style="2" hidden="1" customWidth="1"/>
    <col min="8" max="8" width="11.7109375" style="0" customWidth="1"/>
    <col min="9" max="9" width="8.8515625" style="0" customWidth="1"/>
    <col min="10" max="10" width="69.7109375" style="131" customWidth="1"/>
  </cols>
  <sheetData>
    <row r="1" ht="15.75"/>
    <row r="2" spans="3:10" ht="18.75">
      <c r="C2" s="200" t="s">
        <v>346</v>
      </c>
      <c r="D2" s="200"/>
      <c r="E2" s="200"/>
      <c r="F2" s="200"/>
      <c r="G2" s="200"/>
      <c r="H2" s="200"/>
      <c r="I2" s="200"/>
      <c r="J2" s="200"/>
    </row>
    <row r="3" ht="15.75"/>
    <row r="4" spans="1:10" ht="15.75">
      <c r="A4" s="167" t="s">
        <v>132</v>
      </c>
      <c r="B4" s="169" t="s">
        <v>386</v>
      </c>
      <c r="C4" s="170" t="s">
        <v>133</v>
      </c>
      <c r="D4" s="167" t="s">
        <v>643</v>
      </c>
      <c r="E4" s="167" t="s">
        <v>385</v>
      </c>
      <c r="F4" s="171" t="s">
        <v>610</v>
      </c>
      <c r="G4" s="171"/>
      <c r="H4" s="171"/>
      <c r="I4" s="171"/>
      <c r="J4" s="167" t="s">
        <v>150</v>
      </c>
    </row>
    <row r="5" spans="1:10" ht="47.25" customHeight="1">
      <c r="A5" s="167"/>
      <c r="B5" s="169"/>
      <c r="C5" s="170"/>
      <c r="D5" s="167"/>
      <c r="E5" s="167"/>
      <c r="F5" s="167" t="s">
        <v>608</v>
      </c>
      <c r="G5" s="167" t="s">
        <v>552</v>
      </c>
      <c r="H5" s="167" t="s">
        <v>609</v>
      </c>
      <c r="I5" s="167" t="s">
        <v>384</v>
      </c>
      <c r="J5" s="167"/>
    </row>
    <row r="6" spans="1:10" ht="15.75" customHeight="1">
      <c r="A6" s="167"/>
      <c r="B6" s="169"/>
      <c r="C6" s="170"/>
      <c r="D6" s="167"/>
      <c r="E6" s="167"/>
      <c r="F6" s="167"/>
      <c r="G6" s="167"/>
      <c r="H6" s="167"/>
      <c r="I6" s="167"/>
      <c r="J6" s="167"/>
    </row>
    <row r="7" spans="1:10" ht="51.75" customHeight="1">
      <c r="A7" s="167"/>
      <c r="B7" s="169"/>
      <c r="C7" s="170"/>
      <c r="D7" s="167"/>
      <c r="E7" s="167"/>
      <c r="F7" s="167"/>
      <c r="G7" s="167"/>
      <c r="H7" s="167"/>
      <c r="I7" s="167"/>
      <c r="J7" s="167"/>
    </row>
    <row r="8" spans="1:10" ht="15.75" customHeight="1">
      <c r="A8" s="161" t="s">
        <v>151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21.75" customHeight="1">
      <c r="A9" s="187" t="s">
        <v>238</v>
      </c>
      <c r="B9" s="187"/>
      <c r="C9" s="187"/>
      <c r="D9" s="187"/>
      <c r="E9" s="187"/>
      <c r="F9" s="187"/>
      <c r="G9" s="187"/>
      <c r="H9" s="187"/>
      <c r="I9" s="187"/>
      <c r="J9" s="187"/>
    </row>
    <row r="10" spans="1:10" ht="66.75" customHeight="1">
      <c r="A10" s="168" t="s">
        <v>305</v>
      </c>
      <c r="B10" s="6"/>
      <c r="C10" s="187" t="s">
        <v>152</v>
      </c>
      <c r="D10" s="6" t="s">
        <v>241</v>
      </c>
      <c r="E10" s="202" t="s">
        <v>245</v>
      </c>
      <c r="F10" s="29">
        <v>18000</v>
      </c>
      <c r="G10" s="15"/>
      <c r="H10" s="29">
        <v>62304</v>
      </c>
      <c r="I10" s="114">
        <f aca="true" t="shared" si="0" ref="I10:I20">H10/F10</f>
        <v>3.461333333333333</v>
      </c>
      <c r="J10" s="132" t="s">
        <v>665</v>
      </c>
    </row>
    <row r="11" spans="1:10" ht="74.25" customHeight="1">
      <c r="A11" s="168"/>
      <c r="B11" s="6"/>
      <c r="C11" s="187"/>
      <c r="D11" s="54" t="s">
        <v>240</v>
      </c>
      <c r="E11" s="202"/>
      <c r="F11" s="29">
        <v>40000</v>
      </c>
      <c r="G11" s="15"/>
      <c r="H11" s="29">
        <v>50837</v>
      </c>
      <c r="I11" s="114">
        <f t="shared" si="0"/>
        <v>1.270925</v>
      </c>
      <c r="J11" s="132" t="s">
        <v>230</v>
      </c>
    </row>
    <row r="12" spans="1:10" ht="77.25" customHeight="1">
      <c r="A12" s="126" t="s">
        <v>306</v>
      </c>
      <c r="B12" s="6"/>
      <c r="C12" s="6" t="s">
        <v>79</v>
      </c>
      <c r="D12" s="6" t="s">
        <v>241</v>
      </c>
      <c r="E12" s="202"/>
      <c r="F12" s="29">
        <v>24000</v>
      </c>
      <c r="G12" s="15"/>
      <c r="H12" s="29">
        <v>10060</v>
      </c>
      <c r="I12" s="114">
        <f t="shared" si="0"/>
        <v>0.4191666666666667</v>
      </c>
      <c r="J12" s="132" t="s">
        <v>666</v>
      </c>
    </row>
    <row r="13" spans="1:10" ht="38.25" customHeight="1">
      <c r="A13" s="126" t="s">
        <v>307</v>
      </c>
      <c r="B13" s="23"/>
      <c r="C13" s="16" t="s">
        <v>77</v>
      </c>
      <c r="D13" s="6" t="s">
        <v>242</v>
      </c>
      <c r="E13" s="45" t="s">
        <v>78</v>
      </c>
      <c r="F13" s="29">
        <v>1500</v>
      </c>
      <c r="G13" s="15"/>
      <c r="H13" s="29">
        <v>1500</v>
      </c>
      <c r="I13" s="114">
        <f t="shared" si="0"/>
        <v>1</v>
      </c>
      <c r="J13" s="194" t="s">
        <v>229</v>
      </c>
    </row>
    <row r="14" spans="1:10" ht="36.75" customHeight="1">
      <c r="A14" s="126" t="s">
        <v>308</v>
      </c>
      <c r="B14" s="6"/>
      <c r="C14" s="16" t="s">
        <v>76</v>
      </c>
      <c r="D14" s="6" t="s">
        <v>242</v>
      </c>
      <c r="E14" s="45" t="s">
        <v>245</v>
      </c>
      <c r="F14" s="29">
        <v>0</v>
      </c>
      <c r="G14" s="15"/>
      <c r="H14" s="29">
        <v>0</v>
      </c>
      <c r="I14" s="114" t="s">
        <v>562</v>
      </c>
      <c r="J14" s="194"/>
    </row>
    <row r="15" spans="1:10" ht="33.75" customHeight="1">
      <c r="A15" s="168" t="s">
        <v>309</v>
      </c>
      <c r="B15" s="6"/>
      <c r="C15" s="6" t="s">
        <v>2</v>
      </c>
      <c r="D15" s="187" t="s">
        <v>520</v>
      </c>
      <c r="E15" s="202" t="s">
        <v>245</v>
      </c>
      <c r="F15" s="29">
        <v>1600</v>
      </c>
      <c r="G15" s="15"/>
      <c r="H15" s="29">
        <v>1100</v>
      </c>
      <c r="I15" s="114">
        <f t="shared" si="0"/>
        <v>0.6875</v>
      </c>
      <c r="J15" s="132" t="s">
        <v>581</v>
      </c>
    </row>
    <row r="16" spans="1:10" ht="56.25" customHeight="1">
      <c r="A16" s="168"/>
      <c r="B16" s="6"/>
      <c r="C16" s="6" t="s">
        <v>611</v>
      </c>
      <c r="D16" s="187"/>
      <c r="E16" s="202"/>
      <c r="F16" s="29">
        <v>500</v>
      </c>
      <c r="G16" s="15"/>
      <c r="H16" s="29">
        <v>362</v>
      </c>
      <c r="I16" s="114">
        <f t="shared" si="0"/>
        <v>0.724</v>
      </c>
      <c r="J16" s="132" t="s">
        <v>582</v>
      </c>
    </row>
    <row r="17" spans="1:10" ht="44.25" customHeight="1">
      <c r="A17" s="126" t="s">
        <v>723</v>
      </c>
      <c r="B17" s="6"/>
      <c r="C17" s="6" t="s">
        <v>583</v>
      </c>
      <c r="D17" s="187"/>
      <c r="E17" s="202"/>
      <c r="F17" s="29">
        <v>1000</v>
      </c>
      <c r="G17" s="15"/>
      <c r="H17" s="29">
        <v>763</v>
      </c>
      <c r="I17" s="114">
        <f t="shared" si="0"/>
        <v>0.763</v>
      </c>
      <c r="J17" s="132" t="s">
        <v>584</v>
      </c>
    </row>
    <row r="18" spans="1:10" ht="57" customHeight="1">
      <c r="A18" s="126" t="s">
        <v>724</v>
      </c>
      <c r="B18" s="6"/>
      <c r="C18" s="6" t="s">
        <v>585</v>
      </c>
      <c r="D18" s="187"/>
      <c r="E18" s="202"/>
      <c r="F18" s="29">
        <v>2700</v>
      </c>
      <c r="G18" s="15"/>
      <c r="H18" s="29">
        <v>1092</v>
      </c>
      <c r="I18" s="114">
        <f t="shared" si="0"/>
        <v>0.40444444444444444</v>
      </c>
      <c r="J18" s="132" t="s">
        <v>586</v>
      </c>
    </row>
    <row r="19" spans="1:10" ht="15.75">
      <c r="A19" s="6"/>
      <c r="B19" s="6"/>
      <c r="C19" s="17" t="s">
        <v>243</v>
      </c>
      <c r="D19" s="6"/>
      <c r="E19" s="6"/>
      <c r="F19" s="32">
        <f>SUM(F10:F18)</f>
        <v>89300</v>
      </c>
      <c r="G19" s="7"/>
      <c r="H19" s="32">
        <f>SUM(H10:H18)</f>
        <v>128018</v>
      </c>
      <c r="I19" s="114">
        <f t="shared" si="0"/>
        <v>1.4335722284434491</v>
      </c>
      <c r="J19" s="3"/>
    </row>
    <row r="20" spans="1:10" ht="15.75" customHeight="1">
      <c r="A20" s="9"/>
      <c r="B20" s="9"/>
      <c r="C20" s="47" t="s">
        <v>244</v>
      </c>
      <c r="D20" s="9"/>
      <c r="E20" s="9"/>
      <c r="F20" s="32">
        <f>F19</f>
        <v>89300</v>
      </c>
      <c r="G20" s="8"/>
      <c r="H20" s="32">
        <f>H19</f>
        <v>128018</v>
      </c>
      <c r="I20" s="114">
        <f t="shared" si="0"/>
        <v>1.4335722284434491</v>
      </c>
      <c r="J20" s="3"/>
    </row>
    <row r="21" spans="1:10" ht="15.75" customHeight="1">
      <c r="A21" s="160" t="s">
        <v>263</v>
      </c>
      <c r="B21" s="160"/>
      <c r="C21" s="160"/>
      <c r="D21" s="160"/>
      <c r="E21" s="160"/>
      <c r="F21" s="160"/>
      <c r="G21" s="160"/>
      <c r="H21" s="160"/>
      <c r="I21" s="160"/>
      <c r="J21" s="160"/>
    </row>
    <row r="22" spans="1:10" ht="63">
      <c r="A22" s="149" t="s">
        <v>579</v>
      </c>
      <c r="B22" s="6">
        <v>7950004</v>
      </c>
      <c r="C22" s="45" t="s">
        <v>570</v>
      </c>
      <c r="D22" s="6" t="s">
        <v>705</v>
      </c>
      <c r="E22" s="30" t="s">
        <v>246</v>
      </c>
      <c r="F22" s="31">
        <v>38</v>
      </c>
      <c r="G22" s="15"/>
      <c r="H22" s="31">
        <v>38</v>
      </c>
      <c r="I22" s="114">
        <f aca="true" t="shared" si="1" ref="I22:I39">H22/F22</f>
        <v>1</v>
      </c>
      <c r="J22" s="132" t="s">
        <v>382</v>
      </c>
    </row>
    <row r="23" spans="1:10" ht="31.5" customHeight="1">
      <c r="A23" s="187" t="s">
        <v>310</v>
      </c>
      <c r="B23" s="187">
        <v>7950004</v>
      </c>
      <c r="C23" s="202" t="s">
        <v>157</v>
      </c>
      <c r="D23" s="187" t="s">
        <v>705</v>
      </c>
      <c r="E23" s="30" t="s">
        <v>293</v>
      </c>
      <c r="F23" s="31">
        <f>3513.838+1555</f>
        <v>5068.838</v>
      </c>
      <c r="G23" s="15"/>
      <c r="H23" s="31">
        <f>3485.432+1617.046</f>
        <v>5102.478</v>
      </c>
      <c r="I23" s="130">
        <f t="shared" si="1"/>
        <v>1.0066366295391567</v>
      </c>
      <c r="J23" s="194" t="s">
        <v>383</v>
      </c>
    </row>
    <row r="24" spans="1:10" ht="55.5" customHeight="1">
      <c r="A24" s="187"/>
      <c r="B24" s="187"/>
      <c r="C24" s="202"/>
      <c r="D24" s="187"/>
      <c r="E24" s="56" t="s">
        <v>248</v>
      </c>
      <c r="F24" s="65">
        <v>13998</v>
      </c>
      <c r="G24" s="67"/>
      <c r="H24" s="65">
        <v>13998</v>
      </c>
      <c r="I24" s="114">
        <f t="shared" si="1"/>
        <v>1</v>
      </c>
      <c r="J24" s="194"/>
    </row>
    <row r="25" spans="1:10" ht="74.25" customHeight="1">
      <c r="A25" s="6" t="s">
        <v>311</v>
      </c>
      <c r="B25" s="6">
        <v>7950004</v>
      </c>
      <c r="C25" s="150" t="s">
        <v>149</v>
      </c>
      <c r="D25" s="6" t="s">
        <v>705</v>
      </c>
      <c r="E25" s="30" t="s">
        <v>246</v>
      </c>
      <c r="F25" s="31">
        <v>1958.838</v>
      </c>
      <c r="G25" s="15"/>
      <c r="H25" s="31">
        <v>1868.386</v>
      </c>
      <c r="I25" s="130">
        <f>H25/F25</f>
        <v>0.95382364442593</v>
      </c>
      <c r="J25" s="132" t="s">
        <v>382</v>
      </c>
    </row>
    <row r="26" spans="1:10" ht="67.5" customHeight="1">
      <c r="A26" s="6" t="s">
        <v>312</v>
      </c>
      <c r="B26" s="6">
        <v>7950004</v>
      </c>
      <c r="C26" s="45" t="s">
        <v>32</v>
      </c>
      <c r="D26" s="6" t="s">
        <v>705</v>
      </c>
      <c r="E26" s="30" t="s">
        <v>246</v>
      </c>
      <c r="F26" s="31">
        <v>600</v>
      </c>
      <c r="G26" s="15"/>
      <c r="H26" s="31">
        <v>0</v>
      </c>
      <c r="I26" s="114">
        <f t="shared" si="1"/>
        <v>0</v>
      </c>
      <c r="J26" s="132" t="s">
        <v>381</v>
      </c>
    </row>
    <row r="27" spans="1:10" ht="38.25" customHeight="1">
      <c r="A27" s="187" t="s">
        <v>313</v>
      </c>
      <c r="B27" s="187">
        <v>7950004</v>
      </c>
      <c r="C27" s="202" t="s">
        <v>569</v>
      </c>
      <c r="D27" s="187" t="s">
        <v>705</v>
      </c>
      <c r="E27" s="73" t="s">
        <v>642</v>
      </c>
      <c r="F27" s="74">
        <v>2756.574</v>
      </c>
      <c r="G27" s="119"/>
      <c r="H27" s="74">
        <v>2756.574</v>
      </c>
      <c r="I27" s="114">
        <f t="shared" si="1"/>
        <v>1</v>
      </c>
      <c r="J27" s="194" t="s">
        <v>380</v>
      </c>
    </row>
    <row r="28" spans="1:10" ht="31.5">
      <c r="A28" s="187"/>
      <c r="B28" s="187"/>
      <c r="C28" s="202"/>
      <c r="D28" s="187"/>
      <c r="E28" s="30" t="s">
        <v>246</v>
      </c>
      <c r="F28" s="31">
        <v>802.162</v>
      </c>
      <c r="G28" s="15"/>
      <c r="H28" s="31">
        <v>800.716</v>
      </c>
      <c r="I28" s="114">
        <f t="shared" si="1"/>
        <v>0.9981973716032422</v>
      </c>
      <c r="J28" s="194"/>
    </row>
    <row r="29" spans="1:10" ht="31.5">
      <c r="A29" s="187"/>
      <c r="B29" s="187"/>
      <c r="C29" s="202"/>
      <c r="D29" s="187"/>
      <c r="E29" s="39" t="s">
        <v>248</v>
      </c>
      <c r="F29" s="40">
        <v>3236</v>
      </c>
      <c r="G29" s="15"/>
      <c r="H29" s="40">
        <v>3236</v>
      </c>
      <c r="I29" s="114">
        <f t="shared" si="1"/>
        <v>1</v>
      </c>
      <c r="J29" s="194"/>
    </row>
    <row r="30" spans="1:10" ht="64.5" customHeight="1">
      <c r="A30" s="124" t="s">
        <v>314</v>
      </c>
      <c r="B30" s="6">
        <v>7950004</v>
      </c>
      <c r="C30" s="45" t="s">
        <v>573</v>
      </c>
      <c r="D30" s="6" t="s">
        <v>705</v>
      </c>
      <c r="E30" s="30" t="s">
        <v>246</v>
      </c>
      <c r="F30" s="125">
        <v>0</v>
      </c>
      <c r="G30" s="15"/>
      <c r="H30" s="125">
        <v>0</v>
      </c>
      <c r="I30" s="114" t="s">
        <v>562</v>
      </c>
      <c r="J30" s="45" t="s">
        <v>154</v>
      </c>
    </row>
    <row r="31" spans="1:10" ht="47.25">
      <c r="A31" s="6" t="s">
        <v>315</v>
      </c>
      <c r="B31" s="6">
        <v>7950004</v>
      </c>
      <c r="C31" s="45" t="s">
        <v>540</v>
      </c>
      <c r="D31" s="6" t="s">
        <v>705</v>
      </c>
      <c r="E31" s="30" t="s">
        <v>246</v>
      </c>
      <c r="F31" s="31">
        <v>0</v>
      </c>
      <c r="G31" s="15"/>
      <c r="H31" s="31">
        <v>0</v>
      </c>
      <c r="I31" s="114" t="s">
        <v>562</v>
      </c>
      <c r="J31" s="45" t="s">
        <v>153</v>
      </c>
    </row>
    <row r="32" spans="1:10" ht="102" customHeight="1">
      <c r="A32" s="6" t="s">
        <v>148</v>
      </c>
      <c r="B32" s="6">
        <v>7950003</v>
      </c>
      <c r="C32" s="45" t="s">
        <v>571</v>
      </c>
      <c r="D32" s="6" t="s">
        <v>705</v>
      </c>
      <c r="E32" s="45" t="s">
        <v>245</v>
      </c>
      <c r="F32" s="29">
        <v>909</v>
      </c>
      <c r="G32" s="46"/>
      <c r="H32" s="29">
        <v>909</v>
      </c>
      <c r="I32" s="114">
        <f t="shared" si="1"/>
        <v>1</v>
      </c>
      <c r="J32" s="132" t="s">
        <v>379</v>
      </c>
    </row>
    <row r="33" spans="1:10" ht="63.75" customHeight="1">
      <c r="A33" s="6" t="s">
        <v>159</v>
      </c>
      <c r="B33" s="6">
        <v>7950003</v>
      </c>
      <c r="C33" s="45" t="s">
        <v>158</v>
      </c>
      <c r="D33" s="6" t="s">
        <v>705</v>
      </c>
      <c r="E33" s="30" t="s">
        <v>246</v>
      </c>
      <c r="F33" s="31">
        <v>99.971</v>
      </c>
      <c r="G33" s="37"/>
      <c r="H33" s="31">
        <v>30</v>
      </c>
      <c r="I33" s="114">
        <f t="shared" si="1"/>
        <v>0.30008702523731884</v>
      </c>
      <c r="J33" s="132" t="s">
        <v>378</v>
      </c>
    </row>
    <row r="34" spans="1:10" ht="66.75" customHeight="1">
      <c r="A34" s="6" t="s">
        <v>160</v>
      </c>
      <c r="B34" s="6">
        <v>7950003</v>
      </c>
      <c r="C34" s="45" t="s">
        <v>161</v>
      </c>
      <c r="D34" s="6" t="s">
        <v>705</v>
      </c>
      <c r="E34" s="30" t="s">
        <v>246</v>
      </c>
      <c r="F34" s="31">
        <v>76.132</v>
      </c>
      <c r="G34" s="37"/>
      <c r="H34" s="31">
        <v>76.132</v>
      </c>
      <c r="I34" s="114">
        <f t="shared" si="1"/>
        <v>1</v>
      </c>
      <c r="J34" s="132" t="s">
        <v>377</v>
      </c>
    </row>
    <row r="35" spans="1:10" ht="15.75">
      <c r="A35" s="6"/>
      <c r="B35" s="6"/>
      <c r="C35" s="17" t="s">
        <v>243</v>
      </c>
      <c r="D35" s="6"/>
      <c r="E35" s="6"/>
      <c r="F35" s="28">
        <f>SUM(F22:F34)</f>
        <v>29543.515000000003</v>
      </c>
      <c r="G35" s="7"/>
      <c r="H35" s="28">
        <f>SUM(H22:H34)</f>
        <v>28815.286</v>
      </c>
      <c r="I35" s="114">
        <f t="shared" si="1"/>
        <v>0.9753506310945057</v>
      </c>
      <c r="J35" s="3"/>
    </row>
    <row r="36" spans="1:10" ht="15.75" customHeight="1">
      <c r="A36" s="9"/>
      <c r="B36" s="9"/>
      <c r="C36" s="36" t="s">
        <v>247</v>
      </c>
      <c r="D36" s="9"/>
      <c r="E36" s="9"/>
      <c r="F36" s="33">
        <f>F22+F23+F26+F28+F30+F31+F33+F34+F25</f>
        <v>8643.940999999999</v>
      </c>
      <c r="G36" s="33">
        <f>G22+G23+G26+G28+G30+G31+G33+G34+G25</f>
        <v>0</v>
      </c>
      <c r="H36" s="33">
        <f>H22+H23+H26+H28+H30+H31+H33+H34+H25</f>
        <v>7915.7119999999995</v>
      </c>
      <c r="I36" s="114">
        <f t="shared" si="1"/>
        <v>0.9157526642072176</v>
      </c>
      <c r="J36" s="3"/>
    </row>
    <row r="37" spans="1:10" ht="15.75" customHeight="1">
      <c r="A37" s="9"/>
      <c r="B37" s="9"/>
      <c r="C37" s="35" t="s">
        <v>248</v>
      </c>
      <c r="D37" s="9"/>
      <c r="E37" s="9"/>
      <c r="F37" s="34">
        <f>F29+F24</f>
        <v>17234</v>
      </c>
      <c r="G37" s="17"/>
      <c r="H37" s="34">
        <f>H29+H24</f>
        <v>17234</v>
      </c>
      <c r="I37" s="114">
        <f t="shared" si="1"/>
        <v>1</v>
      </c>
      <c r="J37" s="3"/>
    </row>
    <row r="38" spans="1:10" s="85" customFormat="1" ht="15.75" customHeight="1">
      <c r="A38" s="121"/>
      <c r="B38" s="121"/>
      <c r="C38" s="122" t="s">
        <v>659</v>
      </c>
      <c r="D38" s="121"/>
      <c r="E38" s="121"/>
      <c r="F38" s="123">
        <f>F27</f>
        <v>2756.574</v>
      </c>
      <c r="G38" s="122"/>
      <c r="H38" s="123">
        <f>H27</f>
        <v>2756.574</v>
      </c>
      <c r="I38" s="114">
        <f t="shared" si="1"/>
        <v>1</v>
      </c>
      <c r="J38" s="133"/>
    </row>
    <row r="39" spans="1:10" s="85" customFormat="1" ht="15.75" customHeight="1">
      <c r="A39" s="121"/>
      <c r="B39" s="121"/>
      <c r="C39" s="47" t="s">
        <v>244</v>
      </c>
      <c r="D39" s="129"/>
      <c r="E39" s="129"/>
      <c r="F39" s="32">
        <f>F32</f>
        <v>909</v>
      </c>
      <c r="G39" s="47"/>
      <c r="H39" s="32">
        <f>H32</f>
        <v>909</v>
      </c>
      <c r="I39" s="114">
        <f t="shared" si="1"/>
        <v>1</v>
      </c>
      <c r="J39" s="133"/>
    </row>
    <row r="40" spans="1:10" ht="15.75" customHeight="1">
      <c r="A40" s="160" t="s">
        <v>264</v>
      </c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 ht="78.75">
      <c r="A41" s="6" t="s">
        <v>316</v>
      </c>
      <c r="B41" s="6"/>
      <c r="C41" s="6" t="s">
        <v>55</v>
      </c>
      <c r="D41" s="6" t="s">
        <v>155</v>
      </c>
      <c r="E41" s="30" t="s">
        <v>246</v>
      </c>
      <c r="F41" s="37">
        <v>8689.9</v>
      </c>
      <c r="G41" s="15"/>
      <c r="H41" s="37">
        <v>8689.9</v>
      </c>
      <c r="I41" s="114">
        <f>H41/F41</f>
        <v>1</v>
      </c>
      <c r="J41" s="132" t="s">
        <v>180</v>
      </c>
    </row>
    <row r="42" spans="1:10" ht="15.75">
      <c r="A42" s="6"/>
      <c r="B42" s="6"/>
      <c r="C42" s="17" t="s">
        <v>243</v>
      </c>
      <c r="D42" s="6"/>
      <c r="E42" s="6"/>
      <c r="F42" s="7">
        <f>SUM(F41)</f>
        <v>8689.9</v>
      </c>
      <c r="G42" s="15"/>
      <c r="H42" s="135">
        <f>SUM(H41)</f>
        <v>8689.9</v>
      </c>
      <c r="I42" s="114">
        <f>H42/F42</f>
        <v>1</v>
      </c>
      <c r="J42" s="3"/>
    </row>
    <row r="43" spans="1:10" s="55" customFormat="1" ht="15.75" customHeight="1">
      <c r="A43" s="66"/>
      <c r="B43" s="66"/>
      <c r="C43" s="36" t="s">
        <v>247</v>
      </c>
      <c r="D43" s="66"/>
      <c r="E43" s="66"/>
      <c r="F43" s="38">
        <f>F42</f>
        <v>8689.9</v>
      </c>
      <c r="G43" s="36"/>
      <c r="H43" s="38">
        <f>H42</f>
        <v>8689.9</v>
      </c>
      <c r="I43" s="114">
        <f>H43/F43</f>
        <v>1</v>
      </c>
      <c r="J43" s="134"/>
    </row>
    <row r="44" spans="1:10" ht="15.75" customHeight="1">
      <c r="A44" s="160" t="s">
        <v>265</v>
      </c>
      <c r="B44" s="160"/>
      <c r="C44" s="160"/>
      <c r="D44" s="160"/>
      <c r="E44" s="160"/>
      <c r="F44" s="160"/>
      <c r="G44" s="160"/>
      <c r="H44" s="160"/>
      <c r="I44" s="160"/>
      <c r="J44" s="160"/>
    </row>
    <row r="45" spans="1:10" ht="47.25">
      <c r="A45" s="6" t="s">
        <v>317</v>
      </c>
      <c r="B45" s="6"/>
      <c r="C45" s="6" t="s">
        <v>184</v>
      </c>
      <c r="D45" s="6" t="s">
        <v>547</v>
      </c>
      <c r="E45" s="45" t="s">
        <v>244</v>
      </c>
      <c r="F45" s="46">
        <v>0</v>
      </c>
      <c r="G45" s="15"/>
      <c r="H45" s="46">
        <v>0</v>
      </c>
      <c r="I45" s="77"/>
      <c r="J45" s="132" t="s">
        <v>376</v>
      </c>
    </row>
    <row r="46" spans="1:10" ht="52.5" customHeight="1">
      <c r="A46" s="6" t="s">
        <v>318</v>
      </c>
      <c r="B46" s="6"/>
      <c r="C46" s="6" t="s">
        <v>185</v>
      </c>
      <c r="D46" s="6" t="s">
        <v>549</v>
      </c>
      <c r="E46" s="45" t="s">
        <v>244</v>
      </c>
      <c r="F46" s="46">
        <v>500</v>
      </c>
      <c r="G46" s="15"/>
      <c r="H46" s="46">
        <v>500</v>
      </c>
      <c r="I46" s="114">
        <f>H46/F46</f>
        <v>1</v>
      </c>
      <c r="J46" s="132" t="s">
        <v>375</v>
      </c>
    </row>
    <row r="47" spans="1:10" ht="63">
      <c r="A47" s="6" t="s">
        <v>319</v>
      </c>
      <c r="B47" s="6"/>
      <c r="C47" s="6" t="s">
        <v>535</v>
      </c>
      <c r="D47" s="6" t="s">
        <v>550</v>
      </c>
      <c r="E47" s="45" t="s">
        <v>244</v>
      </c>
      <c r="F47" s="53" t="s">
        <v>580</v>
      </c>
      <c r="G47" s="15"/>
      <c r="H47" s="53" t="s">
        <v>176</v>
      </c>
      <c r="I47" s="114">
        <f>26149/16500</f>
        <v>1.5847878787878789</v>
      </c>
      <c r="J47" s="132" t="s">
        <v>374</v>
      </c>
    </row>
    <row r="48" spans="1:10" ht="48.75" customHeight="1">
      <c r="A48" s="6" t="s">
        <v>320</v>
      </c>
      <c r="B48" s="6"/>
      <c r="C48" s="6" t="s">
        <v>541</v>
      </c>
      <c r="D48" s="6" t="s">
        <v>542</v>
      </c>
      <c r="E48" s="45" t="s">
        <v>244</v>
      </c>
      <c r="F48" s="46">
        <v>11065.77</v>
      </c>
      <c r="G48" s="46"/>
      <c r="H48" s="46">
        <v>11065.77</v>
      </c>
      <c r="I48" s="114">
        <f aca="true" t="shared" si="2" ref="I48:I57">H48/F48</f>
        <v>1</v>
      </c>
      <c r="J48" s="132" t="s">
        <v>373</v>
      </c>
    </row>
    <row r="49" spans="1:10" ht="36" customHeight="1">
      <c r="A49" s="6" t="s">
        <v>321</v>
      </c>
      <c r="B49" s="6"/>
      <c r="C49" s="6" t="s">
        <v>543</v>
      </c>
      <c r="D49" s="6" t="s">
        <v>546</v>
      </c>
      <c r="E49" s="30" t="s">
        <v>246</v>
      </c>
      <c r="F49" s="53">
        <v>1520</v>
      </c>
      <c r="G49" s="15"/>
      <c r="H49" s="53">
        <v>1520</v>
      </c>
      <c r="I49" s="114">
        <f t="shared" si="2"/>
        <v>1</v>
      </c>
      <c r="J49" s="132" t="s">
        <v>372</v>
      </c>
    </row>
    <row r="50" spans="1:10" ht="33.75" customHeight="1">
      <c r="A50" s="6" t="s">
        <v>322</v>
      </c>
      <c r="B50" s="6">
        <v>3380000</v>
      </c>
      <c r="C50" s="6" t="s">
        <v>536</v>
      </c>
      <c r="D50" s="6" t="s">
        <v>546</v>
      </c>
      <c r="E50" s="30" t="s">
        <v>246</v>
      </c>
      <c r="F50" s="31">
        <v>2772</v>
      </c>
      <c r="G50" s="15"/>
      <c r="H50" s="31">
        <v>2772</v>
      </c>
      <c r="I50" s="114">
        <f t="shared" si="2"/>
        <v>1</v>
      </c>
      <c r="J50" s="194" t="s">
        <v>371</v>
      </c>
    </row>
    <row r="51" spans="1:10" ht="33.75" customHeight="1">
      <c r="A51" s="6" t="s">
        <v>323</v>
      </c>
      <c r="B51" s="6">
        <v>3380000</v>
      </c>
      <c r="C51" s="6" t="s">
        <v>544</v>
      </c>
      <c r="D51" s="6" t="s">
        <v>546</v>
      </c>
      <c r="E51" s="30" t="s">
        <v>246</v>
      </c>
      <c r="F51" s="31">
        <v>1584</v>
      </c>
      <c r="G51" s="15"/>
      <c r="H51" s="31">
        <v>1584</v>
      </c>
      <c r="I51" s="114">
        <f t="shared" si="2"/>
        <v>1</v>
      </c>
      <c r="J51" s="194"/>
    </row>
    <row r="52" spans="1:10" ht="33.75" customHeight="1">
      <c r="A52" s="6" t="s">
        <v>324</v>
      </c>
      <c r="B52" s="6">
        <v>3380000</v>
      </c>
      <c r="C52" s="6" t="s">
        <v>545</v>
      </c>
      <c r="D52" s="6" t="s">
        <v>546</v>
      </c>
      <c r="E52" s="30" t="s">
        <v>246</v>
      </c>
      <c r="F52" s="31">
        <v>2831.875</v>
      </c>
      <c r="G52" s="15"/>
      <c r="H52" s="31">
        <v>2831.875</v>
      </c>
      <c r="I52" s="114">
        <f t="shared" si="2"/>
        <v>1</v>
      </c>
      <c r="J52" s="132" t="s">
        <v>370</v>
      </c>
    </row>
    <row r="53" spans="1:10" ht="33.75" customHeight="1">
      <c r="A53" s="6" t="s">
        <v>325</v>
      </c>
      <c r="B53" s="6">
        <v>3380001</v>
      </c>
      <c r="C53" s="6" t="s">
        <v>179</v>
      </c>
      <c r="D53" s="6" t="s">
        <v>546</v>
      </c>
      <c r="E53" s="30" t="s">
        <v>246</v>
      </c>
      <c r="F53" s="31">
        <v>2561</v>
      </c>
      <c r="G53" s="15"/>
      <c r="H53" s="31">
        <v>2561</v>
      </c>
      <c r="I53" s="114">
        <f t="shared" si="2"/>
        <v>1</v>
      </c>
      <c r="J53" s="132" t="s">
        <v>369</v>
      </c>
    </row>
    <row r="54" spans="1:10" ht="84" customHeight="1">
      <c r="A54" s="6" t="s">
        <v>177</v>
      </c>
      <c r="B54" s="6">
        <v>7950004</v>
      </c>
      <c r="C54" s="45" t="s">
        <v>574</v>
      </c>
      <c r="D54" s="6" t="s">
        <v>546</v>
      </c>
      <c r="E54" s="30" t="s">
        <v>246</v>
      </c>
      <c r="F54" s="31">
        <v>193</v>
      </c>
      <c r="G54" s="15"/>
      <c r="H54" s="31">
        <v>0</v>
      </c>
      <c r="I54" s="114">
        <f t="shared" si="2"/>
        <v>0</v>
      </c>
      <c r="J54" s="132" t="s">
        <v>368</v>
      </c>
    </row>
    <row r="55" spans="1:10" ht="45.75" customHeight="1">
      <c r="A55" s="187" t="s">
        <v>178</v>
      </c>
      <c r="B55" s="187">
        <v>7950001</v>
      </c>
      <c r="C55" s="187" t="s">
        <v>667</v>
      </c>
      <c r="D55" s="187" t="s">
        <v>546</v>
      </c>
      <c r="E55" s="30" t="s">
        <v>246</v>
      </c>
      <c r="F55" s="31">
        <v>238</v>
      </c>
      <c r="G55" s="15"/>
      <c r="H55" s="31">
        <v>238</v>
      </c>
      <c r="I55" s="114">
        <f t="shared" si="2"/>
        <v>1</v>
      </c>
      <c r="J55" s="194" t="s">
        <v>669</v>
      </c>
    </row>
    <row r="56" spans="1:10" ht="49.5" customHeight="1">
      <c r="A56" s="187"/>
      <c r="B56" s="187"/>
      <c r="C56" s="187"/>
      <c r="D56" s="187"/>
      <c r="E56" s="39" t="s">
        <v>248</v>
      </c>
      <c r="F56" s="65">
        <f>1500+2516</f>
        <v>4016</v>
      </c>
      <c r="G56" s="65">
        <f>1500+2516</f>
        <v>4016</v>
      </c>
      <c r="H56" s="65">
        <f>1500+2516</f>
        <v>4016</v>
      </c>
      <c r="I56" s="114">
        <f t="shared" si="2"/>
        <v>1</v>
      </c>
      <c r="J56" s="194"/>
    </row>
    <row r="57" spans="1:10" ht="48.75" customHeight="1">
      <c r="A57" s="187"/>
      <c r="B57" s="187"/>
      <c r="C57" s="187"/>
      <c r="D57" s="187"/>
      <c r="E57" s="48" t="s">
        <v>642</v>
      </c>
      <c r="F57" s="74">
        <f>1278+1011</f>
        <v>2289</v>
      </c>
      <c r="G57" s="74">
        <f>1278+1011</f>
        <v>2289</v>
      </c>
      <c r="H57" s="74">
        <f>1278+1011</f>
        <v>2289</v>
      </c>
      <c r="I57" s="114">
        <f t="shared" si="2"/>
        <v>1</v>
      </c>
      <c r="J57" s="194"/>
    </row>
    <row r="58" spans="1:10" ht="32.25" customHeight="1">
      <c r="A58" s="191" t="s">
        <v>722</v>
      </c>
      <c r="B58" s="187">
        <v>7950002</v>
      </c>
      <c r="C58" s="187" t="s">
        <v>670</v>
      </c>
      <c r="D58" s="187" t="s">
        <v>546</v>
      </c>
      <c r="E58" s="30" t="s">
        <v>246</v>
      </c>
      <c r="F58" s="31">
        <v>278.2</v>
      </c>
      <c r="G58" s="15"/>
      <c r="H58" s="31">
        <v>111.3</v>
      </c>
      <c r="I58" s="114">
        <f aca="true" t="shared" si="3" ref="I58:I65">H58/F58</f>
        <v>0.40007189072609634</v>
      </c>
      <c r="J58" s="194" t="s">
        <v>671</v>
      </c>
    </row>
    <row r="59" spans="1:10" ht="30.75" customHeight="1">
      <c r="A59" s="192"/>
      <c r="B59" s="187"/>
      <c r="C59" s="187"/>
      <c r="D59" s="187"/>
      <c r="E59" s="39" t="s">
        <v>248</v>
      </c>
      <c r="F59" s="65">
        <v>1372.4</v>
      </c>
      <c r="G59" s="65">
        <f>1500+2516</f>
        <v>4016</v>
      </c>
      <c r="H59" s="65">
        <v>456.3</v>
      </c>
      <c r="I59" s="114">
        <f t="shared" si="3"/>
        <v>0.33248324103759835</v>
      </c>
      <c r="J59" s="194"/>
    </row>
    <row r="60" spans="1:10" ht="30.75" customHeight="1">
      <c r="A60" s="193"/>
      <c r="B60" s="187"/>
      <c r="C60" s="187"/>
      <c r="D60" s="187"/>
      <c r="E60" s="48" t="s">
        <v>642</v>
      </c>
      <c r="F60" s="74">
        <v>794.9</v>
      </c>
      <c r="G60" s="74">
        <f>1278+1011</f>
        <v>2289</v>
      </c>
      <c r="H60" s="74">
        <v>267.1</v>
      </c>
      <c r="I60" s="114">
        <f t="shared" si="3"/>
        <v>0.33601710907032334</v>
      </c>
      <c r="J60" s="194"/>
    </row>
    <row r="61" spans="1:10" ht="15.75">
      <c r="A61" s="6"/>
      <c r="B61" s="6"/>
      <c r="C61" s="17" t="s">
        <v>243</v>
      </c>
      <c r="D61" s="6"/>
      <c r="E61" s="6"/>
      <c r="F61" s="28">
        <f>SUM(F49:F60)+F46+F45</f>
        <v>20950.375000000004</v>
      </c>
      <c r="G61" s="28">
        <f>SUM(G49:G60)+G46+G45</f>
        <v>12610</v>
      </c>
      <c r="H61" s="28">
        <f>SUM(H49:H60)+H46+H45</f>
        <v>19146.574999999997</v>
      </c>
      <c r="I61" s="114">
        <f t="shared" si="3"/>
        <v>0.9139013024826521</v>
      </c>
      <c r="J61" s="3"/>
    </row>
    <row r="62" spans="1:10" s="55" customFormat="1" ht="15.75">
      <c r="A62" s="30"/>
      <c r="B62" s="30"/>
      <c r="C62" s="36" t="s">
        <v>247</v>
      </c>
      <c r="D62" s="30"/>
      <c r="E62" s="30"/>
      <c r="F62" s="33">
        <f>SUM(F49:F55)+F58</f>
        <v>11978.075</v>
      </c>
      <c r="G62" s="33">
        <f>SUM(G49:G55)+G58</f>
        <v>0</v>
      </c>
      <c r="H62" s="33">
        <f>SUM(H49:H55)+H58</f>
        <v>11618.175</v>
      </c>
      <c r="I62" s="114">
        <f t="shared" si="3"/>
        <v>0.9699534357565801</v>
      </c>
      <c r="J62" s="134"/>
    </row>
    <row r="63" spans="1:10" s="55" customFormat="1" ht="15.75">
      <c r="A63" s="30"/>
      <c r="B63" s="30"/>
      <c r="C63" s="57" t="s">
        <v>668</v>
      </c>
      <c r="D63" s="56"/>
      <c r="E63" s="56"/>
      <c r="F63" s="58">
        <f aca="true" t="shared" si="4" ref="F63:H64">F56+F59</f>
        <v>5388.4</v>
      </c>
      <c r="G63" s="58">
        <f t="shared" si="4"/>
        <v>8032</v>
      </c>
      <c r="H63" s="58">
        <f t="shared" si="4"/>
        <v>4472.3</v>
      </c>
      <c r="I63" s="114">
        <f t="shared" si="3"/>
        <v>0.8299866379630317</v>
      </c>
      <c r="J63" s="134"/>
    </row>
    <row r="64" spans="1:10" s="55" customFormat="1" ht="15.75">
      <c r="A64" s="30"/>
      <c r="B64" s="30"/>
      <c r="C64" s="122" t="s">
        <v>659</v>
      </c>
      <c r="D64" s="73"/>
      <c r="E64" s="73"/>
      <c r="F64" s="123">
        <f t="shared" si="4"/>
        <v>3083.9</v>
      </c>
      <c r="G64" s="123">
        <f t="shared" si="4"/>
        <v>4578</v>
      </c>
      <c r="H64" s="123">
        <f t="shared" si="4"/>
        <v>2556.1</v>
      </c>
      <c r="I64" s="114">
        <f t="shared" si="3"/>
        <v>0.8288530756509614</v>
      </c>
      <c r="J64" s="134"/>
    </row>
    <row r="65" spans="1:10" s="55" customFormat="1" ht="15.75">
      <c r="A65" s="30"/>
      <c r="B65" s="30"/>
      <c r="C65" s="47" t="s">
        <v>244</v>
      </c>
      <c r="D65" s="45"/>
      <c r="E65" s="45"/>
      <c r="F65" s="32">
        <f>F46</f>
        <v>500</v>
      </c>
      <c r="G65" s="64"/>
      <c r="H65" s="32">
        <f>H46</f>
        <v>500</v>
      </c>
      <c r="I65" s="114">
        <f t="shared" si="3"/>
        <v>1</v>
      </c>
      <c r="J65" s="134"/>
    </row>
    <row r="66" spans="1:10" ht="15.75" customHeight="1">
      <c r="A66" s="160" t="s">
        <v>279</v>
      </c>
      <c r="B66" s="160"/>
      <c r="C66" s="160"/>
      <c r="D66" s="160"/>
      <c r="E66" s="160"/>
      <c r="F66" s="160"/>
      <c r="G66" s="160"/>
      <c r="H66" s="160"/>
      <c r="I66" s="160"/>
      <c r="J66" s="160"/>
    </row>
    <row r="67" spans="1:10" ht="33.75" customHeight="1">
      <c r="A67" s="6" t="s">
        <v>326</v>
      </c>
      <c r="B67" s="6"/>
      <c r="C67" s="6" t="s">
        <v>26</v>
      </c>
      <c r="D67" s="41" t="s">
        <v>253</v>
      </c>
      <c r="E67" s="48" t="s">
        <v>642</v>
      </c>
      <c r="F67" s="49">
        <v>0</v>
      </c>
      <c r="G67" s="15"/>
      <c r="H67" s="49">
        <v>0</v>
      </c>
      <c r="I67" s="114" t="s">
        <v>562</v>
      </c>
      <c r="J67" s="194" t="s">
        <v>37</v>
      </c>
    </row>
    <row r="68" spans="1:10" ht="36.75" customHeight="1">
      <c r="A68" s="6" t="s">
        <v>327</v>
      </c>
      <c r="B68" s="6"/>
      <c r="C68" s="6" t="s">
        <v>26</v>
      </c>
      <c r="D68" s="41" t="s">
        <v>253</v>
      </c>
      <c r="E68" s="39" t="s">
        <v>248</v>
      </c>
      <c r="F68" s="40">
        <v>2046</v>
      </c>
      <c r="G68" s="15"/>
      <c r="H68" s="40">
        <f>1121.6+721.8+168.4+34.2</f>
        <v>2046</v>
      </c>
      <c r="I68" s="114">
        <f aca="true" t="shared" si="5" ref="I68:I75">H68/F68</f>
        <v>1</v>
      </c>
      <c r="J68" s="194"/>
    </row>
    <row r="69" spans="1:10" ht="32.25" customHeight="1">
      <c r="A69" s="187" t="s">
        <v>328</v>
      </c>
      <c r="B69" s="187"/>
      <c r="C69" s="187" t="s">
        <v>251</v>
      </c>
      <c r="D69" s="209" t="s">
        <v>253</v>
      </c>
      <c r="E69" s="39" t="s">
        <v>248</v>
      </c>
      <c r="F69" s="40">
        <v>9.5</v>
      </c>
      <c r="G69" s="15"/>
      <c r="H69" s="40">
        <v>9.5</v>
      </c>
      <c r="I69" s="114">
        <f t="shared" si="5"/>
        <v>1</v>
      </c>
      <c r="J69" s="194" t="s">
        <v>38</v>
      </c>
    </row>
    <row r="70" spans="1:10" ht="31.5">
      <c r="A70" s="187"/>
      <c r="B70" s="187"/>
      <c r="C70" s="187"/>
      <c r="D70" s="209"/>
      <c r="E70" s="48" t="s">
        <v>642</v>
      </c>
      <c r="F70" s="49">
        <v>34.7</v>
      </c>
      <c r="G70" s="15"/>
      <c r="H70" s="49">
        <v>34.7</v>
      </c>
      <c r="I70" s="114">
        <f t="shared" si="5"/>
        <v>1</v>
      </c>
      <c r="J70" s="194"/>
    </row>
    <row r="71" spans="1:10" ht="31.5">
      <c r="A71" s="187" t="s">
        <v>329</v>
      </c>
      <c r="B71" s="187"/>
      <c r="C71" s="187" t="s">
        <v>252</v>
      </c>
      <c r="D71" s="209" t="s">
        <v>253</v>
      </c>
      <c r="E71" s="39" t="s">
        <v>248</v>
      </c>
      <c r="F71" s="40">
        <v>0</v>
      </c>
      <c r="G71" s="15"/>
      <c r="H71" s="40">
        <v>0</v>
      </c>
      <c r="I71" s="114" t="s">
        <v>562</v>
      </c>
      <c r="J71" s="194" t="s">
        <v>204</v>
      </c>
    </row>
    <row r="72" spans="1:10" ht="35.25" customHeight="1">
      <c r="A72" s="187"/>
      <c r="B72" s="187"/>
      <c r="C72" s="187"/>
      <c r="D72" s="209"/>
      <c r="E72" s="48" t="s">
        <v>642</v>
      </c>
      <c r="F72" s="49">
        <v>0</v>
      </c>
      <c r="G72" s="15"/>
      <c r="H72" s="49">
        <v>0</v>
      </c>
      <c r="I72" s="114" t="s">
        <v>562</v>
      </c>
      <c r="J72" s="194"/>
    </row>
    <row r="73" spans="1:10" ht="15.75">
      <c r="A73" s="6"/>
      <c r="B73" s="6"/>
      <c r="C73" s="17" t="s">
        <v>243</v>
      </c>
      <c r="D73" s="6"/>
      <c r="E73" s="6"/>
      <c r="F73" s="28">
        <f>SUM(F67:F72)</f>
        <v>2090.2</v>
      </c>
      <c r="G73" s="7"/>
      <c r="H73" s="28">
        <f>SUM(H67:H72)</f>
        <v>2090.2</v>
      </c>
      <c r="I73" s="114">
        <f t="shared" si="5"/>
        <v>1</v>
      </c>
      <c r="J73" s="3"/>
    </row>
    <row r="74" spans="1:10" ht="15.75">
      <c r="A74" s="6"/>
      <c r="B74" s="6"/>
      <c r="C74" s="50" t="s">
        <v>659</v>
      </c>
      <c r="D74" s="48"/>
      <c r="E74" s="48"/>
      <c r="F74" s="51">
        <f>F67+F70+F72</f>
        <v>34.7</v>
      </c>
      <c r="G74" s="7"/>
      <c r="H74" s="51">
        <f>H67+H70+H72</f>
        <v>34.7</v>
      </c>
      <c r="I74" s="114">
        <f t="shared" si="5"/>
        <v>1</v>
      </c>
      <c r="J74" s="3"/>
    </row>
    <row r="75" spans="1:10" ht="15.75">
      <c r="A75" s="6"/>
      <c r="B75" s="6"/>
      <c r="C75" s="35" t="s">
        <v>249</v>
      </c>
      <c r="D75" s="39"/>
      <c r="E75" s="39"/>
      <c r="F75" s="34">
        <f>F68+F69+F71</f>
        <v>2055.5</v>
      </c>
      <c r="G75" s="7"/>
      <c r="H75" s="34">
        <f>H68+H69+H71</f>
        <v>2055.5</v>
      </c>
      <c r="I75" s="114">
        <f t="shared" si="5"/>
        <v>1</v>
      </c>
      <c r="J75" s="3"/>
    </row>
    <row r="76" spans="1:10" ht="15.75" customHeight="1">
      <c r="A76" s="166" t="s">
        <v>280</v>
      </c>
      <c r="B76" s="166"/>
      <c r="C76" s="166"/>
      <c r="D76" s="166"/>
      <c r="E76" s="166"/>
      <c r="F76" s="166"/>
      <c r="G76" s="166"/>
      <c r="H76" s="166"/>
      <c r="I76" s="166"/>
      <c r="J76" s="166"/>
    </row>
    <row r="77" spans="1:10" ht="52.5" customHeight="1">
      <c r="A77" s="6" t="s">
        <v>330</v>
      </c>
      <c r="B77" s="6">
        <v>3450100</v>
      </c>
      <c r="C77" s="6" t="s">
        <v>22</v>
      </c>
      <c r="D77" s="6" t="s">
        <v>35</v>
      </c>
      <c r="E77" s="30" t="s">
        <v>246</v>
      </c>
      <c r="F77" s="31">
        <v>177</v>
      </c>
      <c r="G77" s="15"/>
      <c r="H77" s="31">
        <v>177</v>
      </c>
      <c r="I77" s="114">
        <f aca="true" t="shared" si="6" ref="I77:I85">H77/F77</f>
        <v>1</v>
      </c>
      <c r="J77" s="132" t="s">
        <v>165</v>
      </c>
    </row>
    <row r="78" spans="1:10" ht="35.25" customHeight="1">
      <c r="A78" s="6" t="s">
        <v>331</v>
      </c>
      <c r="B78" s="6">
        <v>3450100</v>
      </c>
      <c r="C78" s="6" t="s">
        <v>36</v>
      </c>
      <c r="D78" s="6" t="s">
        <v>35</v>
      </c>
      <c r="E78" s="39" t="s">
        <v>248</v>
      </c>
      <c r="F78" s="40">
        <v>4285</v>
      </c>
      <c r="G78" s="15"/>
      <c r="H78" s="40">
        <v>4285</v>
      </c>
      <c r="I78" s="114">
        <f t="shared" si="6"/>
        <v>1</v>
      </c>
      <c r="J78" s="132" t="s">
        <v>162</v>
      </c>
    </row>
    <row r="79" spans="1:10" ht="78.75" customHeight="1">
      <c r="A79" s="6" t="s">
        <v>332</v>
      </c>
      <c r="B79" s="6">
        <v>3450100</v>
      </c>
      <c r="C79" s="6" t="s">
        <v>23</v>
      </c>
      <c r="D79" s="6" t="s">
        <v>35</v>
      </c>
      <c r="E79" s="30" t="s">
        <v>246</v>
      </c>
      <c r="F79" s="31">
        <v>20</v>
      </c>
      <c r="G79" s="15"/>
      <c r="H79" s="31">
        <v>20</v>
      </c>
      <c r="I79" s="114">
        <f t="shared" si="6"/>
        <v>1</v>
      </c>
      <c r="J79" s="141" t="s">
        <v>164</v>
      </c>
    </row>
    <row r="80" spans="1:10" ht="31.5">
      <c r="A80" s="6" t="s">
        <v>333</v>
      </c>
      <c r="B80" s="6">
        <v>3450100</v>
      </c>
      <c r="C80" s="6" t="s">
        <v>24</v>
      </c>
      <c r="D80" s="6" t="s">
        <v>166</v>
      </c>
      <c r="E80" s="30" t="s">
        <v>246</v>
      </c>
      <c r="F80" s="31">
        <v>1</v>
      </c>
      <c r="G80" s="15"/>
      <c r="H80" s="31">
        <v>1</v>
      </c>
      <c r="I80" s="114">
        <f t="shared" si="6"/>
        <v>1</v>
      </c>
      <c r="J80" s="194" t="s">
        <v>167</v>
      </c>
    </row>
    <row r="81" spans="1:10" ht="63.75" customHeight="1">
      <c r="A81" s="6" t="s">
        <v>334</v>
      </c>
      <c r="B81" s="6">
        <v>3450100</v>
      </c>
      <c r="C81" s="6" t="s">
        <v>25</v>
      </c>
      <c r="D81" s="6" t="s">
        <v>636</v>
      </c>
      <c r="E81" s="30" t="s">
        <v>246</v>
      </c>
      <c r="F81" s="31">
        <v>2</v>
      </c>
      <c r="G81" s="15"/>
      <c r="H81" s="31">
        <v>2</v>
      </c>
      <c r="I81" s="114">
        <f t="shared" si="6"/>
        <v>1</v>
      </c>
      <c r="J81" s="194"/>
    </row>
    <row r="82" spans="1:10" ht="48.75" customHeight="1">
      <c r="A82" s="6" t="s">
        <v>335</v>
      </c>
      <c r="B82" s="6">
        <v>3450100</v>
      </c>
      <c r="C82" s="6" t="s">
        <v>39</v>
      </c>
      <c r="D82" s="6" t="s">
        <v>35</v>
      </c>
      <c r="E82" s="30" t="s">
        <v>246</v>
      </c>
      <c r="F82" s="31">
        <v>40</v>
      </c>
      <c r="G82" s="15"/>
      <c r="H82" s="31">
        <v>40</v>
      </c>
      <c r="I82" s="114">
        <f t="shared" si="6"/>
        <v>1</v>
      </c>
      <c r="J82" s="141" t="s">
        <v>163</v>
      </c>
    </row>
    <row r="83" spans="1:10" ht="15.75">
      <c r="A83" s="6"/>
      <c r="B83" s="6"/>
      <c r="C83" s="17" t="s">
        <v>243</v>
      </c>
      <c r="D83" s="6"/>
      <c r="E83" s="6"/>
      <c r="F83" s="28">
        <f>SUM(F77:F82)</f>
        <v>4525</v>
      </c>
      <c r="G83" s="7"/>
      <c r="H83" s="28">
        <f>SUM(H77:H82)</f>
        <v>4525</v>
      </c>
      <c r="I83" s="114">
        <f t="shared" si="6"/>
        <v>1</v>
      </c>
      <c r="J83" s="3"/>
    </row>
    <row r="84" spans="1:10" s="55" customFormat="1" ht="15.75">
      <c r="A84" s="30"/>
      <c r="B84" s="30"/>
      <c r="C84" s="36" t="s">
        <v>247</v>
      </c>
      <c r="D84" s="30"/>
      <c r="E84" s="30"/>
      <c r="F84" s="33">
        <f>SUM(F77:F82)-F78</f>
        <v>240</v>
      </c>
      <c r="G84" s="38"/>
      <c r="H84" s="33">
        <f>SUM(H77:H82)-H78</f>
        <v>240</v>
      </c>
      <c r="I84" s="114">
        <f t="shared" si="6"/>
        <v>1</v>
      </c>
      <c r="J84" s="134"/>
    </row>
    <row r="85" spans="1:10" s="60" customFormat="1" ht="15.75">
      <c r="A85" s="56"/>
      <c r="B85" s="56"/>
      <c r="C85" s="57" t="s">
        <v>249</v>
      </c>
      <c r="D85" s="56"/>
      <c r="E85" s="56"/>
      <c r="F85" s="58">
        <f>F78</f>
        <v>4285</v>
      </c>
      <c r="G85" s="59"/>
      <c r="H85" s="58">
        <f>H78</f>
        <v>4285</v>
      </c>
      <c r="I85" s="114">
        <f t="shared" si="6"/>
        <v>1</v>
      </c>
      <c r="J85" s="136"/>
    </row>
    <row r="86" spans="1:10" ht="15.75" customHeight="1">
      <c r="A86" s="166" t="s">
        <v>281</v>
      </c>
      <c r="B86" s="166"/>
      <c r="C86" s="166"/>
      <c r="D86" s="166"/>
      <c r="E86" s="166"/>
      <c r="F86" s="166"/>
      <c r="G86" s="166"/>
      <c r="H86" s="166"/>
      <c r="I86" s="166"/>
      <c r="J86" s="166"/>
    </row>
    <row r="87" spans="1:10" ht="83.25" customHeight="1">
      <c r="A87" s="6" t="s">
        <v>336</v>
      </c>
      <c r="B87" s="6">
        <v>7950012</v>
      </c>
      <c r="C87" s="6" t="s">
        <v>294</v>
      </c>
      <c r="D87" s="6" t="s">
        <v>633</v>
      </c>
      <c r="E87" s="30" t="s">
        <v>246</v>
      </c>
      <c r="F87" s="31">
        <v>2300</v>
      </c>
      <c r="G87" s="15"/>
      <c r="H87" s="31">
        <v>2277</v>
      </c>
      <c r="I87" s="114">
        <f>H87/F87</f>
        <v>0.99</v>
      </c>
      <c r="J87" s="194" t="s">
        <v>168</v>
      </c>
    </row>
    <row r="88" spans="1:10" ht="94.5">
      <c r="A88" s="6" t="s">
        <v>337</v>
      </c>
      <c r="B88" s="6">
        <v>7950012</v>
      </c>
      <c r="C88" s="6" t="s">
        <v>295</v>
      </c>
      <c r="D88" s="6" t="s">
        <v>633</v>
      </c>
      <c r="E88" s="30" t="s">
        <v>246</v>
      </c>
      <c r="F88" s="31">
        <v>1060</v>
      </c>
      <c r="G88" s="15"/>
      <c r="H88" s="31">
        <v>866</v>
      </c>
      <c r="I88" s="114">
        <f>H88/F88</f>
        <v>0.8169811320754717</v>
      </c>
      <c r="J88" s="194"/>
    </row>
    <row r="89" spans="1:10" ht="69.75" customHeight="1">
      <c r="A89" s="6" t="s">
        <v>338</v>
      </c>
      <c r="B89" s="6">
        <v>7950012</v>
      </c>
      <c r="C89" s="6" t="s">
        <v>296</v>
      </c>
      <c r="D89" s="6" t="s">
        <v>633</v>
      </c>
      <c r="E89" s="30" t="s">
        <v>246</v>
      </c>
      <c r="F89" s="31">
        <v>0</v>
      </c>
      <c r="G89" s="15"/>
      <c r="H89" s="31">
        <v>0</v>
      </c>
      <c r="I89" s="114" t="s">
        <v>562</v>
      </c>
      <c r="J89" s="132" t="s">
        <v>169</v>
      </c>
    </row>
    <row r="90" spans="1:10" ht="99.75" customHeight="1">
      <c r="A90" s="6" t="s">
        <v>339</v>
      </c>
      <c r="B90" s="6"/>
      <c r="C90" s="6" t="s">
        <v>297</v>
      </c>
      <c r="D90" s="6" t="s">
        <v>633</v>
      </c>
      <c r="E90" s="30" t="s">
        <v>246</v>
      </c>
      <c r="F90" s="31">
        <v>527</v>
      </c>
      <c r="G90" s="15"/>
      <c r="H90" s="31">
        <v>404</v>
      </c>
      <c r="I90" s="114">
        <f>H90/F90</f>
        <v>0.7666034155597723</v>
      </c>
      <c r="J90" s="132" t="s">
        <v>170</v>
      </c>
    </row>
    <row r="91" spans="1:10" ht="15.75">
      <c r="A91" s="6"/>
      <c r="B91" s="6"/>
      <c r="C91" s="17" t="s">
        <v>243</v>
      </c>
      <c r="D91" s="6"/>
      <c r="E91" s="6"/>
      <c r="F91" s="28">
        <f>SUM(F87:F90)</f>
        <v>3887</v>
      </c>
      <c r="G91" s="7"/>
      <c r="H91" s="28">
        <f>SUM(H87:H90)</f>
        <v>3547</v>
      </c>
      <c r="I91" s="114">
        <f>H91/F91</f>
        <v>0.9125289426292771</v>
      </c>
      <c r="J91" s="3"/>
    </row>
    <row r="92" spans="1:10" s="55" customFormat="1" ht="15.75">
      <c r="A92" s="30"/>
      <c r="B92" s="30"/>
      <c r="C92" s="36" t="s">
        <v>247</v>
      </c>
      <c r="D92" s="30"/>
      <c r="E92" s="30"/>
      <c r="F92" s="33">
        <f>F91</f>
        <v>3887</v>
      </c>
      <c r="G92" s="38"/>
      <c r="H92" s="33">
        <f>H91</f>
        <v>3547</v>
      </c>
      <c r="I92" s="114">
        <f>H92/F92</f>
        <v>0.9125289426292771</v>
      </c>
      <c r="J92" s="134"/>
    </row>
    <row r="93" spans="1:10" ht="15.75" customHeight="1">
      <c r="A93" s="160" t="s">
        <v>282</v>
      </c>
      <c r="B93" s="160"/>
      <c r="C93" s="160"/>
      <c r="D93" s="160"/>
      <c r="E93" s="160"/>
      <c r="F93" s="160"/>
      <c r="G93" s="160"/>
      <c r="H93" s="160"/>
      <c r="I93" s="160"/>
      <c r="J93" s="160"/>
    </row>
    <row r="94" spans="1:10" ht="78.75">
      <c r="A94" s="6" t="s">
        <v>340</v>
      </c>
      <c r="B94" s="6"/>
      <c r="C94" s="6" t="s">
        <v>706</v>
      </c>
      <c r="D94" s="6" t="s">
        <v>272</v>
      </c>
      <c r="E94" s="45" t="s">
        <v>244</v>
      </c>
      <c r="F94" s="29">
        <v>12200</v>
      </c>
      <c r="G94" s="15"/>
      <c r="H94" s="29">
        <v>22630</v>
      </c>
      <c r="I94" s="114">
        <f aca="true" t="shared" si="7" ref="I94:I99">H94/F94</f>
        <v>1.8549180327868853</v>
      </c>
      <c r="J94" s="132" t="s">
        <v>171</v>
      </c>
    </row>
    <row r="95" spans="1:10" ht="47.25">
      <c r="A95" s="6" t="s">
        <v>341</v>
      </c>
      <c r="B95" s="6"/>
      <c r="C95" s="6" t="s">
        <v>707</v>
      </c>
      <c r="D95" s="6" t="s">
        <v>272</v>
      </c>
      <c r="E95" s="45" t="s">
        <v>244</v>
      </c>
      <c r="F95" s="29">
        <v>10</v>
      </c>
      <c r="G95" s="15"/>
      <c r="H95" s="29">
        <v>10</v>
      </c>
      <c r="I95" s="114">
        <f t="shared" si="7"/>
        <v>1</v>
      </c>
      <c r="J95" s="3"/>
    </row>
    <row r="96" spans="1:10" ht="47.25">
      <c r="A96" s="6" t="s">
        <v>342</v>
      </c>
      <c r="B96" s="6"/>
      <c r="C96" s="6" t="s">
        <v>709</v>
      </c>
      <c r="D96" s="6" t="s">
        <v>272</v>
      </c>
      <c r="E96" s="45" t="s">
        <v>244</v>
      </c>
      <c r="F96" s="29">
        <v>1</v>
      </c>
      <c r="G96" s="46"/>
      <c r="H96" s="29">
        <v>1</v>
      </c>
      <c r="I96" s="114">
        <f t="shared" si="7"/>
        <v>1</v>
      </c>
      <c r="J96" s="3"/>
    </row>
    <row r="97" spans="1:10" ht="63">
      <c r="A97" s="6" t="s">
        <v>343</v>
      </c>
      <c r="B97" s="6"/>
      <c r="C97" s="6" t="s">
        <v>710</v>
      </c>
      <c r="D97" s="6" t="s">
        <v>272</v>
      </c>
      <c r="E97" s="45" t="s">
        <v>244</v>
      </c>
      <c r="F97" s="29">
        <v>1</v>
      </c>
      <c r="G97" s="46"/>
      <c r="H97" s="29">
        <v>1</v>
      </c>
      <c r="I97" s="114">
        <f t="shared" si="7"/>
        <v>1</v>
      </c>
      <c r="J97" s="3"/>
    </row>
    <row r="98" spans="1:10" ht="15.75">
      <c r="A98" s="6"/>
      <c r="B98" s="6"/>
      <c r="C98" s="17" t="s">
        <v>243</v>
      </c>
      <c r="D98" s="6"/>
      <c r="E98" s="6"/>
      <c r="F98" s="28">
        <f>SUM(F94:F97)</f>
        <v>12212</v>
      </c>
      <c r="G98" s="7"/>
      <c r="H98" s="28">
        <f>SUM(H94:H97)</f>
        <v>22642</v>
      </c>
      <c r="I98" s="114">
        <f t="shared" si="7"/>
        <v>1.8540779561087455</v>
      </c>
      <c r="J98" s="3"/>
    </row>
    <row r="99" spans="1:10" ht="15.75">
      <c r="A99" s="6"/>
      <c r="B99" s="6"/>
      <c r="C99" s="137" t="s">
        <v>244</v>
      </c>
      <c r="D99" s="45"/>
      <c r="E99" s="45"/>
      <c r="F99" s="32">
        <f>F98</f>
        <v>12212</v>
      </c>
      <c r="G99" s="7"/>
      <c r="H99" s="32">
        <f>H98</f>
        <v>22642</v>
      </c>
      <c r="I99" s="114">
        <f t="shared" si="7"/>
        <v>1.8540779561087455</v>
      </c>
      <c r="J99" s="3"/>
    </row>
    <row r="100" spans="1:10" ht="15.75" customHeight="1">
      <c r="A100" s="166" t="s">
        <v>283</v>
      </c>
      <c r="B100" s="166"/>
      <c r="C100" s="166"/>
      <c r="D100" s="166"/>
      <c r="E100" s="166"/>
      <c r="F100" s="166"/>
      <c r="G100" s="166"/>
      <c r="H100" s="166"/>
      <c r="I100" s="166"/>
      <c r="J100" s="166"/>
    </row>
    <row r="101" spans="1:10" ht="32.25" customHeight="1">
      <c r="A101" s="187" t="s">
        <v>344</v>
      </c>
      <c r="B101" s="187"/>
      <c r="C101" s="187" t="s">
        <v>284</v>
      </c>
      <c r="D101" s="187" t="s">
        <v>629</v>
      </c>
      <c r="E101" s="30" t="s">
        <v>247</v>
      </c>
      <c r="F101" s="37">
        <v>0</v>
      </c>
      <c r="G101" s="6"/>
      <c r="H101" s="37">
        <v>0</v>
      </c>
      <c r="I101" s="114" t="s">
        <v>562</v>
      </c>
      <c r="J101" s="194" t="s">
        <v>172</v>
      </c>
    </row>
    <row r="102" spans="1:10" ht="31.5">
      <c r="A102" s="187"/>
      <c r="B102" s="187"/>
      <c r="C102" s="187"/>
      <c r="D102" s="187"/>
      <c r="E102" s="39" t="s">
        <v>248</v>
      </c>
      <c r="F102" s="67">
        <v>48.5</v>
      </c>
      <c r="G102" s="6"/>
      <c r="H102" s="67">
        <v>48.5</v>
      </c>
      <c r="I102" s="114">
        <f>H102/F102</f>
        <v>1</v>
      </c>
      <c r="J102" s="194"/>
    </row>
    <row r="103" spans="1:10" ht="15.75">
      <c r="A103" s="6"/>
      <c r="B103" s="6"/>
      <c r="C103" s="17" t="s">
        <v>243</v>
      </c>
      <c r="D103" s="6"/>
      <c r="E103" s="6"/>
      <c r="F103" s="7">
        <f>SUM(F101:F102)</f>
        <v>48.5</v>
      </c>
      <c r="G103" s="7"/>
      <c r="H103" s="7">
        <f>SUM(H101:H102)</f>
        <v>48.5</v>
      </c>
      <c r="I103" s="114">
        <f>H103/F103</f>
        <v>1</v>
      </c>
      <c r="J103" s="3"/>
    </row>
    <row r="104" spans="1:10" s="55" customFormat="1" ht="15.75">
      <c r="A104" s="30"/>
      <c r="B104" s="30"/>
      <c r="C104" s="36" t="s">
        <v>16</v>
      </c>
      <c r="D104" s="30"/>
      <c r="E104" s="30"/>
      <c r="F104" s="38">
        <v>0</v>
      </c>
      <c r="G104" s="38"/>
      <c r="H104" s="38">
        <v>0</v>
      </c>
      <c r="I104" s="114" t="s">
        <v>562</v>
      </c>
      <c r="J104" s="134"/>
    </row>
    <row r="105" spans="1:10" s="55" customFormat="1" ht="15.75">
      <c r="A105" s="30"/>
      <c r="B105" s="30"/>
      <c r="C105" s="35" t="s">
        <v>249</v>
      </c>
      <c r="D105" s="30"/>
      <c r="E105" s="30"/>
      <c r="F105" s="59">
        <f>F102</f>
        <v>48.5</v>
      </c>
      <c r="G105" s="38"/>
      <c r="H105" s="59">
        <f>H102</f>
        <v>48.5</v>
      </c>
      <c r="I105" s="114">
        <f>H105/F105</f>
        <v>1</v>
      </c>
      <c r="J105" s="134"/>
    </row>
    <row r="106" spans="1:10" ht="18" customHeight="1">
      <c r="A106" s="154" t="s">
        <v>285</v>
      </c>
      <c r="B106" s="154"/>
      <c r="C106" s="154"/>
      <c r="D106" s="154"/>
      <c r="E106" s="154"/>
      <c r="F106" s="154"/>
      <c r="G106" s="154"/>
      <c r="H106" s="154"/>
      <c r="I106" s="154"/>
      <c r="J106" s="154"/>
    </row>
    <row r="107" spans="1:10" ht="15.75">
      <c r="A107" s="190" t="s">
        <v>40</v>
      </c>
      <c r="B107" s="190"/>
      <c r="C107" s="190"/>
      <c r="D107" s="190"/>
      <c r="E107" s="190"/>
      <c r="F107" s="190"/>
      <c r="G107" s="190"/>
      <c r="H107" s="77"/>
      <c r="I107" s="77"/>
      <c r="J107" s="3"/>
    </row>
    <row r="108" spans="1:10" ht="39.75" customHeight="1">
      <c r="A108" s="187" t="s">
        <v>345</v>
      </c>
      <c r="B108" s="6">
        <v>3510500</v>
      </c>
      <c r="C108" s="187" t="s">
        <v>0</v>
      </c>
      <c r="D108" s="187" t="s">
        <v>639</v>
      </c>
      <c r="E108" s="30" t="s">
        <v>246</v>
      </c>
      <c r="F108" s="31">
        <v>531</v>
      </c>
      <c r="G108" s="199"/>
      <c r="H108" s="31">
        <v>531</v>
      </c>
      <c r="I108" s="114">
        <f aca="true" t="shared" si="8" ref="I108:I115">H108/F108</f>
        <v>1</v>
      </c>
      <c r="J108" s="194" t="s">
        <v>173</v>
      </c>
    </row>
    <row r="109" spans="1:10" ht="32.25" customHeight="1">
      <c r="A109" s="187"/>
      <c r="B109" s="6"/>
      <c r="C109" s="187"/>
      <c r="D109" s="187"/>
      <c r="E109" s="39" t="s">
        <v>248</v>
      </c>
      <c r="F109" s="40">
        <v>1298.991</v>
      </c>
      <c r="G109" s="199"/>
      <c r="H109" s="40">
        <v>1298.991</v>
      </c>
      <c r="I109" s="114">
        <f t="shared" si="8"/>
        <v>1</v>
      </c>
      <c r="J109" s="194"/>
    </row>
    <row r="110" spans="1:10" ht="57" customHeight="1">
      <c r="A110" s="187"/>
      <c r="B110" s="6"/>
      <c r="C110" s="187"/>
      <c r="D110" s="187"/>
      <c r="E110" s="45" t="s">
        <v>245</v>
      </c>
      <c r="F110" s="29">
        <v>700</v>
      </c>
      <c r="G110" s="199"/>
      <c r="H110" s="29">
        <v>700</v>
      </c>
      <c r="I110" s="114">
        <f t="shared" si="8"/>
        <v>1</v>
      </c>
      <c r="J110" s="194"/>
    </row>
    <row r="111" spans="1:10" ht="33" customHeight="1">
      <c r="A111" s="187" t="s">
        <v>387</v>
      </c>
      <c r="B111" s="187"/>
      <c r="C111" s="187" t="s">
        <v>1</v>
      </c>
      <c r="D111" s="187" t="s">
        <v>41</v>
      </c>
      <c r="E111" s="30" t="s">
        <v>246</v>
      </c>
      <c r="F111" s="31">
        <v>3227.252</v>
      </c>
      <c r="G111" s="199"/>
      <c r="H111" s="31">
        <v>3227.252</v>
      </c>
      <c r="I111" s="114">
        <f t="shared" si="8"/>
        <v>1</v>
      </c>
      <c r="J111" s="194" t="s">
        <v>174</v>
      </c>
    </row>
    <row r="112" spans="1:10" ht="34.5" customHeight="1">
      <c r="A112" s="187"/>
      <c r="B112" s="187"/>
      <c r="C112" s="187"/>
      <c r="D112" s="187"/>
      <c r="E112" s="39" t="s">
        <v>248</v>
      </c>
      <c r="F112" s="40">
        <v>2801.434</v>
      </c>
      <c r="G112" s="199"/>
      <c r="H112" s="40">
        <v>2801.434</v>
      </c>
      <c r="I112" s="114">
        <f t="shared" si="8"/>
        <v>1</v>
      </c>
      <c r="J112" s="194"/>
    </row>
    <row r="113" spans="1:10" ht="34.5" customHeight="1">
      <c r="A113" s="187"/>
      <c r="B113" s="187"/>
      <c r="C113" s="187"/>
      <c r="D113" s="187"/>
      <c r="E113" s="48" t="s">
        <v>642</v>
      </c>
      <c r="F113" s="49">
        <v>50000</v>
      </c>
      <c r="G113" s="199"/>
      <c r="H113" s="49">
        <v>50000</v>
      </c>
      <c r="I113" s="114">
        <f t="shared" si="8"/>
        <v>1</v>
      </c>
      <c r="J113" s="194"/>
    </row>
    <row r="114" spans="1:10" ht="31.5">
      <c r="A114" s="187"/>
      <c r="B114" s="187"/>
      <c r="C114" s="187"/>
      <c r="D114" s="187"/>
      <c r="E114" s="6" t="s">
        <v>638</v>
      </c>
      <c r="F114" s="27">
        <v>2948.878</v>
      </c>
      <c r="G114" s="199"/>
      <c r="H114" s="27">
        <v>2948.9</v>
      </c>
      <c r="I114" s="114">
        <f t="shared" si="8"/>
        <v>1.000007460464624</v>
      </c>
      <c r="J114" s="194"/>
    </row>
    <row r="115" spans="1:10" ht="47.25">
      <c r="A115" s="6" t="s">
        <v>388</v>
      </c>
      <c r="B115" s="6">
        <v>7950016</v>
      </c>
      <c r="C115" s="6" t="s">
        <v>568</v>
      </c>
      <c r="D115" s="6" t="s">
        <v>303</v>
      </c>
      <c r="E115" s="30" t="s">
        <v>246</v>
      </c>
      <c r="F115" s="31">
        <v>11000</v>
      </c>
      <c r="G115" s="37"/>
      <c r="H115" s="31">
        <v>11000</v>
      </c>
      <c r="I115" s="114">
        <f t="shared" si="8"/>
        <v>1</v>
      </c>
      <c r="J115" s="132" t="s">
        <v>175</v>
      </c>
    </row>
    <row r="116" spans="1:10" ht="37.5" customHeight="1">
      <c r="A116" s="187" t="s">
        <v>389</v>
      </c>
      <c r="B116" s="187"/>
      <c r="C116" s="187" t="s">
        <v>702</v>
      </c>
      <c r="D116" s="187" t="s">
        <v>703</v>
      </c>
      <c r="E116" s="30" t="s">
        <v>246</v>
      </c>
      <c r="F116" s="31">
        <f>110.55+1130.967+1484+528</f>
        <v>3253.517</v>
      </c>
      <c r="G116" s="199"/>
      <c r="H116" s="31">
        <f>110.55+1130.967+1484+528</f>
        <v>3253.517</v>
      </c>
      <c r="I116" s="114">
        <f>H116/F116</f>
        <v>1</v>
      </c>
      <c r="J116" s="194" t="s">
        <v>704</v>
      </c>
    </row>
    <row r="117" spans="1:10" ht="31.5" customHeight="1">
      <c r="A117" s="187"/>
      <c r="B117" s="187"/>
      <c r="C117" s="187"/>
      <c r="D117" s="187"/>
      <c r="E117" s="39" t="s">
        <v>248</v>
      </c>
      <c r="F117" s="40">
        <f>110.541+397.779+180.28</f>
        <v>688.6</v>
      </c>
      <c r="G117" s="199"/>
      <c r="H117" s="40">
        <f>110.541+397.779+180.28</f>
        <v>688.6</v>
      </c>
      <c r="I117" s="114">
        <f>H117/F117</f>
        <v>1</v>
      </c>
      <c r="J117" s="194"/>
    </row>
    <row r="118" spans="1:10" ht="38.25" customHeight="1">
      <c r="A118" s="187"/>
      <c r="B118" s="187"/>
      <c r="C118" s="187"/>
      <c r="D118" s="187"/>
      <c r="E118" s="48" t="s">
        <v>642</v>
      </c>
      <c r="F118" s="49">
        <f>515.898+1857.054+841.648</f>
        <v>3214.6000000000004</v>
      </c>
      <c r="G118" s="199"/>
      <c r="H118" s="49">
        <f>515.898+1857.054+841.648</f>
        <v>3214.6000000000004</v>
      </c>
      <c r="I118" s="114">
        <f>H118/F118</f>
        <v>1</v>
      </c>
      <c r="J118" s="194"/>
    </row>
    <row r="119" spans="1:10" ht="15.75" customHeight="1">
      <c r="A119" s="160" t="s">
        <v>54</v>
      </c>
      <c r="B119" s="160"/>
      <c r="C119" s="160"/>
      <c r="D119" s="160"/>
      <c r="E119" s="160"/>
      <c r="F119" s="160"/>
      <c r="G119" s="160"/>
      <c r="H119" s="160"/>
      <c r="I119" s="160"/>
      <c r="J119" s="160"/>
    </row>
    <row r="120" spans="1:10" ht="151.5" customHeight="1">
      <c r="A120" s="19" t="s">
        <v>721</v>
      </c>
      <c r="B120" s="19"/>
      <c r="C120" s="6" t="s">
        <v>156</v>
      </c>
      <c r="D120" s="6" t="s">
        <v>155</v>
      </c>
      <c r="E120" s="30" t="s">
        <v>246</v>
      </c>
      <c r="F120" s="31">
        <f>3638+450+4800</f>
        <v>8888</v>
      </c>
      <c r="G120" s="15"/>
      <c r="H120" s="31">
        <f>3637.2+450+4800</f>
        <v>8887.2</v>
      </c>
      <c r="I120" s="114">
        <f aca="true" t="shared" si="9" ref="I120:I126">H120/F120</f>
        <v>0.9999099909990999</v>
      </c>
      <c r="J120" s="132" t="s">
        <v>679</v>
      </c>
    </row>
    <row r="121" spans="1:10" ht="21.75" customHeight="1">
      <c r="A121" s="6"/>
      <c r="B121" s="6"/>
      <c r="C121" s="17" t="s">
        <v>243</v>
      </c>
      <c r="D121" s="6"/>
      <c r="E121" s="6"/>
      <c r="F121" s="28">
        <f>SUM(F108:F118)+F120</f>
        <v>88552.272</v>
      </c>
      <c r="G121" s="28">
        <f>SUM(G108:G118)+G120</f>
        <v>0</v>
      </c>
      <c r="H121" s="28">
        <f>SUM(H108:H118)+H120</f>
        <v>88551.49399999999</v>
      </c>
      <c r="I121" s="114">
        <f t="shared" si="9"/>
        <v>0.9999912142288115</v>
      </c>
      <c r="J121" s="3"/>
    </row>
    <row r="122" spans="1:10" ht="19.5" customHeight="1">
      <c r="A122" s="6"/>
      <c r="B122" s="6"/>
      <c r="C122" s="36" t="s">
        <v>247</v>
      </c>
      <c r="D122" s="6"/>
      <c r="E122" s="6"/>
      <c r="F122" s="33">
        <f>F108+F111+F115+F120+F116</f>
        <v>26899.769</v>
      </c>
      <c r="G122" s="33">
        <f>G108+G111+G115+G120+G116</f>
        <v>0</v>
      </c>
      <c r="H122" s="33">
        <f>H108+H111+H115+H120+H116</f>
        <v>26898.969</v>
      </c>
      <c r="I122" s="114">
        <f t="shared" si="9"/>
        <v>0.99997025996766</v>
      </c>
      <c r="J122" s="3"/>
    </row>
    <row r="123" spans="1:10" ht="17.25" customHeight="1">
      <c r="A123" s="6"/>
      <c r="B123" s="6"/>
      <c r="C123" s="35" t="s">
        <v>249</v>
      </c>
      <c r="D123" s="39"/>
      <c r="E123" s="39"/>
      <c r="F123" s="34">
        <f>F112+F109+F117</f>
        <v>4789.025000000001</v>
      </c>
      <c r="G123" s="34">
        <f>G112+G109+G117</f>
        <v>0</v>
      </c>
      <c r="H123" s="34">
        <f>H112+H109+H117</f>
        <v>4789.025000000001</v>
      </c>
      <c r="I123" s="114">
        <f t="shared" si="9"/>
        <v>1</v>
      </c>
      <c r="J123" s="3"/>
    </row>
    <row r="124" spans="1:10" s="62" customFormat="1" ht="17.25" customHeight="1">
      <c r="A124" s="48"/>
      <c r="B124" s="48"/>
      <c r="C124" s="50" t="s">
        <v>659</v>
      </c>
      <c r="D124" s="48"/>
      <c r="E124" s="48"/>
      <c r="F124" s="51">
        <f>F113+F118</f>
        <v>53214.6</v>
      </c>
      <c r="G124" s="51">
        <f>G113+G118</f>
        <v>0</v>
      </c>
      <c r="H124" s="51">
        <f>H113+H118</f>
        <v>53214.6</v>
      </c>
      <c r="I124" s="114">
        <f t="shared" si="9"/>
        <v>1</v>
      </c>
      <c r="J124" s="138"/>
    </row>
    <row r="125" spans="1:10" s="90" customFormat="1" ht="17.25" customHeight="1">
      <c r="A125" s="45"/>
      <c r="B125" s="45"/>
      <c r="C125" s="47" t="s">
        <v>244</v>
      </c>
      <c r="D125" s="45"/>
      <c r="E125" s="45"/>
      <c r="F125" s="32">
        <f>F110</f>
        <v>700</v>
      </c>
      <c r="G125" s="32">
        <f>G110</f>
        <v>0</v>
      </c>
      <c r="H125" s="32">
        <f>H110</f>
        <v>700</v>
      </c>
      <c r="I125" s="114">
        <f t="shared" si="9"/>
        <v>1</v>
      </c>
      <c r="J125" s="132"/>
    </row>
    <row r="126" spans="1:10" s="70" customFormat="1" ht="17.25" customHeight="1">
      <c r="A126" s="68"/>
      <c r="B126" s="68"/>
      <c r="C126" s="17" t="s">
        <v>567</v>
      </c>
      <c r="D126" s="68"/>
      <c r="E126" s="68"/>
      <c r="F126" s="28">
        <f>F114</f>
        <v>2948.878</v>
      </c>
      <c r="G126" s="69"/>
      <c r="H126" s="28">
        <f>H114</f>
        <v>2948.9</v>
      </c>
      <c r="I126" s="114">
        <f t="shared" si="9"/>
        <v>1.000007460464624</v>
      </c>
      <c r="J126" s="139"/>
    </row>
    <row r="127" spans="1:10" ht="15.75" customHeight="1">
      <c r="A127" s="160" t="s">
        <v>286</v>
      </c>
      <c r="B127" s="160"/>
      <c r="C127" s="160"/>
      <c r="D127" s="160"/>
      <c r="E127" s="160"/>
      <c r="F127" s="160"/>
      <c r="G127" s="160"/>
      <c r="H127" s="160"/>
      <c r="I127" s="160"/>
      <c r="J127" s="160"/>
    </row>
    <row r="128" spans="1:10" ht="52.5" customHeight="1">
      <c r="A128" s="187" t="s">
        <v>390</v>
      </c>
      <c r="B128" s="187">
        <v>7950008</v>
      </c>
      <c r="C128" s="187" t="s">
        <v>183</v>
      </c>
      <c r="D128" s="187" t="s">
        <v>275</v>
      </c>
      <c r="E128" s="205" t="s">
        <v>248</v>
      </c>
      <c r="F128" s="198">
        <v>40</v>
      </c>
      <c r="G128" s="203"/>
      <c r="H128" s="198">
        <v>40</v>
      </c>
      <c r="I128" s="195">
        <f>H128/F128</f>
        <v>1</v>
      </c>
      <c r="J128" s="194" t="s">
        <v>672</v>
      </c>
    </row>
    <row r="129" spans="1:10" ht="15.75" customHeight="1">
      <c r="A129" s="187"/>
      <c r="B129" s="187"/>
      <c r="C129" s="187"/>
      <c r="D129" s="187"/>
      <c r="E129" s="206"/>
      <c r="F129" s="198"/>
      <c r="G129" s="203"/>
      <c r="H129" s="198"/>
      <c r="I129" s="195"/>
      <c r="J129" s="194"/>
    </row>
    <row r="130" spans="1:10" ht="132.75" customHeight="1">
      <c r="A130" s="187"/>
      <c r="B130" s="187"/>
      <c r="C130" s="187"/>
      <c r="D130" s="187"/>
      <c r="E130" s="30" t="s">
        <v>246</v>
      </c>
      <c r="F130" s="31">
        <v>226</v>
      </c>
      <c r="G130" s="203"/>
      <c r="H130" s="31">
        <v>226</v>
      </c>
      <c r="I130" s="114">
        <f>H130/F130</f>
        <v>1</v>
      </c>
      <c r="J130" s="194"/>
    </row>
    <row r="131" spans="1:10" ht="12.75" customHeight="1">
      <c r="A131" s="190" t="s">
        <v>287</v>
      </c>
      <c r="B131" s="190"/>
      <c r="C131" s="190"/>
      <c r="D131" s="190"/>
      <c r="E131" s="190"/>
      <c r="F131" s="190"/>
      <c r="G131" s="190"/>
      <c r="H131" s="190"/>
      <c r="I131" s="190"/>
      <c r="J131" s="190"/>
    </row>
    <row r="132" spans="1:10" ht="9" customHeight="1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</row>
    <row r="133" spans="1:10" ht="78" customHeight="1">
      <c r="A133" s="6" t="s">
        <v>391</v>
      </c>
      <c r="B133" s="6">
        <v>7950008</v>
      </c>
      <c r="C133" s="6" t="s">
        <v>575</v>
      </c>
      <c r="D133" s="6" t="s">
        <v>630</v>
      </c>
      <c r="E133" s="30" t="s">
        <v>246</v>
      </c>
      <c r="F133" s="31">
        <v>500</v>
      </c>
      <c r="G133" s="20"/>
      <c r="H133" s="31">
        <v>297</v>
      </c>
      <c r="I133" s="114">
        <f>H133/F133</f>
        <v>0.594</v>
      </c>
      <c r="J133" s="194" t="s">
        <v>673</v>
      </c>
    </row>
    <row r="134" spans="1:10" ht="94.5">
      <c r="A134" s="6" t="s">
        <v>392</v>
      </c>
      <c r="B134" s="6">
        <v>7950008</v>
      </c>
      <c r="C134" s="6" t="s">
        <v>576</v>
      </c>
      <c r="D134" s="6" t="s">
        <v>630</v>
      </c>
      <c r="E134" s="30" t="s">
        <v>246</v>
      </c>
      <c r="F134" s="31">
        <v>85</v>
      </c>
      <c r="G134" s="15"/>
      <c r="H134" s="31">
        <v>85.1</v>
      </c>
      <c r="I134" s="114">
        <f>H134/F134</f>
        <v>1.0011764705882353</v>
      </c>
      <c r="J134" s="194"/>
    </row>
    <row r="135" spans="1:10" ht="68.25" customHeight="1">
      <c r="A135" s="6" t="s">
        <v>393</v>
      </c>
      <c r="B135" s="6">
        <v>4100100</v>
      </c>
      <c r="C135" s="6" t="s">
        <v>612</v>
      </c>
      <c r="D135" s="6" t="s">
        <v>630</v>
      </c>
      <c r="E135" s="30" t="s">
        <v>246</v>
      </c>
      <c r="F135" s="31">
        <v>260</v>
      </c>
      <c r="G135" s="15"/>
      <c r="H135" s="31">
        <v>351.6</v>
      </c>
      <c r="I135" s="114">
        <f>H135/F135</f>
        <v>1.3523076923076924</v>
      </c>
      <c r="J135" s="132" t="s">
        <v>674</v>
      </c>
    </row>
    <row r="136" spans="1:10" ht="28.5" customHeight="1">
      <c r="A136" s="187" t="s">
        <v>394</v>
      </c>
      <c r="B136" s="187">
        <v>4100100</v>
      </c>
      <c r="C136" s="187" t="s">
        <v>276</v>
      </c>
      <c r="D136" s="187" t="s">
        <v>630</v>
      </c>
      <c r="E136" s="155" t="s">
        <v>246</v>
      </c>
      <c r="F136" s="196">
        <v>63</v>
      </c>
      <c r="G136" s="199"/>
      <c r="H136" s="196">
        <v>30</v>
      </c>
      <c r="I136" s="195">
        <f>H136/F136</f>
        <v>0.47619047619047616</v>
      </c>
      <c r="J136" s="194" t="s">
        <v>675</v>
      </c>
    </row>
    <row r="137" spans="1:10" ht="33.75" customHeight="1">
      <c r="A137" s="187"/>
      <c r="B137" s="187"/>
      <c r="C137" s="188"/>
      <c r="D137" s="188"/>
      <c r="E137" s="156"/>
      <c r="F137" s="197"/>
      <c r="G137" s="199"/>
      <c r="H137" s="197"/>
      <c r="I137" s="195"/>
      <c r="J137" s="194"/>
    </row>
    <row r="138" spans="1:10" ht="69" customHeight="1">
      <c r="A138" s="6" t="s">
        <v>395</v>
      </c>
      <c r="B138" s="6">
        <v>4100100</v>
      </c>
      <c r="C138" s="6" t="s">
        <v>277</v>
      </c>
      <c r="D138" s="6" t="s">
        <v>630</v>
      </c>
      <c r="E138" s="30" t="s">
        <v>246</v>
      </c>
      <c r="F138" s="31">
        <v>90</v>
      </c>
      <c r="G138" s="15"/>
      <c r="H138" s="31">
        <v>90</v>
      </c>
      <c r="I138" s="114">
        <f>H138/F138</f>
        <v>1</v>
      </c>
      <c r="J138" s="132" t="s">
        <v>676</v>
      </c>
    </row>
    <row r="139" spans="1:10" ht="71.25" customHeight="1">
      <c r="A139" s="6" t="s">
        <v>396</v>
      </c>
      <c r="B139" s="6">
        <v>4100100</v>
      </c>
      <c r="C139" s="6" t="s">
        <v>278</v>
      </c>
      <c r="D139" s="6" t="s">
        <v>630</v>
      </c>
      <c r="E139" s="30" t="s">
        <v>246</v>
      </c>
      <c r="F139" s="31">
        <v>105</v>
      </c>
      <c r="G139" s="15"/>
      <c r="H139" s="31">
        <v>23.768</v>
      </c>
      <c r="I139" s="114">
        <f>H139/F139</f>
        <v>0.22636190476190476</v>
      </c>
      <c r="J139" s="132" t="s">
        <v>367</v>
      </c>
    </row>
    <row r="140" spans="1:10" ht="19.5" customHeight="1">
      <c r="A140" s="172" t="s">
        <v>632</v>
      </c>
      <c r="B140" s="172"/>
      <c r="C140" s="172"/>
      <c r="D140" s="172"/>
      <c r="E140" s="172"/>
      <c r="F140" s="172"/>
      <c r="G140" s="172"/>
      <c r="H140" s="172"/>
      <c r="I140" s="172"/>
      <c r="J140" s="172"/>
    </row>
    <row r="141" spans="1:10" ht="69.75" customHeight="1">
      <c r="A141" s="6" t="s">
        <v>397</v>
      </c>
      <c r="B141" s="6">
        <v>4100100</v>
      </c>
      <c r="C141" s="6" t="s">
        <v>711</v>
      </c>
      <c r="D141" s="6" t="s">
        <v>630</v>
      </c>
      <c r="E141" s="30" t="s">
        <v>246</v>
      </c>
      <c r="F141" s="31">
        <v>5</v>
      </c>
      <c r="G141" s="15"/>
      <c r="H141" s="31">
        <v>0</v>
      </c>
      <c r="I141" s="114">
        <f aca="true" t="shared" si="10" ref="I141:I148">H141/F141</f>
        <v>0</v>
      </c>
      <c r="J141" s="3"/>
    </row>
    <row r="142" spans="1:10" ht="65.25" customHeight="1">
      <c r="A142" s="6" t="s">
        <v>398</v>
      </c>
      <c r="B142" s="6">
        <v>4100100</v>
      </c>
      <c r="C142" s="6" t="s">
        <v>712</v>
      </c>
      <c r="D142" s="6" t="s">
        <v>630</v>
      </c>
      <c r="E142" s="30" t="s">
        <v>246</v>
      </c>
      <c r="F142" s="31">
        <v>30</v>
      </c>
      <c r="G142" s="15"/>
      <c r="H142" s="31">
        <v>0</v>
      </c>
      <c r="I142" s="114">
        <f t="shared" si="10"/>
        <v>0</v>
      </c>
      <c r="J142" s="132" t="s">
        <v>366</v>
      </c>
    </row>
    <row r="143" spans="1:10" ht="63.75" customHeight="1">
      <c r="A143" s="6" t="s">
        <v>677</v>
      </c>
      <c r="B143" s="6">
        <v>4100100</v>
      </c>
      <c r="C143" s="6" t="s">
        <v>678</v>
      </c>
      <c r="D143" s="6" t="s">
        <v>630</v>
      </c>
      <c r="E143" s="30" t="s">
        <v>246</v>
      </c>
      <c r="F143" s="31">
        <v>112.2</v>
      </c>
      <c r="G143" s="15"/>
      <c r="H143" s="31">
        <v>112.2</v>
      </c>
      <c r="I143" s="114">
        <f t="shared" si="10"/>
        <v>1</v>
      </c>
      <c r="J143" s="132" t="s">
        <v>365</v>
      </c>
    </row>
    <row r="144" spans="1:10" ht="67.5" customHeight="1">
      <c r="A144" s="6" t="s">
        <v>680</v>
      </c>
      <c r="B144" s="6" t="s">
        <v>562</v>
      </c>
      <c r="C144" s="6" t="s">
        <v>682</v>
      </c>
      <c r="D144" s="6" t="s">
        <v>630</v>
      </c>
      <c r="E144" s="30" t="s">
        <v>246</v>
      </c>
      <c r="F144" s="31">
        <v>39.1</v>
      </c>
      <c r="G144" s="15"/>
      <c r="H144" s="31">
        <v>39.1</v>
      </c>
      <c r="I144" s="114">
        <f t="shared" si="10"/>
        <v>1</v>
      </c>
      <c r="J144" s="132" t="s">
        <v>683</v>
      </c>
    </row>
    <row r="145" spans="1:10" ht="66.75" customHeight="1">
      <c r="A145" s="6" t="s">
        <v>681</v>
      </c>
      <c r="B145" s="6"/>
      <c r="C145" s="6" t="s">
        <v>684</v>
      </c>
      <c r="D145" s="6" t="s">
        <v>630</v>
      </c>
      <c r="E145" s="30" t="s">
        <v>246</v>
      </c>
      <c r="F145" s="31">
        <v>60</v>
      </c>
      <c r="G145" s="15"/>
      <c r="H145" s="31">
        <v>60</v>
      </c>
      <c r="I145" s="114">
        <f t="shared" si="10"/>
        <v>1</v>
      </c>
      <c r="J145" s="132" t="s">
        <v>364</v>
      </c>
    </row>
    <row r="146" spans="1:10" ht="15.75">
      <c r="A146" s="6"/>
      <c r="B146" s="6"/>
      <c r="C146" s="17" t="s">
        <v>243</v>
      </c>
      <c r="D146" s="6"/>
      <c r="E146" s="6"/>
      <c r="F146" s="28">
        <f>SUM(F128:F145)</f>
        <v>1615.3</v>
      </c>
      <c r="G146" s="28">
        <f>SUM(G128:G145)</f>
        <v>0</v>
      </c>
      <c r="H146" s="28">
        <f>SUM(H128:H145)</f>
        <v>1354.768</v>
      </c>
      <c r="I146" s="114">
        <f t="shared" si="10"/>
        <v>0.8387098371819477</v>
      </c>
      <c r="J146" s="3"/>
    </row>
    <row r="147" spans="1:10" s="60" customFormat="1" ht="15.75">
      <c r="A147" s="56"/>
      <c r="B147" s="56"/>
      <c r="C147" s="57" t="s">
        <v>249</v>
      </c>
      <c r="D147" s="56"/>
      <c r="E147" s="56"/>
      <c r="F147" s="58">
        <f>F128</f>
        <v>40</v>
      </c>
      <c r="G147" s="59"/>
      <c r="H147" s="58">
        <f>H128</f>
        <v>40</v>
      </c>
      <c r="I147" s="114">
        <f t="shared" si="10"/>
        <v>1</v>
      </c>
      <c r="J147" s="136"/>
    </row>
    <row r="148" spans="1:10" ht="20.25" customHeight="1">
      <c r="A148" s="6"/>
      <c r="B148" s="6"/>
      <c r="C148" s="36" t="s">
        <v>247</v>
      </c>
      <c r="D148" s="6"/>
      <c r="E148" s="6"/>
      <c r="F148" s="33">
        <f>F146-F128</f>
        <v>1575.3</v>
      </c>
      <c r="G148" s="7"/>
      <c r="H148" s="33">
        <f>H146-H128</f>
        <v>1314.768</v>
      </c>
      <c r="I148" s="114">
        <f t="shared" si="10"/>
        <v>0.834614359169682</v>
      </c>
      <c r="J148" s="3"/>
    </row>
    <row r="149" spans="1:10" ht="15.75" customHeight="1">
      <c r="A149" s="161" t="s">
        <v>288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0" spans="1:10" ht="142.5" customHeight="1">
      <c r="A150" s="187" t="s">
        <v>399</v>
      </c>
      <c r="B150" s="6"/>
      <c r="C150" s="187" t="s">
        <v>615</v>
      </c>
      <c r="D150" s="187" t="s">
        <v>614</v>
      </c>
      <c r="E150" s="39" t="s">
        <v>248</v>
      </c>
      <c r="F150" s="40">
        <v>3500</v>
      </c>
      <c r="G150" s="15"/>
      <c r="H150" s="40">
        <v>3248.4</v>
      </c>
      <c r="I150" s="114">
        <f aca="true" t="shared" si="11" ref="I150:I157">H150/F150</f>
        <v>0.9281142857142858</v>
      </c>
      <c r="J150" s="194" t="s">
        <v>661</v>
      </c>
    </row>
    <row r="151" spans="1:10" ht="43.5" customHeight="1">
      <c r="A151" s="187"/>
      <c r="B151" s="6"/>
      <c r="C151" s="187"/>
      <c r="D151" s="187"/>
      <c r="E151" s="30" t="s">
        <v>246</v>
      </c>
      <c r="F151" s="31">
        <v>6.284</v>
      </c>
      <c r="G151" s="15"/>
      <c r="H151" s="31">
        <v>6.284</v>
      </c>
      <c r="I151" s="114">
        <f t="shared" si="11"/>
        <v>1</v>
      </c>
      <c r="J151" s="194"/>
    </row>
    <row r="152" spans="1:10" ht="146.25" customHeight="1">
      <c r="A152" s="187"/>
      <c r="B152" s="6"/>
      <c r="C152" s="187"/>
      <c r="D152" s="6" t="s">
        <v>614</v>
      </c>
      <c r="E152" s="45" t="s">
        <v>617</v>
      </c>
      <c r="F152" s="29">
        <v>577.868</v>
      </c>
      <c r="G152" s="15"/>
      <c r="H152" s="29">
        <v>1113.9</v>
      </c>
      <c r="I152" s="114">
        <f t="shared" si="11"/>
        <v>1.9276028435559678</v>
      </c>
      <c r="J152" s="141" t="s">
        <v>86</v>
      </c>
    </row>
    <row r="153" spans="1:10" ht="31.5">
      <c r="A153" s="6" t="s">
        <v>400</v>
      </c>
      <c r="B153" s="6"/>
      <c r="C153" s="6" t="s">
        <v>616</v>
      </c>
      <c r="D153" s="21"/>
      <c r="E153" s="39" t="s">
        <v>248</v>
      </c>
      <c r="F153" s="40">
        <v>4000</v>
      </c>
      <c r="G153" s="15"/>
      <c r="H153" s="40">
        <v>6259.6</v>
      </c>
      <c r="I153" s="114">
        <f t="shared" si="11"/>
        <v>1.5649000000000002</v>
      </c>
      <c r="J153" s="3"/>
    </row>
    <row r="154" spans="1:10" ht="15.75">
      <c r="A154" s="6"/>
      <c r="B154" s="6"/>
      <c r="C154" s="17" t="s">
        <v>243</v>
      </c>
      <c r="D154" s="18"/>
      <c r="E154" s="6"/>
      <c r="F154" s="28">
        <f>SUM(F150:F153)</f>
        <v>8084.152</v>
      </c>
      <c r="G154" s="7"/>
      <c r="H154" s="28">
        <f>SUM(H150:H153)</f>
        <v>10628.184000000001</v>
      </c>
      <c r="I154" s="114">
        <f t="shared" si="11"/>
        <v>1.3146937365848639</v>
      </c>
      <c r="J154" s="3"/>
    </row>
    <row r="155" spans="1:10" ht="15.75">
      <c r="A155" s="6"/>
      <c r="B155" s="6"/>
      <c r="C155" s="36" t="s">
        <v>247</v>
      </c>
      <c r="D155" s="18"/>
      <c r="E155" s="6"/>
      <c r="F155" s="33">
        <f>F151</f>
        <v>6.284</v>
      </c>
      <c r="G155" s="7"/>
      <c r="H155" s="33">
        <f>H151</f>
        <v>6.284</v>
      </c>
      <c r="I155" s="114">
        <f t="shared" si="11"/>
        <v>1</v>
      </c>
      <c r="J155" s="3"/>
    </row>
    <row r="156" spans="1:10" ht="15.75">
      <c r="A156" s="6"/>
      <c r="B156" s="6"/>
      <c r="C156" s="35" t="s">
        <v>249</v>
      </c>
      <c r="D156" s="39"/>
      <c r="E156" s="39"/>
      <c r="F156" s="34">
        <f>F150+F153</f>
        <v>7500</v>
      </c>
      <c r="G156" s="7"/>
      <c r="H156" s="34">
        <f>H150+H153</f>
        <v>9508</v>
      </c>
      <c r="I156" s="114">
        <f t="shared" si="11"/>
        <v>1.2677333333333334</v>
      </c>
      <c r="J156" s="3"/>
    </row>
    <row r="157" spans="1:10" ht="15.75" customHeight="1">
      <c r="A157" s="6"/>
      <c r="B157" s="6"/>
      <c r="C157" s="47" t="s">
        <v>244</v>
      </c>
      <c r="D157" s="45"/>
      <c r="E157" s="45"/>
      <c r="F157" s="32">
        <f>F152</f>
        <v>577.868</v>
      </c>
      <c r="G157" s="7"/>
      <c r="H157" s="32">
        <f>H152</f>
        <v>1113.9</v>
      </c>
      <c r="I157" s="114">
        <f t="shared" si="11"/>
        <v>1.9276028435559678</v>
      </c>
      <c r="J157" s="3"/>
    </row>
    <row r="158" spans="1:10" ht="15.75">
      <c r="A158" s="166" t="s">
        <v>289</v>
      </c>
      <c r="B158" s="166"/>
      <c r="C158" s="166"/>
      <c r="D158" s="166"/>
      <c r="E158" s="166"/>
      <c r="F158" s="166"/>
      <c r="G158" s="166"/>
      <c r="H158" s="166"/>
      <c r="I158" s="166"/>
      <c r="J158" s="166"/>
    </row>
    <row r="159" spans="1:10" ht="57.75" customHeight="1">
      <c r="A159" s="6" t="s">
        <v>401</v>
      </c>
      <c r="B159" s="6"/>
      <c r="C159" s="6" t="s">
        <v>515</v>
      </c>
      <c r="D159" s="6" t="s">
        <v>272</v>
      </c>
      <c r="E159" s="6"/>
      <c r="F159" s="15">
        <v>0</v>
      </c>
      <c r="G159" s="15"/>
      <c r="H159" s="15">
        <v>0</v>
      </c>
      <c r="I159" s="77"/>
      <c r="J159" s="132" t="s">
        <v>662</v>
      </c>
    </row>
    <row r="160" spans="1:10" ht="182.25" customHeight="1">
      <c r="A160" s="6" t="s">
        <v>402</v>
      </c>
      <c r="B160" s="6"/>
      <c r="C160" s="6" t="s">
        <v>299</v>
      </c>
      <c r="D160" s="6" t="s">
        <v>272</v>
      </c>
      <c r="E160" s="6"/>
      <c r="F160" s="15">
        <v>0</v>
      </c>
      <c r="G160" s="15"/>
      <c r="H160" s="15">
        <v>0</v>
      </c>
      <c r="I160" s="77"/>
      <c r="J160" s="141" t="s">
        <v>663</v>
      </c>
    </row>
    <row r="161" spans="1:10" ht="47.25">
      <c r="A161" s="6" t="s">
        <v>403</v>
      </c>
      <c r="B161" s="6"/>
      <c r="C161" s="6" t="s">
        <v>516</v>
      </c>
      <c r="D161" s="6" t="s">
        <v>272</v>
      </c>
      <c r="E161" s="6"/>
      <c r="F161" s="15">
        <v>0</v>
      </c>
      <c r="G161" s="15"/>
      <c r="H161" s="15">
        <v>0</v>
      </c>
      <c r="I161" s="77"/>
      <c r="J161" s="141" t="s">
        <v>664</v>
      </c>
    </row>
    <row r="162" spans="1:10" ht="15.75">
      <c r="A162" s="6"/>
      <c r="B162" s="6"/>
      <c r="C162" s="17" t="s">
        <v>243</v>
      </c>
      <c r="D162" s="6"/>
      <c r="E162" s="6"/>
      <c r="F162" s="7">
        <v>0</v>
      </c>
      <c r="G162" s="7"/>
      <c r="H162" s="7">
        <v>0</v>
      </c>
      <c r="I162" s="77"/>
      <c r="J162" s="3"/>
    </row>
    <row r="163" spans="1:10" ht="23.25" customHeight="1">
      <c r="A163" s="6"/>
      <c r="B163" s="6"/>
      <c r="C163" s="36" t="s">
        <v>247</v>
      </c>
      <c r="D163" s="30"/>
      <c r="E163" s="30"/>
      <c r="F163" s="38">
        <v>0</v>
      </c>
      <c r="G163" s="7"/>
      <c r="H163" s="38">
        <v>0</v>
      </c>
      <c r="I163" s="77"/>
      <c r="J163" s="3"/>
    </row>
    <row r="164" spans="1:10" ht="21.75" customHeight="1">
      <c r="A164" s="160" t="s">
        <v>290</v>
      </c>
      <c r="B164" s="160"/>
      <c r="C164" s="160"/>
      <c r="D164" s="160"/>
      <c r="E164" s="160"/>
      <c r="F164" s="160"/>
      <c r="G164" s="160"/>
      <c r="H164" s="160"/>
      <c r="I164" s="160"/>
      <c r="J164" s="160"/>
    </row>
    <row r="165" spans="1:10" ht="218.25" customHeight="1">
      <c r="A165" s="6" t="s">
        <v>404</v>
      </c>
      <c r="B165" s="6"/>
      <c r="C165" s="6" t="s">
        <v>27</v>
      </c>
      <c r="D165" s="6" t="s">
        <v>181</v>
      </c>
      <c r="E165" s="48" t="s">
        <v>53</v>
      </c>
      <c r="F165" s="49">
        <v>13052.5</v>
      </c>
      <c r="G165" s="15"/>
      <c r="H165" s="49">
        <v>13052.5</v>
      </c>
      <c r="I165" s="114">
        <f aca="true" t="shared" si="12" ref="I165:I181">H165/F165</f>
        <v>1</v>
      </c>
      <c r="J165" s="141" t="s">
        <v>363</v>
      </c>
    </row>
    <row r="166" spans="1:10" ht="66" customHeight="1">
      <c r="A166" s="6" t="s">
        <v>405</v>
      </c>
      <c r="B166" s="6"/>
      <c r="C166" s="6" t="s">
        <v>28</v>
      </c>
      <c r="D166" s="6" t="s">
        <v>181</v>
      </c>
      <c r="E166" s="39" t="s">
        <v>248</v>
      </c>
      <c r="F166" s="40">
        <v>33459.4</v>
      </c>
      <c r="G166" s="15"/>
      <c r="H166" s="40">
        <v>33459.4</v>
      </c>
      <c r="I166" s="114">
        <f t="shared" si="12"/>
        <v>1</v>
      </c>
      <c r="J166" s="141" t="s">
        <v>685</v>
      </c>
    </row>
    <row r="167" spans="1:10" ht="100.5" customHeight="1">
      <c r="A167" s="6" t="s">
        <v>406</v>
      </c>
      <c r="B167" s="6"/>
      <c r="C167" s="6" t="s">
        <v>29</v>
      </c>
      <c r="D167" s="6" t="s">
        <v>181</v>
      </c>
      <c r="E167" s="39" t="s">
        <v>248</v>
      </c>
      <c r="F167" s="40">
        <v>1180</v>
      </c>
      <c r="G167" s="15"/>
      <c r="H167" s="40">
        <v>1067.6</v>
      </c>
      <c r="I167" s="114">
        <f t="shared" si="12"/>
        <v>0.9047457627118644</v>
      </c>
      <c r="J167" s="141" t="s">
        <v>686</v>
      </c>
    </row>
    <row r="168" spans="1:10" ht="63.75" customHeight="1">
      <c r="A168" s="6" t="s">
        <v>407</v>
      </c>
      <c r="B168" s="6"/>
      <c r="C168" s="6" t="s">
        <v>147</v>
      </c>
      <c r="D168" s="6" t="s">
        <v>181</v>
      </c>
      <c r="E168" s="39" t="s">
        <v>248</v>
      </c>
      <c r="F168" s="40">
        <v>10895.8</v>
      </c>
      <c r="G168" s="15"/>
      <c r="H168" s="40">
        <v>10488.7</v>
      </c>
      <c r="I168" s="114">
        <f t="shared" si="12"/>
        <v>0.9626369793865528</v>
      </c>
      <c r="J168" s="141" t="s">
        <v>687</v>
      </c>
    </row>
    <row r="169" spans="1:10" ht="117" customHeight="1">
      <c r="A169" s="6" t="s">
        <v>408</v>
      </c>
      <c r="B169" s="6"/>
      <c r="C169" s="6" t="s">
        <v>43</v>
      </c>
      <c r="D169" s="6" t="s">
        <v>181</v>
      </c>
      <c r="E169" s="39" t="s">
        <v>248</v>
      </c>
      <c r="F169" s="40">
        <v>10688.7</v>
      </c>
      <c r="G169" s="15"/>
      <c r="H169" s="40">
        <v>10688.7</v>
      </c>
      <c r="I169" s="114">
        <f t="shared" si="12"/>
        <v>1</v>
      </c>
      <c r="J169" s="141" t="s">
        <v>688</v>
      </c>
    </row>
    <row r="170" spans="1:10" ht="73.5" customHeight="1">
      <c r="A170" s="6" t="s">
        <v>409</v>
      </c>
      <c r="B170" s="6"/>
      <c r="C170" s="6" t="s">
        <v>13</v>
      </c>
      <c r="D170" s="6" t="s">
        <v>181</v>
      </c>
      <c r="E170" s="39" t="s">
        <v>248</v>
      </c>
      <c r="F170" s="42">
        <v>8331.5</v>
      </c>
      <c r="G170" s="15"/>
      <c r="H170" s="42">
        <v>8331.5</v>
      </c>
      <c r="I170" s="114">
        <f t="shared" si="12"/>
        <v>1</v>
      </c>
      <c r="J170" s="142" t="s">
        <v>689</v>
      </c>
    </row>
    <row r="171" spans="1:10" ht="157.5">
      <c r="A171" s="6" t="s">
        <v>410</v>
      </c>
      <c r="B171" s="6"/>
      <c r="C171" s="6" t="s">
        <v>690</v>
      </c>
      <c r="D171" s="6" t="s">
        <v>181</v>
      </c>
      <c r="E171" s="39" t="s">
        <v>248</v>
      </c>
      <c r="F171" s="40">
        <v>4696</v>
      </c>
      <c r="G171" s="15"/>
      <c r="H171" s="40">
        <v>4586.4</v>
      </c>
      <c r="I171" s="114">
        <f t="shared" si="12"/>
        <v>0.9766609880749574</v>
      </c>
      <c r="J171" s="141" t="s">
        <v>726</v>
      </c>
    </row>
    <row r="172" spans="1:10" ht="71.25" customHeight="1">
      <c r="A172" s="6" t="s">
        <v>411</v>
      </c>
      <c r="B172" s="6"/>
      <c r="C172" s="6" t="s">
        <v>12</v>
      </c>
      <c r="D172" s="6" t="s">
        <v>181</v>
      </c>
      <c r="E172" s="39" t="s">
        <v>248</v>
      </c>
      <c r="F172" s="42">
        <v>166.3</v>
      </c>
      <c r="G172" s="15"/>
      <c r="H172" s="42">
        <v>166.3</v>
      </c>
      <c r="I172" s="114">
        <f t="shared" si="12"/>
        <v>1</v>
      </c>
      <c r="J172" s="141" t="s">
        <v>727</v>
      </c>
    </row>
    <row r="173" spans="1:10" ht="79.5" customHeight="1">
      <c r="A173" s="6" t="s">
        <v>412</v>
      </c>
      <c r="B173" s="6"/>
      <c r="C173" s="6" t="s">
        <v>59</v>
      </c>
      <c r="D173" s="6" t="s">
        <v>181</v>
      </c>
      <c r="E173" s="39" t="s">
        <v>248</v>
      </c>
      <c r="F173" s="42">
        <v>533.6</v>
      </c>
      <c r="G173" s="22"/>
      <c r="H173" s="42">
        <v>533.6</v>
      </c>
      <c r="I173" s="114">
        <f t="shared" si="12"/>
        <v>1</v>
      </c>
      <c r="J173" s="142" t="s">
        <v>362</v>
      </c>
    </row>
    <row r="174" spans="1:10" ht="130.5" customHeight="1">
      <c r="A174" s="6" t="s">
        <v>413</v>
      </c>
      <c r="B174" s="19"/>
      <c r="C174" s="23" t="s">
        <v>30</v>
      </c>
      <c r="D174" s="6" t="s">
        <v>181</v>
      </c>
      <c r="E174" s="39" t="s">
        <v>248</v>
      </c>
      <c r="F174" s="42">
        <v>7.2</v>
      </c>
      <c r="G174" s="15"/>
      <c r="H174" s="42">
        <v>7.2</v>
      </c>
      <c r="I174" s="114">
        <f t="shared" si="12"/>
        <v>1</v>
      </c>
      <c r="J174" s="142" t="s">
        <v>728</v>
      </c>
    </row>
    <row r="175" spans="1:10" ht="267.75" customHeight="1">
      <c r="A175" s="6" t="s">
        <v>414</v>
      </c>
      <c r="B175" s="6"/>
      <c r="C175" s="6" t="s">
        <v>641</v>
      </c>
      <c r="D175" s="6" t="s">
        <v>181</v>
      </c>
      <c r="E175" s="48" t="s">
        <v>642</v>
      </c>
      <c r="F175" s="49">
        <v>28111.1</v>
      </c>
      <c r="G175" s="15"/>
      <c r="H175" s="49">
        <v>28111.1</v>
      </c>
      <c r="I175" s="114">
        <f t="shared" si="12"/>
        <v>1</v>
      </c>
      <c r="J175" s="141" t="s">
        <v>361</v>
      </c>
    </row>
    <row r="176" spans="1:10" ht="66" customHeight="1">
      <c r="A176" s="6" t="s">
        <v>415</v>
      </c>
      <c r="B176" s="6"/>
      <c r="C176" s="6" t="s">
        <v>31</v>
      </c>
      <c r="D176" s="6" t="s">
        <v>181</v>
      </c>
      <c r="E176" s="48" t="s">
        <v>642</v>
      </c>
      <c r="F176" s="49">
        <v>2258.9</v>
      </c>
      <c r="G176" s="15"/>
      <c r="H176" s="49">
        <v>2258.9</v>
      </c>
      <c r="I176" s="114">
        <f t="shared" si="12"/>
        <v>1</v>
      </c>
      <c r="J176" s="143" t="s">
        <v>729</v>
      </c>
    </row>
    <row r="177" spans="1:10" ht="66.75" customHeight="1">
      <c r="A177" s="6" t="s">
        <v>416</v>
      </c>
      <c r="B177" s="6"/>
      <c r="C177" s="6" t="s">
        <v>34</v>
      </c>
      <c r="D177" s="6" t="s">
        <v>181</v>
      </c>
      <c r="E177" s="48" t="s">
        <v>642</v>
      </c>
      <c r="F177" s="52">
        <v>326.6</v>
      </c>
      <c r="G177" s="15"/>
      <c r="H177" s="52">
        <v>326.6</v>
      </c>
      <c r="I177" s="114">
        <f t="shared" si="12"/>
        <v>1</v>
      </c>
      <c r="J177" s="143" t="s">
        <v>730</v>
      </c>
    </row>
    <row r="178" spans="1:10" ht="66.75" customHeight="1">
      <c r="A178" s="6" t="s">
        <v>417</v>
      </c>
      <c r="B178" s="6"/>
      <c r="C178" s="6" t="s">
        <v>33</v>
      </c>
      <c r="D178" s="6" t="s">
        <v>181</v>
      </c>
      <c r="E178" s="48" t="s">
        <v>642</v>
      </c>
      <c r="F178" s="52">
        <v>60.9</v>
      </c>
      <c r="G178" s="15"/>
      <c r="H178" s="52">
        <v>60.9</v>
      </c>
      <c r="I178" s="114">
        <f t="shared" si="12"/>
        <v>1</v>
      </c>
      <c r="J178" s="142" t="s">
        <v>731</v>
      </c>
    </row>
    <row r="179" spans="1:10" ht="94.5">
      <c r="A179" s="6" t="s">
        <v>418</v>
      </c>
      <c r="B179" s="6"/>
      <c r="C179" s="6" t="s">
        <v>658</v>
      </c>
      <c r="D179" s="6" t="s">
        <v>181</v>
      </c>
      <c r="E179" s="48" t="s">
        <v>642</v>
      </c>
      <c r="F179" s="52">
        <v>2.7</v>
      </c>
      <c r="G179" s="15"/>
      <c r="H179" s="52">
        <v>2.7</v>
      </c>
      <c r="I179" s="114">
        <f t="shared" si="12"/>
        <v>1</v>
      </c>
      <c r="J179" s="142" t="s">
        <v>732</v>
      </c>
    </row>
    <row r="180" spans="1:10" ht="78.75" customHeight="1">
      <c r="A180" s="6" t="s">
        <v>419</v>
      </c>
      <c r="B180" s="6"/>
      <c r="C180" s="6" t="s">
        <v>14</v>
      </c>
      <c r="D180" s="6" t="s">
        <v>181</v>
      </c>
      <c r="E180" s="39" t="s">
        <v>248</v>
      </c>
      <c r="F180" s="42">
        <v>927.5</v>
      </c>
      <c r="G180" s="15"/>
      <c r="H180" s="42">
        <v>927.5</v>
      </c>
      <c r="I180" s="114">
        <f t="shared" si="12"/>
        <v>1</v>
      </c>
      <c r="J180" s="142" t="s">
        <v>360</v>
      </c>
    </row>
    <row r="181" spans="1:10" ht="64.5" customHeight="1">
      <c r="A181" s="6" t="s">
        <v>420</v>
      </c>
      <c r="B181" s="6"/>
      <c r="C181" s="6" t="s">
        <v>15</v>
      </c>
      <c r="D181" s="6" t="s">
        <v>181</v>
      </c>
      <c r="E181" s="39" t="s">
        <v>248</v>
      </c>
      <c r="F181" s="42">
        <v>50</v>
      </c>
      <c r="G181" s="15"/>
      <c r="H181" s="42">
        <v>50</v>
      </c>
      <c r="I181" s="114">
        <f t="shared" si="12"/>
        <v>1</v>
      </c>
      <c r="J181" s="142" t="s">
        <v>733</v>
      </c>
    </row>
    <row r="182" spans="1:10" ht="63.75" customHeight="1">
      <c r="A182" s="6" t="s">
        <v>421</v>
      </c>
      <c r="B182" s="16"/>
      <c r="C182" s="6" t="s">
        <v>605</v>
      </c>
      <c r="D182" s="6" t="s">
        <v>181</v>
      </c>
      <c r="E182" s="39" t="s">
        <v>248</v>
      </c>
      <c r="F182" s="43">
        <v>0</v>
      </c>
      <c r="G182" s="15"/>
      <c r="H182" s="43">
        <v>0</v>
      </c>
      <c r="I182" s="114" t="s">
        <v>562</v>
      </c>
      <c r="J182" s="3"/>
    </row>
    <row r="183" spans="1:10" ht="46.5" customHeight="1">
      <c r="A183" s="187" t="s">
        <v>422</v>
      </c>
      <c r="B183" s="204"/>
      <c r="C183" s="187" t="s">
        <v>186</v>
      </c>
      <c r="D183" s="187" t="s">
        <v>182</v>
      </c>
      <c r="E183" s="39" t="s">
        <v>248</v>
      </c>
      <c r="F183" s="43">
        <v>19137.8</v>
      </c>
      <c r="G183" s="15"/>
      <c r="H183" s="43">
        <v>19050.4</v>
      </c>
      <c r="I183" s="114">
        <f>H183/F183</f>
        <v>0.9954331218844382</v>
      </c>
      <c r="J183" s="159" t="s">
        <v>359</v>
      </c>
    </row>
    <row r="184" spans="1:10" ht="34.5" customHeight="1">
      <c r="A184" s="187"/>
      <c r="B184" s="204"/>
      <c r="C184" s="187"/>
      <c r="D184" s="187"/>
      <c r="E184" s="48" t="s">
        <v>642</v>
      </c>
      <c r="F184" s="63">
        <v>393.7</v>
      </c>
      <c r="G184" s="15"/>
      <c r="H184" s="63">
        <v>393.7</v>
      </c>
      <c r="I184" s="114">
        <f>H184/F184</f>
        <v>1</v>
      </c>
      <c r="J184" s="159"/>
    </row>
    <row r="185" spans="1:10" ht="66" customHeight="1">
      <c r="A185" s="6" t="s">
        <v>423</v>
      </c>
      <c r="B185" s="16"/>
      <c r="C185" s="6" t="s">
        <v>187</v>
      </c>
      <c r="D185" s="6" t="s">
        <v>181</v>
      </c>
      <c r="E185" s="39" t="s">
        <v>248</v>
      </c>
      <c r="F185" s="43">
        <v>97.3</v>
      </c>
      <c r="G185" s="15"/>
      <c r="H185" s="43">
        <v>97.3</v>
      </c>
      <c r="I185" s="114">
        <f>H185/F185</f>
        <v>1</v>
      </c>
      <c r="J185" s="142" t="s">
        <v>734</v>
      </c>
    </row>
    <row r="186" spans="1:10" ht="63" customHeight="1">
      <c r="A186" s="127" t="s">
        <v>424</v>
      </c>
      <c r="B186" s="16"/>
      <c r="C186" s="6" t="s">
        <v>188</v>
      </c>
      <c r="D186" s="6" t="s">
        <v>181</v>
      </c>
      <c r="E186" s="39" t="s">
        <v>248</v>
      </c>
      <c r="F186" s="43">
        <v>1185.5</v>
      </c>
      <c r="G186" s="15"/>
      <c r="H186" s="43">
        <v>1185.5</v>
      </c>
      <c r="I186" s="114">
        <f>H186/F186</f>
        <v>1</v>
      </c>
      <c r="J186" s="142" t="s">
        <v>735</v>
      </c>
    </row>
    <row r="187" spans="1:10" ht="20.25" customHeight="1">
      <c r="A187" s="172" t="s">
        <v>634</v>
      </c>
      <c r="B187" s="172"/>
      <c r="C187" s="172"/>
      <c r="D187" s="172"/>
      <c r="E187" s="172"/>
      <c r="F187" s="172"/>
      <c r="G187" s="172"/>
      <c r="H187" s="172"/>
      <c r="I187" s="172"/>
      <c r="J187" s="172"/>
    </row>
    <row r="188" spans="1:10" ht="68.25" customHeight="1">
      <c r="A188" s="6" t="s">
        <v>425</v>
      </c>
      <c r="B188" s="6"/>
      <c r="C188" s="6" t="s">
        <v>146</v>
      </c>
      <c r="D188" s="6" t="s">
        <v>181</v>
      </c>
      <c r="E188" s="39" t="s">
        <v>248</v>
      </c>
      <c r="F188" s="40">
        <v>1572.6</v>
      </c>
      <c r="G188" s="15"/>
      <c r="H188" s="40">
        <v>1350.6</v>
      </c>
      <c r="I188" s="114">
        <f aca="true" t="shared" si="13" ref="I188:I202">H188/F188</f>
        <v>0.8588325066768409</v>
      </c>
      <c r="J188" s="141" t="s">
        <v>736</v>
      </c>
    </row>
    <row r="189" spans="1:10" ht="63" customHeight="1">
      <c r="A189" s="6" t="s">
        <v>426</v>
      </c>
      <c r="B189" s="6">
        <v>5140100</v>
      </c>
      <c r="C189" s="6" t="s">
        <v>44</v>
      </c>
      <c r="D189" s="6" t="s">
        <v>181</v>
      </c>
      <c r="E189" s="30" t="s">
        <v>246</v>
      </c>
      <c r="F189" s="37">
        <v>0</v>
      </c>
      <c r="G189" s="15"/>
      <c r="H189" s="37">
        <v>0</v>
      </c>
      <c r="I189" s="114" t="s">
        <v>562</v>
      </c>
      <c r="J189" s="3"/>
    </row>
    <row r="190" spans="1:10" ht="67.5" customHeight="1">
      <c r="A190" s="6" t="s">
        <v>427</v>
      </c>
      <c r="B190" s="6">
        <v>5140100</v>
      </c>
      <c r="C190" s="6" t="s">
        <v>45</v>
      </c>
      <c r="D190" s="6" t="s">
        <v>181</v>
      </c>
      <c r="E190" s="30" t="s">
        <v>246</v>
      </c>
      <c r="F190" s="37">
        <v>20</v>
      </c>
      <c r="G190" s="15"/>
      <c r="H190" s="37">
        <v>20</v>
      </c>
      <c r="I190" s="114">
        <f t="shared" si="13"/>
        <v>1</v>
      </c>
      <c r="J190" s="3"/>
    </row>
    <row r="191" spans="1:10" ht="63.75" customHeight="1">
      <c r="A191" s="6" t="s">
        <v>428</v>
      </c>
      <c r="B191" s="6">
        <v>5140100</v>
      </c>
      <c r="C191" s="6" t="s">
        <v>46</v>
      </c>
      <c r="D191" s="6" t="s">
        <v>181</v>
      </c>
      <c r="E191" s="30" t="s">
        <v>246</v>
      </c>
      <c r="F191" s="37">
        <v>7</v>
      </c>
      <c r="G191" s="15"/>
      <c r="H191" s="37">
        <v>7</v>
      </c>
      <c r="I191" s="114">
        <f t="shared" si="13"/>
        <v>1</v>
      </c>
      <c r="J191" s="3"/>
    </row>
    <row r="192" spans="1:10" ht="72.75" customHeight="1">
      <c r="A192" s="6" t="s">
        <v>429</v>
      </c>
      <c r="B192" s="6">
        <v>5140100</v>
      </c>
      <c r="C192" s="6" t="s">
        <v>47</v>
      </c>
      <c r="D192" s="6" t="s">
        <v>181</v>
      </c>
      <c r="E192" s="30" t="s">
        <v>246</v>
      </c>
      <c r="F192" s="37">
        <v>12.5</v>
      </c>
      <c r="G192" s="15"/>
      <c r="H192" s="37">
        <v>12.5</v>
      </c>
      <c r="I192" s="114">
        <f t="shared" si="13"/>
        <v>1</v>
      </c>
      <c r="J192" s="3"/>
    </row>
    <row r="193" spans="1:10" ht="65.25" customHeight="1">
      <c r="A193" s="6" t="s">
        <v>430</v>
      </c>
      <c r="B193" s="6">
        <v>5140100</v>
      </c>
      <c r="C193" s="6" t="s">
        <v>48</v>
      </c>
      <c r="D193" s="6" t="s">
        <v>181</v>
      </c>
      <c r="E193" s="30" t="s">
        <v>246</v>
      </c>
      <c r="F193" s="37">
        <v>5</v>
      </c>
      <c r="G193" s="15"/>
      <c r="H193" s="37">
        <v>5</v>
      </c>
      <c r="I193" s="114">
        <f t="shared" si="13"/>
        <v>1</v>
      </c>
      <c r="J193" s="3"/>
    </row>
    <row r="194" spans="1:10" ht="67.5" customHeight="1">
      <c r="A194" s="6" t="s">
        <v>431</v>
      </c>
      <c r="B194" s="6">
        <v>5140100</v>
      </c>
      <c r="C194" s="6" t="s">
        <v>49</v>
      </c>
      <c r="D194" s="6" t="s">
        <v>181</v>
      </c>
      <c r="E194" s="30" t="s">
        <v>246</v>
      </c>
      <c r="F194" s="37">
        <v>3</v>
      </c>
      <c r="G194" s="15"/>
      <c r="H194" s="37">
        <v>3</v>
      </c>
      <c r="I194" s="114">
        <f t="shared" si="13"/>
        <v>1</v>
      </c>
      <c r="J194" s="3"/>
    </row>
    <row r="195" spans="1:10" ht="63.75" customHeight="1">
      <c r="A195" s="6" t="s">
        <v>432</v>
      </c>
      <c r="B195" s="6">
        <v>5140100</v>
      </c>
      <c r="C195" s="6" t="s">
        <v>650</v>
      </c>
      <c r="D195" s="6" t="s">
        <v>181</v>
      </c>
      <c r="E195" s="30" t="s">
        <v>246</v>
      </c>
      <c r="F195" s="37">
        <v>0</v>
      </c>
      <c r="G195" s="15"/>
      <c r="H195" s="37">
        <v>0</v>
      </c>
      <c r="I195" s="114" t="s">
        <v>562</v>
      </c>
      <c r="J195" s="3"/>
    </row>
    <row r="196" spans="1:10" ht="69" customHeight="1">
      <c r="A196" s="6" t="s">
        <v>433</v>
      </c>
      <c r="B196" s="6">
        <v>5140100</v>
      </c>
      <c r="C196" s="6" t="s">
        <v>50</v>
      </c>
      <c r="D196" s="6" t="s">
        <v>181</v>
      </c>
      <c r="E196" s="30" t="s">
        <v>246</v>
      </c>
      <c r="F196" s="37">
        <v>0</v>
      </c>
      <c r="G196" s="15"/>
      <c r="H196" s="37">
        <v>0</v>
      </c>
      <c r="I196" s="114" t="s">
        <v>562</v>
      </c>
      <c r="J196" s="3"/>
    </row>
    <row r="197" spans="1:10" ht="72.75" customHeight="1">
      <c r="A197" s="6" t="s">
        <v>434</v>
      </c>
      <c r="B197" s="6"/>
      <c r="C197" s="6" t="s">
        <v>51</v>
      </c>
      <c r="D197" s="6" t="s">
        <v>181</v>
      </c>
      <c r="E197" s="30" t="s">
        <v>246</v>
      </c>
      <c r="F197" s="37">
        <v>0</v>
      </c>
      <c r="G197" s="15"/>
      <c r="H197" s="37">
        <v>0</v>
      </c>
      <c r="I197" s="114" t="s">
        <v>562</v>
      </c>
      <c r="J197" s="3"/>
    </row>
    <row r="198" spans="1:10" ht="70.5" customHeight="1">
      <c r="A198" s="6" t="s">
        <v>435</v>
      </c>
      <c r="B198" s="6">
        <v>5140100</v>
      </c>
      <c r="C198" s="6" t="s">
        <v>52</v>
      </c>
      <c r="D198" s="6" t="s">
        <v>181</v>
      </c>
      <c r="E198" s="30" t="s">
        <v>246</v>
      </c>
      <c r="F198" s="37">
        <v>30</v>
      </c>
      <c r="G198" s="15"/>
      <c r="H198" s="37">
        <v>30</v>
      </c>
      <c r="I198" s="114">
        <f t="shared" si="13"/>
        <v>1</v>
      </c>
      <c r="J198" s="3"/>
    </row>
    <row r="199" spans="1:10" ht="26.25" customHeight="1">
      <c r="A199" s="6"/>
      <c r="B199" s="6"/>
      <c r="C199" s="17" t="s">
        <v>243</v>
      </c>
      <c r="D199" s="6"/>
      <c r="E199" s="6"/>
      <c r="F199" s="28">
        <f>SUM(F165:F198)</f>
        <v>137213.1</v>
      </c>
      <c r="G199" s="7"/>
      <c r="H199" s="28">
        <f>SUM(H165:H198)</f>
        <v>136274.6</v>
      </c>
      <c r="I199" s="114">
        <f t="shared" si="13"/>
        <v>0.9931602740554656</v>
      </c>
      <c r="J199" s="3"/>
    </row>
    <row r="200" spans="1:10" s="62" customFormat="1" ht="18" customHeight="1">
      <c r="A200" s="48"/>
      <c r="B200" s="48"/>
      <c r="C200" s="50" t="s">
        <v>659</v>
      </c>
      <c r="D200" s="48"/>
      <c r="E200" s="48"/>
      <c r="F200" s="51">
        <f>F165+F175+F176+F177+F178+F179+F184</f>
        <v>44206.399999999994</v>
      </c>
      <c r="G200" s="61"/>
      <c r="H200" s="51">
        <f>H165+H175+H176+H177+H178+H179+H184</f>
        <v>44206.399999999994</v>
      </c>
      <c r="I200" s="114">
        <f t="shared" si="13"/>
        <v>1</v>
      </c>
      <c r="J200" s="138"/>
    </row>
    <row r="201" spans="1:10" ht="20.25" customHeight="1">
      <c r="A201" s="6"/>
      <c r="B201" s="6"/>
      <c r="C201" s="35" t="s">
        <v>249</v>
      </c>
      <c r="D201" s="39"/>
      <c r="E201" s="39"/>
      <c r="F201" s="34">
        <f>F166+F167+F168+F169+F170+F171+F172+F173+F180+F181+F182+F188+F174+F185+F186+F183</f>
        <v>92929.20000000001</v>
      </c>
      <c r="G201" s="7"/>
      <c r="H201" s="34">
        <f>H166+H167+H168+H169+H170+H171+H172+H173+H180+H181+H182+H188+H174+H185+H186+H183</f>
        <v>91990.70000000001</v>
      </c>
      <c r="I201" s="114">
        <f t="shared" si="13"/>
        <v>0.9899009138139573</v>
      </c>
      <c r="J201" s="3"/>
    </row>
    <row r="202" spans="1:10" ht="18.75" customHeight="1">
      <c r="A202" s="6"/>
      <c r="B202" s="6"/>
      <c r="C202" s="36" t="s">
        <v>247</v>
      </c>
      <c r="D202" s="6"/>
      <c r="E202" s="6"/>
      <c r="F202" s="38">
        <f>SUM(F189:F198)</f>
        <v>77.5</v>
      </c>
      <c r="G202" s="7"/>
      <c r="H202" s="38">
        <f>SUM(H189:H198)</f>
        <v>77.5</v>
      </c>
      <c r="I202" s="114">
        <f t="shared" si="13"/>
        <v>1</v>
      </c>
      <c r="J202" s="3"/>
    </row>
    <row r="203" spans="1:10" ht="17.25" customHeight="1">
      <c r="A203" s="154" t="s">
        <v>291</v>
      </c>
      <c r="B203" s="154"/>
      <c r="C203" s="154"/>
      <c r="D203" s="154"/>
      <c r="E203" s="154"/>
      <c r="F203" s="154"/>
      <c r="G203" s="154"/>
      <c r="H203" s="154"/>
      <c r="I203" s="154"/>
      <c r="J203" s="154"/>
    </row>
    <row r="204" spans="1:10" ht="20.25" customHeight="1">
      <c r="A204" s="165" t="s">
        <v>292</v>
      </c>
      <c r="B204" s="165"/>
      <c r="C204" s="165"/>
      <c r="D204" s="165"/>
      <c r="E204" s="165"/>
      <c r="F204" s="165"/>
      <c r="G204" s="165"/>
      <c r="H204" s="77"/>
      <c r="I204" s="77"/>
      <c r="J204" s="3"/>
    </row>
    <row r="205" spans="1:10" ht="71.25" customHeight="1">
      <c r="A205" s="16" t="s">
        <v>436</v>
      </c>
      <c r="B205" s="16"/>
      <c r="C205" s="6" t="s">
        <v>19</v>
      </c>
      <c r="D205" s="6" t="s">
        <v>20</v>
      </c>
      <c r="E205" s="30" t="s">
        <v>246</v>
      </c>
      <c r="F205" s="44">
        <v>300</v>
      </c>
      <c r="G205" s="15"/>
      <c r="H205" s="44">
        <v>300</v>
      </c>
      <c r="I205" s="114">
        <f aca="true" t="shared" si="14" ref="I205:I211">H205/F205</f>
        <v>1</v>
      </c>
      <c r="J205" s="132" t="s">
        <v>358</v>
      </c>
    </row>
    <row r="206" spans="1:10" ht="114" customHeight="1">
      <c r="A206" s="187" t="s">
        <v>437</v>
      </c>
      <c r="B206" s="187">
        <v>5140100</v>
      </c>
      <c r="C206" s="187" t="s">
        <v>587</v>
      </c>
      <c r="D206" s="187" t="s">
        <v>551</v>
      </c>
      <c r="E206" s="30" t="s">
        <v>246</v>
      </c>
      <c r="F206" s="37">
        <v>140</v>
      </c>
      <c r="G206" s="15"/>
      <c r="H206" s="37">
        <v>195</v>
      </c>
      <c r="I206" s="144">
        <f t="shared" si="14"/>
        <v>1.3928571428571428</v>
      </c>
      <c r="J206" s="163" t="s">
        <v>357</v>
      </c>
    </row>
    <row r="207" spans="1:10" ht="101.25" customHeight="1">
      <c r="A207" s="187"/>
      <c r="B207" s="187"/>
      <c r="C207" s="187"/>
      <c r="D207" s="187"/>
      <c r="E207" s="45" t="s">
        <v>245</v>
      </c>
      <c r="F207" s="46">
        <v>419</v>
      </c>
      <c r="G207" s="46"/>
      <c r="H207" s="46">
        <v>419</v>
      </c>
      <c r="I207" s="144">
        <f t="shared" si="14"/>
        <v>1</v>
      </c>
      <c r="J207" s="163"/>
    </row>
    <row r="208" spans="1:10" ht="30.75" customHeight="1">
      <c r="A208" s="6" t="s">
        <v>720</v>
      </c>
      <c r="B208" s="6">
        <v>7950015</v>
      </c>
      <c r="C208" s="6" t="s">
        <v>590</v>
      </c>
      <c r="D208" s="6" t="s">
        <v>591</v>
      </c>
      <c r="E208" s="30" t="s">
        <v>246</v>
      </c>
      <c r="F208" s="37">
        <v>50</v>
      </c>
      <c r="G208" s="15"/>
      <c r="H208" s="37">
        <v>50</v>
      </c>
      <c r="I208" s="144">
        <f t="shared" si="14"/>
        <v>1</v>
      </c>
      <c r="J208" s="148" t="s">
        <v>592</v>
      </c>
    </row>
    <row r="209" spans="1:10" ht="15.75">
      <c r="A209" s="9"/>
      <c r="B209" s="9"/>
      <c r="C209" s="17" t="s">
        <v>243</v>
      </c>
      <c r="D209" s="6"/>
      <c r="E209" s="6"/>
      <c r="F209" s="7">
        <f>SUM(F205:F208)</f>
        <v>909</v>
      </c>
      <c r="G209" s="7"/>
      <c r="H209" s="7">
        <f>SUM(H205:H208)</f>
        <v>964</v>
      </c>
      <c r="I209" s="114">
        <f t="shared" si="14"/>
        <v>1.0605060506050605</v>
      </c>
      <c r="J209" s="3"/>
    </row>
    <row r="210" spans="1:10" ht="15.75">
      <c r="A210" s="6"/>
      <c r="B210" s="6"/>
      <c r="C210" s="36" t="s">
        <v>247</v>
      </c>
      <c r="D210" s="6"/>
      <c r="E210" s="6"/>
      <c r="F210" s="38">
        <f>SUM(F205:F206)+F208</f>
        <v>490</v>
      </c>
      <c r="G210" s="38">
        <f>SUM(G205:G206)+G208</f>
        <v>0</v>
      </c>
      <c r="H210" s="38">
        <f>SUM(H205:H206)+H208</f>
        <v>545</v>
      </c>
      <c r="I210" s="114">
        <f t="shared" si="14"/>
        <v>1.1122448979591837</v>
      </c>
      <c r="J210" s="3"/>
    </row>
    <row r="211" spans="1:10" ht="15.75" customHeight="1">
      <c r="A211" s="6"/>
      <c r="B211" s="6"/>
      <c r="C211" s="47" t="s">
        <v>244</v>
      </c>
      <c r="D211" s="45"/>
      <c r="E211" s="45"/>
      <c r="F211" s="64">
        <f>F207</f>
        <v>419</v>
      </c>
      <c r="G211" s="64"/>
      <c r="H211" s="64">
        <f>H207</f>
        <v>419</v>
      </c>
      <c r="I211" s="114">
        <f t="shared" si="14"/>
        <v>1</v>
      </c>
      <c r="J211" s="3"/>
    </row>
    <row r="212" spans="1:10" ht="15.75" customHeight="1">
      <c r="A212" s="160" t="s">
        <v>304</v>
      </c>
      <c r="B212" s="160"/>
      <c r="C212" s="160"/>
      <c r="D212" s="160"/>
      <c r="E212" s="160"/>
      <c r="F212" s="160"/>
      <c r="G212" s="160"/>
      <c r="H212" s="160"/>
      <c r="I212" s="160"/>
      <c r="J212" s="160"/>
    </row>
    <row r="213" spans="1:10" ht="25.5" customHeight="1">
      <c r="A213" s="165" t="s">
        <v>141</v>
      </c>
      <c r="B213" s="165"/>
      <c r="C213" s="165"/>
      <c r="D213" s="165"/>
      <c r="E213" s="165"/>
      <c r="F213" s="5"/>
      <c r="G213" s="5"/>
      <c r="H213" s="77"/>
      <c r="I213" s="77"/>
      <c r="J213" s="3"/>
    </row>
    <row r="214" spans="1:10" ht="69" customHeight="1">
      <c r="A214" s="6" t="s">
        <v>438</v>
      </c>
      <c r="B214" s="6">
        <v>5140100</v>
      </c>
      <c r="C214" s="6" t="s">
        <v>300</v>
      </c>
      <c r="D214" s="6" t="s">
        <v>301</v>
      </c>
      <c r="E214" s="30" t="s">
        <v>246</v>
      </c>
      <c r="F214" s="37">
        <v>4</v>
      </c>
      <c r="G214" s="6"/>
      <c r="H214" s="37">
        <v>4</v>
      </c>
      <c r="I214" s="114">
        <f>H214/F214</f>
        <v>1</v>
      </c>
      <c r="J214" s="132" t="s">
        <v>221</v>
      </c>
    </row>
    <row r="215" spans="1:10" ht="69" customHeight="1">
      <c r="A215" s="6" t="s">
        <v>439</v>
      </c>
      <c r="B215" s="6">
        <v>5140100</v>
      </c>
      <c r="C215" s="6" t="s">
        <v>142</v>
      </c>
      <c r="D215" s="6" t="s">
        <v>301</v>
      </c>
      <c r="E215" s="30" t="s">
        <v>246</v>
      </c>
      <c r="F215" s="37">
        <v>20</v>
      </c>
      <c r="G215" s="6"/>
      <c r="H215" s="37">
        <v>20</v>
      </c>
      <c r="I215" s="114">
        <f>H215/F215</f>
        <v>1</v>
      </c>
      <c r="J215" s="132" t="s">
        <v>222</v>
      </c>
    </row>
    <row r="216" spans="1:10" ht="15.75">
      <c r="A216" s="165" t="s">
        <v>143</v>
      </c>
      <c r="B216" s="165"/>
      <c r="C216" s="165"/>
      <c r="D216" s="165"/>
      <c r="E216" s="165"/>
      <c r="F216" s="165"/>
      <c r="G216" s="165"/>
      <c r="H216" s="165"/>
      <c r="I216" s="165"/>
      <c r="J216" s="165"/>
    </row>
    <row r="217" spans="1:10" ht="66.75" customHeight="1">
      <c r="A217" s="6" t="s">
        <v>440</v>
      </c>
      <c r="B217" s="6">
        <v>5140100</v>
      </c>
      <c r="C217" s="6" t="s">
        <v>130</v>
      </c>
      <c r="D217" s="6" t="s">
        <v>301</v>
      </c>
      <c r="E217" s="30" t="s">
        <v>246</v>
      </c>
      <c r="F217" s="37">
        <v>3</v>
      </c>
      <c r="G217" s="15"/>
      <c r="H217" s="37">
        <v>3</v>
      </c>
      <c r="I217" s="114">
        <f>H217/F217</f>
        <v>1</v>
      </c>
      <c r="J217" s="132" t="s">
        <v>223</v>
      </c>
    </row>
    <row r="218" spans="1:10" ht="70.5" customHeight="1">
      <c r="A218" s="6" t="s">
        <v>441</v>
      </c>
      <c r="B218" s="6">
        <v>5140100</v>
      </c>
      <c r="C218" s="6" t="s">
        <v>56</v>
      </c>
      <c r="D218" s="6" t="s">
        <v>301</v>
      </c>
      <c r="E218" s="30" t="s">
        <v>246</v>
      </c>
      <c r="F218" s="37">
        <v>0</v>
      </c>
      <c r="G218" s="15"/>
      <c r="H218" s="37">
        <v>0</v>
      </c>
      <c r="I218" s="114" t="s">
        <v>562</v>
      </c>
      <c r="J218" s="132" t="s">
        <v>562</v>
      </c>
    </row>
    <row r="219" spans="1:10" ht="73.5" customHeight="1">
      <c r="A219" s="6" t="s">
        <v>442</v>
      </c>
      <c r="B219" s="6">
        <v>5140100</v>
      </c>
      <c r="C219" s="6" t="s">
        <v>220</v>
      </c>
      <c r="D219" s="6" t="s">
        <v>301</v>
      </c>
      <c r="E219" s="30" t="s">
        <v>246</v>
      </c>
      <c r="F219" s="37">
        <v>8</v>
      </c>
      <c r="G219" s="15"/>
      <c r="H219" s="37">
        <v>8</v>
      </c>
      <c r="I219" s="114">
        <f>H219/F219</f>
        <v>1</v>
      </c>
      <c r="J219" s="132" t="s">
        <v>224</v>
      </c>
    </row>
    <row r="220" spans="1:10" ht="108.75" customHeight="1">
      <c r="A220" s="6" t="s">
        <v>443</v>
      </c>
      <c r="B220" s="6">
        <v>5140100</v>
      </c>
      <c r="C220" s="6" t="s">
        <v>131</v>
      </c>
      <c r="D220" s="6" t="s">
        <v>301</v>
      </c>
      <c r="E220" s="30" t="s">
        <v>246</v>
      </c>
      <c r="F220" s="37">
        <v>10</v>
      </c>
      <c r="G220" s="15"/>
      <c r="H220" s="37">
        <v>10</v>
      </c>
      <c r="I220" s="114">
        <f>H220/F220</f>
        <v>1</v>
      </c>
      <c r="J220" s="132" t="s">
        <v>225</v>
      </c>
    </row>
    <row r="221" spans="1:10" ht="70.5" customHeight="1">
      <c r="A221" s="6" t="s">
        <v>444</v>
      </c>
      <c r="B221" s="6">
        <v>5140100</v>
      </c>
      <c r="C221" s="24" t="s">
        <v>647</v>
      </c>
      <c r="D221" s="6" t="s">
        <v>301</v>
      </c>
      <c r="E221" s="30" t="s">
        <v>246</v>
      </c>
      <c r="F221" s="37">
        <v>10</v>
      </c>
      <c r="G221" s="15"/>
      <c r="H221" s="37">
        <v>10</v>
      </c>
      <c r="I221" s="114">
        <f>H221/F221</f>
        <v>1</v>
      </c>
      <c r="J221" s="132" t="s">
        <v>226</v>
      </c>
    </row>
    <row r="222" spans="1:10" ht="21" customHeight="1">
      <c r="A222" s="165" t="s">
        <v>631</v>
      </c>
      <c r="B222" s="165"/>
      <c r="C222" s="165"/>
      <c r="D222" s="165"/>
      <c r="E222" s="165"/>
      <c r="F222" s="165"/>
      <c r="G222" s="165"/>
      <c r="H222" s="165"/>
      <c r="I222" s="165"/>
      <c r="J222" s="165"/>
    </row>
    <row r="223" spans="1:10" ht="72.75" customHeight="1">
      <c r="A223" s="6" t="s">
        <v>445</v>
      </c>
      <c r="B223" s="6">
        <v>5140100</v>
      </c>
      <c r="C223" s="6" t="s">
        <v>648</v>
      </c>
      <c r="D223" s="6" t="s">
        <v>301</v>
      </c>
      <c r="E223" s="30" t="s">
        <v>246</v>
      </c>
      <c r="F223" s="37">
        <v>2.5</v>
      </c>
      <c r="G223" s="15"/>
      <c r="H223" s="37">
        <v>2.5</v>
      </c>
      <c r="I223" s="114">
        <f>H223/F223</f>
        <v>1</v>
      </c>
      <c r="J223" s="132" t="s">
        <v>227</v>
      </c>
    </row>
    <row r="224" spans="1:10" ht="15.75">
      <c r="A224" s="9"/>
      <c r="B224" s="9"/>
      <c r="C224" s="190" t="s">
        <v>144</v>
      </c>
      <c r="D224" s="190"/>
      <c r="E224" s="190"/>
      <c r="F224" s="190"/>
      <c r="G224" s="190"/>
      <c r="H224" s="190"/>
      <c r="I224" s="190"/>
      <c r="J224" s="190"/>
    </row>
    <row r="225" spans="1:10" ht="74.25" customHeight="1">
      <c r="A225" s="6" t="s">
        <v>446</v>
      </c>
      <c r="B225" s="6">
        <v>5140100</v>
      </c>
      <c r="C225" s="6" t="s">
        <v>628</v>
      </c>
      <c r="D225" s="6" t="s">
        <v>301</v>
      </c>
      <c r="E225" s="30" t="s">
        <v>246</v>
      </c>
      <c r="F225" s="37">
        <v>20</v>
      </c>
      <c r="G225" s="15"/>
      <c r="H225" s="37">
        <v>20</v>
      </c>
      <c r="I225" s="114">
        <f>H225/F225</f>
        <v>1</v>
      </c>
      <c r="J225" s="45" t="s">
        <v>228</v>
      </c>
    </row>
    <row r="226" spans="1:10" ht="15.75">
      <c r="A226" s="6"/>
      <c r="B226" s="6"/>
      <c r="C226" s="17" t="s">
        <v>243</v>
      </c>
      <c r="D226" s="6"/>
      <c r="E226" s="30"/>
      <c r="F226" s="64">
        <f>SUM(F214:F225)</f>
        <v>77.5</v>
      </c>
      <c r="G226" s="64"/>
      <c r="H226" s="64">
        <f>SUM(H214:H225)</f>
        <v>77.5</v>
      </c>
      <c r="I226" s="114">
        <f>H226/F226</f>
        <v>1</v>
      </c>
      <c r="J226" s="3"/>
    </row>
    <row r="227" spans="1:10" ht="15.75">
      <c r="A227" s="6"/>
      <c r="B227" s="6"/>
      <c r="C227" s="36" t="s">
        <v>247</v>
      </c>
      <c r="D227" s="6"/>
      <c r="E227" s="6"/>
      <c r="F227" s="38">
        <f>F226</f>
        <v>77.5</v>
      </c>
      <c r="G227" s="7"/>
      <c r="H227" s="38">
        <f>H226</f>
        <v>77.5</v>
      </c>
      <c r="I227" s="114">
        <f>H227/F227</f>
        <v>1</v>
      </c>
      <c r="J227" s="3"/>
    </row>
    <row r="228" spans="1:10" ht="15.75" customHeight="1">
      <c r="A228" s="160" t="s">
        <v>193</v>
      </c>
      <c r="B228" s="160"/>
      <c r="C228" s="160"/>
      <c r="D228" s="160"/>
      <c r="E228" s="160"/>
      <c r="F228" s="160"/>
      <c r="G228" s="160"/>
      <c r="H228" s="160"/>
      <c r="I228" s="160"/>
      <c r="J228" s="160"/>
    </row>
    <row r="229" spans="1:10" ht="15.75">
      <c r="A229" s="189" t="s">
        <v>145</v>
      </c>
      <c r="B229" s="189"/>
      <c r="C229" s="189"/>
      <c r="D229" s="189"/>
      <c r="E229" s="189"/>
      <c r="F229" s="189"/>
      <c r="G229" s="189"/>
      <c r="H229" s="189"/>
      <c r="I229" s="189"/>
      <c r="J229" s="189"/>
    </row>
    <row r="230" spans="1:10" ht="60" customHeight="1">
      <c r="A230" s="6" t="s">
        <v>572</v>
      </c>
      <c r="B230" s="6"/>
      <c r="C230" s="6" t="s">
        <v>518</v>
      </c>
      <c r="D230" s="6" t="s">
        <v>563</v>
      </c>
      <c r="E230" s="30" t="s">
        <v>246</v>
      </c>
      <c r="F230" s="37">
        <v>0</v>
      </c>
      <c r="G230" s="199"/>
      <c r="H230" s="37">
        <v>0</v>
      </c>
      <c r="I230" s="114" t="s">
        <v>562</v>
      </c>
      <c r="J230" s="3"/>
    </row>
    <row r="231" spans="1:10" ht="210" customHeight="1">
      <c r="A231" s="6" t="s">
        <v>447</v>
      </c>
      <c r="B231" s="6"/>
      <c r="C231" s="6" t="s">
        <v>519</v>
      </c>
      <c r="D231" s="6" t="s">
        <v>563</v>
      </c>
      <c r="E231" s="39" t="s">
        <v>248</v>
      </c>
      <c r="F231" s="42">
        <v>45</v>
      </c>
      <c r="G231" s="199"/>
      <c r="H231" s="42">
        <v>7</v>
      </c>
      <c r="I231" s="114">
        <f>H231/F231</f>
        <v>0.15555555555555556</v>
      </c>
      <c r="J231" s="145" t="s">
        <v>231</v>
      </c>
    </row>
    <row r="232" spans="1:10" ht="63.75" customHeight="1">
      <c r="A232" s="6" t="s">
        <v>448</v>
      </c>
      <c r="B232" s="6"/>
      <c r="C232" s="6" t="s">
        <v>521</v>
      </c>
      <c r="D232" s="6" t="s">
        <v>563</v>
      </c>
      <c r="E232" s="48" t="s">
        <v>642</v>
      </c>
      <c r="F232" s="52" t="s">
        <v>564</v>
      </c>
      <c r="G232" s="15"/>
      <c r="H232" s="52" t="s">
        <v>564</v>
      </c>
      <c r="I232" s="77"/>
      <c r="J232" s="3"/>
    </row>
    <row r="233" spans="1:10" ht="46.5" customHeight="1">
      <c r="A233" s="6" t="s">
        <v>449</v>
      </c>
      <c r="B233" s="6"/>
      <c r="C233" s="6" t="s">
        <v>522</v>
      </c>
      <c r="D233" s="6" t="s">
        <v>563</v>
      </c>
      <c r="E233" s="30" t="s">
        <v>246</v>
      </c>
      <c r="F233" s="31">
        <v>0</v>
      </c>
      <c r="G233" s="15"/>
      <c r="H233" s="31">
        <v>0</v>
      </c>
      <c r="I233" s="114" t="s">
        <v>562</v>
      </c>
      <c r="J233" s="3"/>
    </row>
    <row r="234" spans="1:10" ht="48.75" customHeight="1">
      <c r="A234" s="6" t="s">
        <v>450</v>
      </c>
      <c r="B234" s="6"/>
      <c r="C234" s="6" t="s">
        <v>694</v>
      </c>
      <c r="D234" s="6" t="s">
        <v>563</v>
      </c>
      <c r="E234" s="30" t="s">
        <v>246</v>
      </c>
      <c r="F234" s="31">
        <v>5390</v>
      </c>
      <c r="G234" s="15"/>
      <c r="H234" s="31">
        <v>5390</v>
      </c>
      <c r="I234" s="114">
        <f>H234/F234</f>
        <v>1</v>
      </c>
      <c r="J234" s="45" t="s">
        <v>695</v>
      </c>
    </row>
    <row r="235" spans="1:10" ht="15.75">
      <c r="A235" s="164" t="s">
        <v>189</v>
      </c>
      <c r="B235" s="164"/>
      <c r="C235" s="164"/>
      <c r="D235" s="164"/>
      <c r="E235" s="164"/>
      <c r="F235" s="164"/>
      <c r="G235" s="164"/>
      <c r="H235" s="164"/>
      <c r="I235" s="164"/>
      <c r="J235" s="164"/>
    </row>
    <row r="236" spans="1:10" ht="70.5" customHeight="1">
      <c r="A236" s="6" t="s">
        <v>451</v>
      </c>
      <c r="B236" s="6"/>
      <c r="C236" s="6" t="s">
        <v>3</v>
      </c>
      <c r="D236" s="6" t="s">
        <v>563</v>
      </c>
      <c r="E236" s="39" t="s">
        <v>248</v>
      </c>
      <c r="F236" s="40">
        <v>1881</v>
      </c>
      <c r="G236" s="15"/>
      <c r="H236" s="40">
        <v>1881</v>
      </c>
      <c r="I236" s="114">
        <f>H236/F236</f>
        <v>1</v>
      </c>
      <c r="J236" s="210" t="s">
        <v>232</v>
      </c>
    </row>
    <row r="237" spans="1:10" ht="48.75" customHeight="1">
      <c r="A237" s="6" t="s">
        <v>452</v>
      </c>
      <c r="B237" s="6"/>
      <c r="C237" s="6" t="s">
        <v>523</v>
      </c>
      <c r="D237" s="6" t="s">
        <v>563</v>
      </c>
      <c r="E237" s="39" t="s">
        <v>248</v>
      </c>
      <c r="F237" s="40">
        <v>175</v>
      </c>
      <c r="G237" s="15"/>
      <c r="H237" s="40">
        <v>175</v>
      </c>
      <c r="I237" s="114">
        <f>H237/F237</f>
        <v>1</v>
      </c>
      <c r="J237" s="210"/>
    </row>
    <row r="238" spans="1:10" ht="31.5">
      <c r="A238" s="6" t="s">
        <v>453</v>
      </c>
      <c r="B238" s="6"/>
      <c r="C238" s="6" t="s">
        <v>524</v>
      </c>
      <c r="D238" s="6" t="s">
        <v>563</v>
      </c>
      <c r="E238" s="39" t="s">
        <v>248</v>
      </c>
      <c r="F238" s="40">
        <v>850</v>
      </c>
      <c r="G238" s="15"/>
      <c r="H238" s="40">
        <v>850</v>
      </c>
      <c r="I238" s="114">
        <f>H238/F238</f>
        <v>1</v>
      </c>
      <c r="J238" s="210"/>
    </row>
    <row r="239" spans="1:10" ht="57.75" customHeight="1">
      <c r="A239" s="6" t="s">
        <v>454</v>
      </c>
      <c r="B239" s="6"/>
      <c r="C239" s="6" t="s">
        <v>691</v>
      </c>
      <c r="D239" s="6" t="s">
        <v>563</v>
      </c>
      <c r="E239" s="30" t="s">
        <v>246</v>
      </c>
      <c r="F239" s="31">
        <v>4084</v>
      </c>
      <c r="G239" s="37"/>
      <c r="H239" s="31">
        <v>4084</v>
      </c>
      <c r="I239" s="114">
        <f>H239/F239</f>
        <v>1</v>
      </c>
      <c r="J239" s="151" t="s">
        <v>700</v>
      </c>
    </row>
    <row r="240" spans="1:10" ht="15.75" customHeight="1">
      <c r="A240" s="190" t="s">
        <v>4</v>
      </c>
      <c r="B240" s="190"/>
      <c r="C240" s="190"/>
      <c r="D240" s="190"/>
      <c r="E240" s="190"/>
      <c r="F240" s="190"/>
      <c r="G240" s="190"/>
      <c r="H240" s="190"/>
      <c r="I240" s="190"/>
      <c r="J240" s="190"/>
    </row>
    <row r="241" spans="1:10" ht="60.75" customHeight="1">
      <c r="A241" s="6" t="s">
        <v>455</v>
      </c>
      <c r="B241" s="6"/>
      <c r="C241" s="6" t="s">
        <v>525</v>
      </c>
      <c r="D241" s="6" t="s">
        <v>563</v>
      </c>
      <c r="E241" s="30" t="s">
        <v>246</v>
      </c>
      <c r="F241" s="37">
        <v>0</v>
      </c>
      <c r="G241" s="199"/>
      <c r="H241" s="37">
        <v>0</v>
      </c>
      <c r="I241" s="114" t="s">
        <v>562</v>
      </c>
      <c r="J241" s="194" t="s">
        <v>725</v>
      </c>
    </row>
    <row r="242" spans="1:10" ht="71.25" customHeight="1">
      <c r="A242" s="6" t="s">
        <v>456</v>
      </c>
      <c r="B242" s="6"/>
      <c r="C242" s="6" t="s">
        <v>239</v>
      </c>
      <c r="D242" s="6" t="s">
        <v>563</v>
      </c>
      <c r="E242" s="30" t="s">
        <v>246</v>
      </c>
      <c r="F242" s="37">
        <v>0</v>
      </c>
      <c r="G242" s="199"/>
      <c r="H242" s="37">
        <v>0</v>
      </c>
      <c r="I242" s="114" t="s">
        <v>562</v>
      </c>
      <c r="J242" s="194"/>
    </row>
    <row r="243" spans="1:10" ht="23.25" customHeight="1">
      <c r="A243" s="190" t="s">
        <v>190</v>
      </c>
      <c r="B243" s="190"/>
      <c r="C243" s="190"/>
      <c r="D243" s="190"/>
      <c r="E243" s="190"/>
      <c r="F243" s="190"/>
      <c r="G243" s="190"/>
      <c r="H243" s="190"/>
      <c r="I243" s="190"/>
      <c r="J243" s="190"/>
    </row>
    <row r="244" spans="1:10" ht="36" customHeight="1">
      <c r="A244" s="187" t="s">
        <v>457</v>
      </c>
      <c r="B244" s="190"/>
      <c r="C244" s="187" t="s">
        <v>526</v>
      </c>
      <c r="D244" s="187" t="s">
        <v>563</v>
      </c>
      <c r="E244" s="73" t="s">
        <v>642</v>
      </c>
      <c r="F244" s="74">
        <v>3364.4</v>
      </c>
      <c r="G244" s="9"/>
      <c r="H244" s="74">
        <v>3301</v>
      </c>
      <c r="I244" s="114">
        <f>H244/F244</f>
        <v>0.9811556295327547</v>
      </c>
      <c r="J244" s="201" t="s">
        <v>696</v>
      </c>
    </row>
    <row r="245" spans="1:10" ht="31.5">
      <c r="A245" s="187"/>
      <c r="B245" s="190"/>
      <c r="C245" s="187"/>
      <c r="D245" s="187"/>
      <c r="E245" s="39" t="s">
        <v>248</v>
      </c>
      <c r="F245" s="40">
        <v>2246</v>
      </c>
      <c r="G245" s="199"/>
      <c r="H245" s="40">
        <v>2246</v>
      </c>
      <c r="I245" s="114">
        <f>H245/F245</f>
        <v>1</v>
      </c>
      <c r="J245" s="201"/>
    </row>
    <row r="246" spans="1:10" ht="31.5">
      <c r="A246" s="187"/>
      <c r="B246" s="190"/>
      <c r="C246" s="187"/>
      <c r="D246" s="187"/>
      <c r="E246" s="30" t="s">
        <v>247</v>
      </c>
      <c r="F246" s="31">
        <v>0</v>
      </c>
      <c r="G246" s="199"/>
      <c r="H246" s="31">
        <v>0</v>
      </c>
      <c r="I246" s="114" t="s">
        <v>562</v>
      </c>
      <c r="J246" s="201"/>
    </row>
    <row r="247" spans="1:10" ht="45" customHeight="1">
      <c r="A247" s="6" t="s">
        <v>458</v>
      </c>
      <c r="B247" s="6"/>
      <c r="C247" s="6" t="s">
        <v>528</v>
      </c>
      <c r="D247" s="6" t="s">
        <v>563</v>
      </c>
      <c r="E247" s="39" t="s">
        <v>248</v>
      </c>
      <c r="F247" s="40">
        <v>91</v>
      </c>
      <c r="G247" s="199"/>
      <c r="H247" s="40">
        <v>91</v>
      </c>
      <c r="I247" s="114">
        <f>H247/F247</f>
        <v>1</v>
      </c>
      <c r="J247" s="201"/>
    </row>
    <row r="248" spans="1:10" ht="46.5" customHeight="1">
      <c r="A248" s="6" t="s">
        <v>459</v>
      </c>
      <c r="B248" s="6"/>
      <c r="C248" s="6" t="s">
        <v>529</v>
      </c>
      <c r="D248" s="6" t="s">
        <v>563</v>
      </c>
      <c r="E248" s="39" t="s">
        <v>248</v>
      </c>
      <c r="F248" s="65">
        <v>0</v>
      </c>
      <c r="G248" s="15"/>
      <c r="H248" s="65">
        <v>0</v>
      </c>
      <c r="I248" s="114" t="s">
        <v>562</v>
      </c>
      <c r="J248" s="201"/>
    </row>
    <row r="249" spans="1:10" ht="15.75" customHeight="1">
      <c r="A249" s="190" t="s">
        <v>191</v>
      </c>
      <c r="B249" s="190"/>
      <c r="C249" s="190"/>
      <c r="D249" s="190"/>
      <c r="E249" s="190"/>
      <c r="F249" s="190"/>
      <c r="G249" s="190"/>
      <c r="H249" s="190"/>
      <c r="I249" s="190"/>
      <c r="J249" s="190"/>
    </row>
    <row r="250" spans="1:10" ht="40.5" customHeight="1">
      <c r="A250" s="187" t="s">
        <v>460</v>
      </c>
      <c r="B250" s="187"/>
      <c r="C250" s="187" t="s">
        <v>530</v>
      </c>
      <c r="D250" s="187" t="s">
        <v>563</v>
      </c>
      <c r="E250" s="39" t="s">
        <v>248</v>
      </c>
      <c r="F250" s="42">
        <v>130</v>
      </c>
      <c r="G250" s="199"/>
      <c r="H250" s="42">
        <v>0</v>
      </c>
      <c r="I250" s="114">
        <f>H250/F250</f>
        <v>0</v>
      </c>
      <c r="J250" s="194" t="s">
        <v>692</v>
      </c>
    </row>
    <row r="251" spans="1:10" ht="30.75" customHeight="1">
      <c r="A251" s="187"/>
      <c r="B251" s="187"/>
      <c r="C251" s="187"/>
      <c r="D251" s="187"/>
      <c r="E251" s="30" t="s">
        <v>246</v>
      </c>
      <c r="F251" s="37">
        <v>0</v>
      </c>
      <c r="G251" s="199"/>
      <c r="H251" s="37">
        <v>0</v>
      </c>
      <c r="I251" s="114" t="s">
        <v>562</v>
      </c>
      <c r="J251" s="194"/>
    </row>
    <row r="252" spans="1:10" ht="66" customHeight="1">
      <c r="A252" s="6" t="s">
        <v>461</v>
      </c>
      <c r="B252" s="6"/>
      <c r="C252" s="6" t="s">
        <v>531</v>
      </c>
      <c r="D252" s="6" t="s">
        <v>563</v>
      </c>
      <c r="E252" s="30" t="s">
        <v>246</v>
      </c>
      <c r="F252" s="37">
        <v>0</v>
      </c>
      <c r="G252" s="199"/>
      <c r="H252" s="37">
        <v>0</v>
      </c>
      <c r="I252" s="114" t="s">
        <v>562</v>
      </c>
      <c r="J252" s="194"/>
    </row>
    <row r="253" spans="1:10" ht="22.5" customHeight="1">
      <c r="A253" s="189" t="s">
        <v>532</v>
      </c>
      <c r="B253" s="189"/>
      <c r="C253" s="189"/>
      <c r="D253" s="189"/>
      <c r="E253" s="189"/>
      <c r="F253" s="189"/>
      <c r="G253" s="189"/>
      <c r="H253" s="189"/>
      <c r="I253" s="189"/>
      <c r="J253" s="189"/>
    </row>
    <row r="254" spans="1:10" ht="84" customHeight="1">
      <c r="A254" s="6" t="s">
        <v>462</v>
      </c>
      <c r="B254" s="6"/>
      <c r="C254" s="6" t="s">
        <v>533</v>
      </c>
      <c r="D254" s="6" t="s">
        <v>563</v>
      </c>
      <c r="E254" s="30" t="s">
        <v>246</v>
      </c>
      <c r="F254" s="37">
        <v>0</v>
      </c>
      <c r="G254" s="199"/>
      <c r="H254" s="37">
        <v>0</v>
      </c>
      <c r="I254" s="114" t="s">
        <v>562</v>
      </c>
      <c r="J254" s="3"/>
    </row>
    <row r="255" spans="1:10" ht="53.25" customHeight="1">
      <c r="A255" s="6" t="s">
        <v>719</v>
      </c>
      <c r="B255" s="6"/>
      <c r="C255" s="6" t="s">
        <v>534</v>
      </c>
      <c r="D255" s="6" t="s">
        <v>563</v>
      </c>
      <c r="E255" s="30" t="s">
        <v>246</v>
      </c>
      <c r="F255" s="37">
        <v>0</v>
      </c>
      <c r="G255" s="199"/>
      <c r="H255" s="37">
        <v>0</v>
      </c>
      <c r="I255" s="114" t="s">
        <v>562</v>
      </c>
      <c r="J255" s="3"/>
    </row>
    <row r="256" spans="1:10" ht="87" customHeight="1">
      <c r="A256" s="6" t="s">
        <v>463</v>
      </c>
      <c r="B256" s="6"/>
      <c r="C256" s="6" t="s">
        <v>553</v>
      </c>
      <c r="D256" s="6" t="s">
        <v>563</v>
      </c>
      <c r="E256" s="30" t="s">
        <v>246</v>
      </c>
      <c r="F256" s="37">
        <v>33</v>
      </c>
      <c r="G256" s="199"/>
      <c r="H256" s="37">
        <v>33</v>
      </c>
      <c r="I256" s="114" t="s">
        <v>562</v>
      </c>
      <c r="J256" s="132" t="s">
        <v>693</v>
      </c>
    </row>
    <row r="257" spans="1:10" ht="25.5" customHeight="1">
      <c r="A257" s="190" t="s">
        <v>192</v>
      </c>
      <c r="B257" s="190"/>
      <c r="C257" s="190"/>
      <c r="D257" s="190"/>
      <c r="E257" s="190"/>
      <c r="F257" s="190"/>
      <c r="G257" s="190"/>
      <c r="H257" s="190"/>
      <c r="I257" s="190"/>
      <c r="J257" s="190"/>
    </row>
    <row r="258" spans="1:10" ht="48" customHeight="1">
      <c r="A258" s="6" t="s">
        <v>464</v>
      </c>
      <c r="B258" s="6"/>
      <c r="C258" s="6" t="s">
        <v>554</v>
      </c>
      <c r="D258" s="6" t="s">
        <v>563</v>
      </c>
      <c r="E258" s="39" t="s">
        <v>248</v>
      </c>
      <c r="F258" s="40">
        <v>10552.5</v>
      </c>
      <c r="G258" s="199"/>
      <c r="H258" s="40">
        <v>10457</v>
      </c>
      <c r="I258" s="114">
        <f>H258/F258</f>
        <v>0.9909500118455342</v>
      </c>
      <c r="J258" s="194" t="s">
        <v>697</v>
      </c>
    </row>
    <row r="259" spans="1:10" ht="66.75" customHeight="1">
      <c r="A259" s="6" t="s">
        <v>465</v>
      </c>
      <c r="B259" s="6"/>
      <c r="C259" s="6" t="s">
        <v>555</v>
      </c>
      <c r="D259" s="6" t="s">
        <v>563</v>
      </c>
      <c r="E259" s="39" t="s">
        <v>248</v>
      </c>
      <c r="F259" s="40">
        <v>6848.1</v>
      </c>
      <c r="G259" s="199"/>
      <c r="H259" s="40">
        <v>6875</v>
      </c>
      <c r="I259" s="114">
        <f>H259/F259</f>
        <v>1.0039280968443802</v>
      </c>
      <c r="J259" s="194"/>
    </row>
    <row r="260" spans="1:10" ht="49.5" customHeight="1">
      <c r="A260" s="6" t="s">
        <v>466</v>
      </c>
      <c r="B260" s="6"/>
      <c r="C260" s="6" t="s">
        <v>556</v>
      </c>
      <c r="D260" s="6" t="s">
        <v>563</v>
      </c>
      <c r="E260" s="39" t="s">
        <v>248</v>
      </c>
      <c r="F260" s="40">
        <v>1361.4</v>
      </c>
      <c r="G260" s="199"/>
      <c r="H260" s="40">
        <v>1346.7</v>
      </c>
      <c r="I260" s="114">
        <f>H260/F260</f>
        <v>0.9892022917584838</v>
      </c>
      <c r="J260" s="194"/>
    </row>
    <row r="261" spans="1:10" ht="32.25" customHeight="1">
      <c r="A261" s="187" t="s">
        <v>467</v>
      </c>
      <c r="B261" s="187">
        <v>4320200</v>
      </c>
      <c r="C261" s="187" t="s">
        <v>557</v>
      </c>
      <c r="D261" s="187" t="s">
        <v>563</v>
      </c>
      <c r="E261" s="39" t="s">
        <v>248</v>
      </c>
      <c r="F261" s="40">
        <v>0</v>
      </c>
      <c r="G261" s="199"/>
      <c r="H261" s="40">
        <v>0</v>
      </c>
      <c r="I261" s="114" t="s">
        <v>562</v>
      </c>
      <c r="J261" s="202" t="s">
        <v>699</v>
      </c>
    </row>
    <row r="262" spans="1:10" ht="30.75" customHeight="1">
      <c r="A262" s="187"/>
      <c r="B262" s="187"/>
      <c r="C262" s="187"/>
      <c r="D262" s="187"/>
      <c r="E262" s="30" t="s">
        <v>246</v>
      </c>
      <c r="F262" s="31">
        <v>960</v>
      </c>
      <c r="G262" s="199"/>
      <c r="H262" s="31">
        <v>960</v>
      </c>
      <c r="I262" s="114">
        <f>H262/F262</f>
        <v>1</v>
      </c>
      <c r="J262" s="202"/>
    </row>
    <row r="263" spans="1:10" ht="21.75" customHeight="1">
      <c r="A263" s="187"/>
      <c r="B263" s="187"/>
      <c r="C263" s="187"/>
      <c r="D263" s="187"/>
      <c r="E263" s="118" t="s">
        <v>257</v>
      </c>
      <c r="F263" s="27">
        <v>1790.6</v>
      </c>
      <c r="G263" s="199"/>
      <c r="H263" s="27">
        <v>1790.6</v>
      </c>
      <c r="I263" s="114">
        <f>H263/F263</f>
        <v>1</v>
      </c>
      <c r="J263" s="202"/>
    </row>
    <row r="264" spans="1:10" ht="87.75" customHeight="1">
      <c r="A264" s="6" t="s">
        <v>468</v>
      </c>
      <c r="B264" s="6"/>
      <c r="C264" s="6" t="s">
        <v>558</v>
      </c>
      <c r="D264" s="6" t="s">
        <v>613</v>
      </c>
      <c r="E264" s="30" t="s">
        <v>246</v>
      </c>
      <c r="F264" s="31">
        <v>600.6</v>
      </c>
      <c r="G264" s="15"/>
      <c r="H264" s="31">
        <v>600.6</v>
      </c>
      <c r="I264" s="114">
        <f>H264/F264</f>
        <v>1</v>
      </c>
      <c r="J264" s="45" t="s">
        <v>698</v>
      </c>
    </row>
    <row r="265" spans="1:10" ht="23.25" customHeight="1">
      <c r="A265" s="190" t="s">
        <v>5</v>
      </c>
      <c r="B265" s="190"/>
      <c r="C265" s="190"/>
      <c r="D265" s="190"/>
      <c r="E265" s="190"/>
      <c r="F265" s="190"/>
      <c r="G265" s="190"/>
      <c r="H265" s="190"/>
      <c r="I265" s="190"/>
      <c r="J265" s="190"/>
    </row>
    <row r="266" spans="1:10" ht="69" customHeight="1">
      <c r="A266" s="128" t="s">
        <v>469</v>
      </c>
      <c r="B266" s="6"/>
      <c r="C266" s="6" t="s">
        <v>559</v>
      </c>
      <c r="D266" s="6" t="s">
        <v>563</v>
      </c>
      <c r="E266" s="30" t="s">
        <v>246</v>
      </c>
      <c r="F266" s="31">
        <v>0</v>
      </c>
      <c r="G266" s="15"/>
      <c r="H266" s="31">
        <v>0</v>
      </c>
      <c r="I266" s="114" t="s">
        <v>562</v>
      </c>
      <c r="J266" s="194" t="s">
        <v>701</v>
      </c>
    </row>
    <row r="267" spans="1:10" ht="71.25" customHeight="1">
      <c r="A267" s="6" t="s">
        <v>470</v>
      </c>
      <c r="B267" s="6"/>
      <c r="C267" s="6" t="s">
        <v>560</v>
      </c>
      <c r="D267" s="6" t="s">
        <v>563</v>
      </c>
      <c r="E267" s="30" t="s">
        <v>246</v>
      </c>
      <c r="F267" s="31">
        <v>0</v>
      </c>
      <c r="G267" s="15"/>
      <c r="H267" s="31">
        <v>0</v>
      </c>
      <c r="I267" s="114" t="s">
        <v>562</v>
      </c>
      <c r="J267" s="194"/>
    </row>
    <row r="268" spans="1:10" ht="33.75" customHeight="1">
      <c r="A268" s="6" t="s">
        <v>471</v>
      </c>
      <c r="B268" s="6"/>
      <c r="C268" s="6" t="s">
        <v>561</v>
      </c>
      <c r="D268" s="6" t="s">
        <v>563</v>
      </c>
      <c r="E268" s="30" t="s">
        <v>246</v>
      </c>
      <c r="F268" s="31">
        <v>0</v>
      </c>
      <c r="G268" s="15"/>
      <c r="H268" s="31">
        <v>0</v>
      </c>
      <c r="I268" s="114" t="s">
        <v>562</v>
      </c>
      <c r="J268" s="194"/>
    </row>
    <row r="269" spans="1:10" ht="15" customHeight="1">
      <c r="A269" s="6"/>
      <c r="B269" s="6"/>
      <c r="C269" s="17" t="s">
        <v>243</v>
      </c>
      <c r="D269" s="6"/>
      <c r="E269" s="6"/>
      <c r="F269" s="28">
        <f>F230+F231+F233+F234+F236+F237+F238+F241+F242+F245+F246+F247+F248+F250+F251+F252+F254+F255+F256+F258+F259+F260+F261+F262+F263+F264+F266+F267+F268+F244+F239</f>
        <v>40402.6</v>
      </c>
      <c r="G269" s="28">
        <f>G230+G231+G233+G234+G236+G237+G238+G241+G242+G245+G246+G247+G248+G250+G251+G252+G254+G255+G256+G258+G259+G260+G261+G262+G263+G264+G266+G267+G268+G244+G239</f>
        <v>0</v>
      </c>
      <c r="H269" s="28">
        <f>H230+H231+H233+H234+H236+H237+H238+H241+H242+H245+H246+H247+H248+H250+H251+H252+H254+H255+H256+H258+H259+H260+H261+H262+H263+H264+H266+H267+H268+H244+H239</f>
        <v>40087.899999999994</v>
      </c>
      <c r="I269" s="114">
        <f>H269/F269</f>
        <v>0.9922108973184893</v>
      </c>
      <c r="J269" s="3"/>
    </row>
    <row r="270" spans="1:10" ht="18.75" customHeight="1">
      <c r="A270" s="6"/>
      <c r="B270" s="6"/>
      <c r="C270" s="36" t="s">
        <v>247</v>
      </c>
      <c r="D270" s="30"/>
      <c r="E270" s="30"/>
      <c r="F270" s="33">
        <f>F246+F251+F254+F255+F256+F262+F264+F266+F267+F268+F252+F242+F241+F233+F230+F239+F234</f>
        <v>11067.6</v>
      </c>
      <c r="G270" s="33">
        <f>G246+G251+G254+G255+G256+G262+G264+G266+G267+G268+G252+G242+G241+G233+G230+G239+G234</f>
        <v>0</v>
      </c>
      <c r="H270" s="33">
        <f>H246+H251+H254+H255+H256+H262+H264+H266+H267+H268+H252+H242+H241+H233+H230+H239+H234</f>
        <v>11067.6</v>
      </c>
      <c r="I270" s="114">
        <f>H270/F270</f>
        <v>1</v>
      </c>
      <c r="J270" s="3"/>
    </row>
    <row r="271" spans="1:10" ht="15.75">
      <c r="A271" s="6"/>
      <c r="B271" s="6"/>
      <c r="C271" s="35" t="s">
        <v>249</v>
      </c>
      <c r="D271" s="39"/>
      <c r="E271" s="39"/>
      <c r="F271" s="34">
        <f>F261+F260+F259+F258+F250+F247+F245+F238+F237+F236+F231+F248</f>
        <v>24180</v>
      </c>
      <c r="G271" s="34">
        <f>G261+G260+G259+G258+G250+G247+G245+G238+G237+G236+G231+G248</f>
        <v>0</v>
      </c>
      <c r="H271" s="34">
        <f>H261+H260+H259+H258+H250+H247+H245+H238+H237+H236+H231+H248</f>
        <v>23928.7</v>
      </c>
      <c r="I271" s="114">
        <f>H271/F271</f>
        <v>0.9896071133167907</v>
      </c>
      <c r="J271" s="3"/>
    </row>
    <row r="272" spans="1:10" s="62" customFormat="1" ht="15.75">
      <c r="A272" s="48"/>
      <c r="B272" s="48"/>
      <c r="C272" s="50" t="s">
        <v>659</v>
      </c>
      <c r="D272" s="48"/>
      <c r="E272" s="48" t="s">
        <v>562</v>
      </c>
      <c r="F272" s="51">
        <f>F244</f>
        <v>3364.4</v>
      </c>
      <c r="G272" s="61"/>
      <c r="H272" s="51">
        <f>H244</f>
        <v>3301</v>
      </c>
      <c r="I272" s="114">
        <f>H272/F272</f>
        <v>0.9811556295327547</v>
      </c>
      <c r="J272" s="138"/>
    </row>
    <row r="273" spans="1:10" ht="16.5" customHeight="1">
      <c r="A273" s="6"/>
      <c r="B273" s="6"/>
      <c r="C273" s="17" t="s">
        <v>250</v>
      </c>
      <c r="D273" s="6"/>
      <c r="E273" s="6"/>
      <c r="F273" s="28">
        <f>F263</f>
        <v>1790.6</v>
      </c>
      <c r="G273" s="7"/>
      <c r="H273" s="28">
        <f>H263</f>
        <v>1790.6</v>
      </c>
      <c r="I273" s="114">
        <f>H273/F273</f>
        <v>1</v>
      </c>
      <c r="J273" s="3"/>
    </row>
    <row r="274" spans="1:10" ht="17.25" customHeight="1">
      <c r="A274" s="161" t="s">
        <v>233</v>
      </c>
      <c r="B274" s="161"/>
      <c r="C274" s="161"/>
      <c r="D274" s="161"/>
      <c r="E274" s="161"/>
      <c r="F274" s="161"/>
      <c r="G274" s="161"/>
      <c r="H274" s="161"/>
      <c r="I274" s="161"/>
      <c r="J274" s="161"/>
    </row>
    <row r="275" spans="1:10" ht="33" customHeight="1">
      <c r="A275" s="6" t="s">
        <v>472</v>
      </c>
      <c r="B275" s="6">
        <v>7950011</v>
      </c>
      <c r="C275" s="45" t="s">
        <v>273</v>
      </c>
      <c r="D275" s="6" t="s">
        <v>635</v>
      </c>
      <c r="E275" s="30" t="s">
        <v>246</v>
      </c>
      <c r="F275" s="31">
        <v>50</v>
      </c>
      <c r="G275" s="15"/>
      <c r="H275" s="31">
        <v>50</v>
      </c>
      <c r="I275" s="114">
        <f aca="true" t="shared" si="15" ref="I275:I284">H275/F275</f>
        <v>1</v>
      </c>
      <c r="J275" s="147" t="s">
        <v>594</v>
      </c>
    </row>
    <row r="276" spans="1:10" ht="72" customHeight="1">
      <c r="A276" s="6" t="s">
        <v>473</v>
      </c>
      <c r="B276" s="6">
        <v>7950011</v>
      </c>
      <c r="C276" s="45" t="s">
        <v>578</v>
      </c>
      <c r="D276" s="6" t="s">
        <v>635</v>
      </c>
      <c r="E276" s="30" t="s">
        <v>293</v>
      </c>
      <c r="F276" s="31">
        <v>547</v>
      </c>
      <c r="G276" s="15"/>
      <c r="H276" s="31">
        <v>534.2</v>
      </c>
      <c r="I276" s="114">
        <f t="shared" si="15"/>
        <v>0.9765996343692871</v>
      </c>
      <c r="J276" s="142" t="s">
        <v>356</v>
      </c>
    </row>
    <row r="277" spans="1:10" ht="31.5">
      <c r="A277" s="187" t="s">
        <v>474</v>
      </c>
      <c r="B277" s="187">
        <v>7950011</v>
      </c>
      <c r="C277" s="202" t="s">
        <v>539</v>
      </c>
      <c r="D277" s="187" t="s">
        <v>635</v>
      </c>
      <c r="E277" s="30" t="s">
        <v>246</v>
      </c>
      <c r="F277" s="31">
        <v>650.3</v>
      </c>
      <c r="G277" s="199"/>
      <c r="H277" s="31">
        <v>650.3</v>
      </c>
      <c r="I277" s="114">
        <f t="shared" si="15"/>
        <v>1</v>
      </c>
      <c r="J277" s="157" t="s">
        <v>355</v>
      </c>
    </row>
    <row r="278" spans="1:10" ht="15.75">
      <c r="A278" s="187"/>
      <c r="B278" s="187"/>
      <c r="C278" s="202"/>
      <c r="D278" s="187"/>
      <c r="E278" s="6" t="s">
        <v>17</v>
      </c>
      <c r="F278" s="27">
        <v>650.3</v>
      </c>
      <c r="G278" s="199"/>
      <c r="H278" s="27">
        <v>650.3</v>
      </c>
      <c r="I278" s="114">
        <f t="shared" si="15"/>
        <v>1</v>
      </c>
      <c r="J278" s="157"/>
    </row>
    <row r="279" spans="1:10" ht="31.5">
      <c r="A279" s="187" t="s">
        <v>475</v>
      </c>
      <c r="B279" s="187">
        <v>7950007</v>
      </c>
      <c r="C279" s="202" t="s">
        <v>577</v>
      </c>
      <c r="D279" s="6" t="s">
        <v>18</v>
      </c>
      <c r="E279" s="30" t="s">
        <v>293</v>
      </c>
      <c r="F279" s="31">
        <v>150</v>
      </c>
      <c r="G279" s="15"/>
      <c r="H279" s="31">
        <v>150</v>
      </c>
      <c r="I279" s="114">
        <f t="shared" si="15"/>
        <v>1</v>
      </c>
      <c r="J279" s="142" t="s">
        <v>354</v>
      </c>
    </row>
    <row r="280" spans="1:10" ht="150.75" customHeight="1">
      <c r="A280" s="187"/>
      <c r="B280" s="187"/>
      <c r="C280" s="202"/>
      <c r="D280" s="6" t="s">
        <v>20</v>
      </c>
      <c r="E280" s="45" t="s">
        <v>245</v>
      </c>
      <c r="F280" s="29">
        <v>150</v>
      </c>
      <c r="G280" s="46"/>
      <c r="H280" s="29">
        <v>150</v>
      </c>
      <c r="I280" s="114">
        <f t="shared" si="15"/>
        <v>1</v>
      </c>
      <c r="J280" s="142" t="s">
        <v>353</v>
      </c>
    </row>
    <row r="281" spans="1:10" ht="15.75">
      <c r="A281" s="6"/>
      <c r="B281" s="6"/>
      <c r="C281" s="17" t="s">
        <v>243</v>
      </c>
      <c r="D281" s="6"/>
      <c r="E281" s="6"/>
      <c r="F281" s="28">
        <f>SUM(F275:F280)</f>
        <v>2197.6</v>
      </c>
      <c r="G281" s="7"/>
      <c r="H281" s="28">
        <f>SUM(H275:H280)</f>
        <v>2184.8</v>
      </c>
      <c r="I281" s="114">
        <f t="shared" si="15"/>
        <v>0.9941754641427013</v>
      </c>
      <c r="J281" s="3"/>
    </row>
    <row r="282" spans="1:10" ht="15.75" customHeight="1">
      <c r="A282" s="6"/>
      <c r="B282" s="6"/>
      <c r="C282" s="36" t="s">
        <v>247</v>
      </c>
      <c r="D282" s="30"/>
      <c r="E282" s="30"/>
      <c r="F282" s="33">
        <f>SUM(F275:F280)-F278-F280</f>
        <v>1397.3</v>
      </c>
      <c r="G282" s="33">
        <f>SUM(G275:G280)-G278-G280</f>
        <v>0</v>
      </c>
      <c r="H282" s="33">
        <f>SUM(H275:H280)-H278-H280</f>
        <v>1384.5000000000002</v>
      </c>
      <c r="I282" s="114">
        <f t="shared" si="15"/>
        <v>0.9908394761325415</v>
      </c>
      <c r="J282" s="3"/>
    </row>
    <row r="283" spans="1:10" ht="18" customHeight="1">
      <c r="A283" s="6"/>
      <c r="B283" s="6"/>
      <c r="C283" s="25" t="s">
        <v>274</v>
      </c>
      <c r="D283" s="6"/>
      <c r="E283" s="6"/>
      <c r="F283" s="28">
        <f>F278</f>
        <v>650.3</v>
      </c>
      <c r="G283" s="7"/>
      <c r="H283" s="28">
        <f>H278</f>
        <v>650.3</v>
      </c>
      <c r="I283" s="114">
        <f t="shared" si="15"/>
        <v>1</v>
      </c>
      <c r="J283" s="3"/>
    </row>
    <row r="284" spans="1:10" ht="18" customHeight="1">
      <c r="A284" s="6"/>
      <c r="B284" s="6"/>
      <c r="C284" s="146" t="s">
        <v>244</v>
      </c>
      <c r="D284" s="45"/>
      <c r="E284" s="45"/>
      <c r="F284" s="32">
        <f>F280</f>
        <v>150</v>
      </c>
      <c r="G284" s="64"/>
      <c r="H284" s="32">
        <f>H280</f>
        <v>150</v>
      </c>
      <c r="I284" s="114">
        <f t="shared" si="15"/>
        <v>1</v>
      </c>
      <c r="J284" s="3"/>
    </row>
    <row r="285" spans="1:10" ht="18.75" customHeight="1">
      <c r="A285" s="162" t="s">
        <v>637</v>
      </c>
      <c r="B285" s="162"/>
      <c r="C285" s="162"/>
      <c r="D285" s="162"/>
      <c r="E285" s="162"/>
      <c r="F285" s="162"/>
      <c r="G285" s="162"/>
      <c r="H285" s="162"/>
      <c r="I285" s="162"/>
      <c r="J285" s="162"/>
    </row>
    <row r="286" spans="1:10" ht="20.25" customHeight="1">
      <c r="A286" s="6"/>
      <c r="B286" s="6"/>
      <c r="C286" s="187" t="s">
        <v>618</v>
      </c>
      <c r="D286" s="187"/>
      <c r="E286" s="187"/>
      <c r="F286" s="187"/>
      <c r="G286" s="187"/>
      <c r="H286" s="187"/>
      <c r="I286" s="187"/>
      <c r="J286" s="187"/>
    </row>
    <row r="287" spans="1:10" ht="51.75" customHeight="1">
      <c r="A287" s="187" t="s">
        <v>476</v>
      </c>
      <c r="B287" s="187">
        <v>7950009</v>
      </c>
      <c r="C287" s="187" t="s">
        <v>595</v>
      </c>
      <c r="D287" s="187" t="s">
        <v>619</v>
      </c>
      <c r="E287" s="42" t="s">
        <v>649</v>
      </c>
      <c r="F287" s="40">
        <v>104</v>
      </c>
      <c r="G287" s="15"/>
      <c r="H287" s="40">
        <v>104</v>
      </c>
      <c r="I287" s="114">
        <f>H287/F287</f>
        <v>1</v>
      </c>
      <c r="J287" s="158" t="s">
        <v>352</v>
      </c>
    </row>
    <row r="288" spans="1:10" ht="97.5" customHeight="1">
      <c r="A288" s="187"/>
      <c r="B288" s="187"/>
      <c r="C288" s="187"/>
      <c r="D288" s="187"/>
      <c r="E288" s="37" t="s">
        <v>246</v>
      </c>
      <c r="F288" s="31">
        <v>157</v>
      </c>
      <c r="G288" s="15"/>
      <c r="H288" s="31">
        <v>157</v>
      </c>
      <c r="I288" s="114">
        <f>H288/F288</f>
        <v>1</v>
      </c>
      <c r="J288" s="158"/>
    </row>
    <row r="289" spans="1:10" ht="63.75" customHeight="1">
      <c r="A289" s="6" t="s">
        <v>477</v>
      </c>
      <c r="B289" s="6">
        <v>7950009</v>
      </c>
      <c r="C289" s="6" t="s">
        <v>596</v>
      </c>
      <c r="D289" s="6" t="s">
        <v>619</v>
      </c>
      <c r="E289" s="37" t="s">
        <v>246</v>
      </c>
      <c r="F289" s="31">
        <v>62.6</v>
      </c>
      <c r="G289" s="15"/>
      <c r="H289" s="31">
        <v>62.62</v>
      </c>
      <c r="I289" s="114">
        <f>H289/F289</f>
        <v>1.0003194888178912</v>
      </c>
      <c r="J289" s="141" t="s">
        <v>351</v>
      </c>
    </row>
    <row r="290" spans="1:10" ht="39" customHeight="1">
      <c r="A290" s="187" t="s">
        <v>478</v>
      </c>
      <c r="B290" s="187">
        <v>7950009</v>
      </c>
      <c r="C290" s="187" t="s">
        <v>537</v>
      </c>
      <c r="D290" s="187" t="s">
        <v>619</v>
      </c>
      <c r="E290" s="37" t="s">
        <v>246</v>
      </c>
      <c r="F290" s="31">
        <v>87</v>
      </c>
      <c r="G290" s="15"/>
      <c r="H290" s="31">
        <v>87</v>
      </c>
      <c r="I290" s="114">
        <f>H290/F290</f>
        <v>1</v>
      </c>
      <c r="J290" s="159" t="s">
        <v>597</v>
      </c>
    </row>
    <row r="291" spans="1:10" ht="22.5" customHeight="1">
      <c r="A291" s="187"/>
      <c r="B291" s="187"/>
      <c r="C291" s="187"/>
      <c r="D291" s="187"/>
      <c r="E291" s="117" t="s">
        <v>250</v>
      </c>
      <c r="F291" s="27">
        <v>0</v>
      </c>
      <c r="G291" s="15"/>
      <c r="H291" s="27">
        <v>0</v>
      </c>
      <c r="I291" s="114" t="s">
        <v>562</v>
      </c>
      <c r="J291" s="159"/>
    </row>
    <row r="292" spans="1:10" ht="25.5" customHeight="1">
      <c r="A292" s="6" t="s">
        <v>562</v>
      </c>
      <c r="B292" s="6"/>
      <c r="C292" s="187" t="s">
        <v>620</v>
      </c>
      <c r="D292" s="187"/>
      <c r="E292" s="187"/>
      <c r="F292" s="187"/>
      <c r="G292" s="187"/>
      <c r="H292" s="187"/>
      <c r="I292" s="187"/>
      <c r="J292" s="187"/>
    </row>
    <row r="293" spans="1:10" ht="78.75" customHeight="1">
      <c r="A293" s="187" t="s">
        <v>479</v>
      </c>
      <c r="B293" s="187">
        <v>7950010</v>
      </c>
      <c r="C293" s="187" t="s">
        <v>598</v>
      </c>
      <c r="D293" s="187" t="s">
        <v>619</v>
      </c>
      <c r="E293" s="30" t="s">
        <v>246</v>
      </c>
      <c r="F293" s="31">
        <v>2055.164</v>
      </c>
      <c r="G293" s="15"/>
      <c r="H293" s="31">
        <v>2055.164</v>
      </c>
      <c r="I293" s="114">
        <f aca="true" t="shared" si="16" ref="I293:I298">H293/F293</f>
        <v>1</v>
      </c>
      <c r="J293" s="157" t="s">
        <v>350</v>
      </c>
    </row>
    <row r="294" spans="1:10" ht="111" customHeight="1">
      <c r="A294" s="187"/>
      <c r="B294" s="187"/>
      <c r="C294" s="187"/>
      <c r="D294" s="187"/>
      <c r="E294" s="56" t="s">
        <v>248</v>
      </c>
      <c r="F294" s="65">
        <v>242.9</v>
      </c>
      <c r="G294" s="67"/>
      <c r="H294" s="65">
        <v>242.9</v>
      </c>
      <c r="I294" s="114">
        <f t="shared" si="16"/>
        <v>1</v>
      </c>
      <c r="J294" s="157"/>
    </row>
    <row r="295" spans="1:10" ht="120.75" customHeight="1">
      <c r="A295" s="187"/>
      <c r="B295" s="187"/>
      <c r="C295" s="187"/>
      <c r="D295" s="187"/>
      <c r="E295" s="6" t="s">
        <v>250</v>
      </c>
      <c r="F295" s="27">
        <v>1182.979</v>
      </c>
      <c r="G295" s="15"/>
      <c r="H295" s="27">
        <v>1182.979</v>
      </c>
      <c r="I295" s="114">
        <f t="shared" si="16"/>
        <v>1</v>
      </c>
      <c r="J295" s="157"/>
    </row>
    <row r="296" spans="1:10" ht="168.75" customHeight="1">
      <c r="A296" s="6" t="s">
        <v>480</v>
      </c>
      <c r="B296" s="6">
        <v>7950010</v>
      </c>
      <c r="C296" s="19" t="s">
        <v>538</v>
      </c>
      <c r="D296" s="19" t="s">
        <v>619</v>
      </c>
      <c r="E296" s="30" t="s">
        <v>246</v>
      </c>
      <c r="F296" s="152">
        <v>211.75</v>
      </c>
      <c r="G296" s="15"/>
      <c r="H296" s="152">
        <v>211.75</v>
      </c>
      <c r="I296" s="144">
        <f t="shared" si="16"/>
        <v>1</v>
      </c>
      <c r="J296" s="142" t="s">
        <v>599</v>
      </c>
    </row>
    <row r="297" spans="1:10" ht="62.25" customHeight="1">
      <c r="A297" s="187" t="s">
        <v>481</v>
      </c>
      <c r="B297" s="187">
        <v>7950010</v>
      </c>
      <c r="C297" s="187" t="s">
        <v>621</v>
      </c>
      <c r="D297" s="187" t="s">
        <v>619</v>
      </c>
      <c r="E297" s="30" t="s">
        <v>246</v>
      </c>
      <c r="F297" s="31">
        <v>730</v>
      </c>
      <c r="G297" s="15"/>
      <c r="H297" s="31">
        <v>730</v>
      </c>
      <c r="I297" s="114">
        <f t="shared" si="16"/>
        <v>1</v>
      </c>
      <c r="J297" s="194" t="s">
        <v>600</v>
      </c>
    </row>
    <row r="298" spans="1:10" ht="38.25" customHeight="1">
      <c r="A298" s="187"/>
      <c r="B298" s="187"/>
      <c r="C298" s="187"/>
      <c r="D298" s="187"/>
      <c r="E298" s="6" t="s">
        <v>257</v>
      </c>
      <c r="F298" s="27">
        <v>182.469</v>
      </c>
      <c r="G298" s="15"/>
      <c r="H298" s="27">
        <v>182.469</v>
      </c>
      <c r="I298" s="114">
        <f t="shared" si="16"/>
        <v>1</v>
      </c>
      <c r="J298" s="194"/>
    </row>
    <row r="299" spans="1:10" ht="15.75" customHeight="1">
      <c r="A299" s="190" t="s">
        <v>261</v>
      </c>
      <c r="B299" s="190"/>
      <c r="C299" s="190"/>
      <c r="D299" s="190"/>
      <c r="E299" s="190"/>
      <c r="F299" s="190"/>
      <c r="G299" s="190"/>
      <c r="H299" s="190"/>
      <c r="I299" s="190"/>
      <c r="J299" s="190"/>
    </row>
    <row r="300" spans="1:10" ht="63">
      <c r="A300" s="6" t="s">
        <v>482</v>
      </c>
      <c r="B300" s="6">
        <v>5129700</v>
      </c>
      <c r="C300" s="19" t="s">
        <v>260</v>
      </c>
      <c r="D300" s="6" t="s">
        <v>256</v>
      </c>
      <c r="E300" s="30" t="s">
        <v>246</v>
      </c>
      <c r="F300" s="31">
        <v>515</v>
      </c>
      <c r="G300" s="199"/>
      <c r="H300" s="31">
        <v>513</v>
      </c>
      <c r="I300" s="114">
        <f>H300/F300</f>
        <v>0.996116504854369</v>
      </c>
      <c r="J300" s="132" t="s">
        <v>601</v>
      </c>
    </row>
    <row r="301" spans="1:10" ht="15" customHeight="1" hidden="1">
      <c r="A301" s="19"/>
      <c r="B301" s="6"/>
      <c r="C301" s="19"/>
      <c r="D301" s="19"/>
      <c r="E301" s="30" t="s">
        <v>257</v>
      </c>
      <c r="F301" s="31">
        <v>0</v>
      </c>
      <c r="G301" s="199"/>
      <c r="H301" s="31">
        <v>0</v>
      </c>
      <c r="I301" s="114" t="e">
        <f>H301/F301</f>
        <v>#DIV/0!</v>
      </c>
      <c r="J301" s="3"/>
    </row>
    <row r="302" spans="1:10" ht="173.25" customHeight="1">
      <c r="A302" s="187" t="s">
        <v>483</v>
      </c>
      <c r="B302" s="6">
        <v>4829900</v>
      </c>
      <c r="C302" s="187" t="s">
        <v>259</v>
      </c>
      <c r="D302" s="187" t="s">
        <v>256</v>
      </c>
      <c r="E302" s="30" t="s">
        <v>246</v>
      </c>
      <c r="F302" s="31">
        <v>3682</v>
      </c>
      <c r="G302" s="199"/>
      <c r="H302" s="31">
        <v>3643</v>
      </c>
      <c r="I302" s="114">
        <f>H302/F302</f>
        <v>0.9894079304725693</v>
      </c>
      <c r="J302" s="194" t="s">
        <v>604</v>
      </c>
    </row>
    <row r="303" spans="1:10" ht="31.5" customHeight="1">
      <c r="A303" s="187"/>
      <c r="B303" s="6"/>
      <c r="C303" s="187"/>
      <c r="D303" s="187"/>
      <c r="E303" s="39" t="s">
        <v>248</v>
      </c>
      <c r="F303" s="40">
        <v>0</v>
      </c>
      <c r="G303" s="199"/>
      <c r="H303" s="40">
        <v>0</v>
      </c>
      <c r="I303" s="114" t="s">
        <v>562</v>
      </c>
      <c r="J303" s="194"/>
    </row>
    <row r="304" spans="1:10" ht="49.5" customHeight="1">
      <c r="A304" s="187" t="s">
        <v>484</v>
      </c>
      <c r="B304" s="6">
        <v>4239900</v>
      </c>
      <c r="C304" s="187" t="s">
        <v>258</v>
      </c>
      <c r="D304" s="187" t="s">
        <v>256</v>
      </c>
      <c r="E304" s="30" t="s">
        <v>246</v>
      </c>
      <c r="F304" s="31">
        <v>1374</v>
      </c>
      <c r="G304" s="199"/>
      <c r="H304" s="31">
        <v>1366</v>
      </c>
      <c r="I304" s="114">
        <f>H304/F304</f>
        <v>0.9941775836972343</v>
      </c>
      <c r="J304" s="194" t="s">
        <v>603</v>
      </c>
    </row>
    <row r="305" spans="1:10" ht="53.25" customHeight="1">
      <c r="A305" s="187"/>
      <c r="B305" s="6"/>
      <c r="C305" s="187"/>
      <c r="D305" s="187"/>
      <c r="E305" s="39" t="s">
        <v>248</v>
      </c>
      <c r="F305" s="40">
        <v>0</v>
      </c>
      <c r="G305" s="199"/>
      <c r="H305" s="40">
        <v>0</v>
      </c>
      <c r="I305" s="114" t="s">
        <v>562</v>
      </c>
      <c r="J305" s="194"/>
    </row>
    <row r="306" spans="1:10" ht="14.25" customHeight="1" hidden="1">
      <c r="A306" s="187"/>
      <c r="B306" s="6"/>
      <c r="C306" s="187"/>
      <c r="D306" s="187"/>
      <c r="E306" s="6" t="s">
        <v>257</v>
      </c>
      <c r="F306" s="27">
        <v>0</v>
      </c>
      <c r="G306" s="199"/>
      <c r="H306" s="27">
        <v>0</v>
      </c>
      <c r="I306" s="114" t="e">
        <f>H306/F306</f>
        <v>#DIV/0!</v>
      </c>
      <c r="J306" s="3"/>
    </row>
    <row r="307" spans="1:10" ht="60.75" customHeight="1">
      <c r="A307" s="187" t="s">
        <v>485</v>
      </c>
      <c r="B307" s="6"/>
      <c r="C307" s="187" t="s">
        <v>255</v>
      </c>
      <c r="D307" s="187" t="s">
        <v>256</v>
      </c>
      <c r="E307" s="155" t="s">
        <v>246</v>
      </c>
      <c r="F307" s="196">
        <v>0</v>
      </c>
      <c r="G307" s="199"/>
      <c r="H307" s="196">
        <v>0</v>
      </c>
      <c r="I307" s="114" t="s">
        <v>562</v>
      </c>
      <c r="J307" s="132" t="s">
        <v>602</v>
      </c>
    </row>
    <row r="308" spans="1:10" ht="15.75" customHeight="1" hidden="1">
      <c r="A308" s="187"/>
      <c r="B308" s="6"/>
      <c r="C308" s="187"/>
      <c r="D308" s="187"/>
      <c r="E308" s="155"/>
      <c r="F308" s="196"/>
      <c r="G308" s="199"/>
      <c r="H308" s="196"/>
      <c r="I308" s="114" t="e">
        <f>H308/F308</f>
        <v>#DIV/0!</v>
      </c>
      <c r="J308" s="3"/>
    </row>
    <row r="309" spans="1:10" ht="15.75">
      <c r="A309" s="6"/>
      <c r="B309" s="6"/>
      <c r="C309" s="17" t="s">
        <v>243</v>
      </c>
      <c r="D309" s="6"/>
      <c r="E309" s="6"/>
      <c r="F309" s="28">
        <f>SUM(F286:F297)+F300+F302+F303+F304+F305+F307</f>
        <v>10404.393</v>
      </c>
      <c r="G309" s="7"/>
      <c r="H309" s="28">
        <f>SUM(H286:H297)+H300+H302+H303+H304+H305+H307</f>
        <v>10355.413</v>
      </c>
      <c r="I309" s="114">
        <f>H309/F309</f>
        <v>0.9952923731350787</v>
      </c>
      <c r="J309" s="3"/>
    </row>
    <row r="310" spans="1:10" ht="15" customHeight="1">
      <c r="A310" s="6"/>
      <c r="B310" s="6"/>
      <c r="C310" s="36" t="s">
        <v>247</v>
      </c>
      <c r="D310" s="30"/>
      <c r="E310" s="30"/>
      <c r="F310" s="33">
        <f>F307+F304+F302+F300+F297+F296+F293+F290+F289+F288</f>
        <v>8874.514000000001</v>
      </c>
      <c r="G310" s="7"/>
      <c r="H310" s="33">
        <f>H307+H304+H302+H300+H297+H296+H293+H290+H289+H288</f>
        <v>8825.534000000001</v>
      </c>
      <c r="I310" s="114">
        <f>H310/F310</f>
        <v>0.9944808245274052</v>
      </c>
      <c r="J310" s="3"/>
    </row>
    <row r="311" spans="1:10" ht="15.75">
      <c r="A311" s="6"/>
      <c r="B311" s="6"/>
      <c r="C311" s="35" t="s">
        <v>249</v>
      </c>
      <c r="D311" s="39"/>
      <c r="E311" s="39"/>
      <c r="F311" s="34">
        <f>F305+F303++F287+F294</f>
        <v>346.9</v>
      </c>
      <c r="G311" s="34">
        <f>G305+G303++G287+G294</f>
        <v>0</v>
      </c>
      <c r="H311" s="34">
        <f>H305+H303++H287+H294</f>
        <v>346.9</v>
      </c>
      <c r="I311" s="114">
        <f>H311/F311</f>
        <v>1</v>
      </c>
      <c r="J311" s="3"/>
    </row>
    <row r="312" spans="1:10" ht="15" customHeight="1">
      <c r="A312" s="6"/>
      <c r="B312" s="6"/>
      <c r="C312" s="17" t="s">
        <v>250</v>
      </c>
      <c r="D312" s="6"/>
      <c r="E312" s="9"/>
      <c r="F312" s="28">
        <f>F295+F291</f>
        <v>1182.979</v>
      </c>
      <c r="G312" s="7"/>
      <c r="H312" s="28">
        <f>H295+H291</f>
        <v>1182.979</v>
      </c>
      <c r="I312" s="114">
        <f>H312/F312</f>
        <v>1</v>
      </c>
      <c r="J312" s="3"/>
    </row>
    <row r="313" spans="1:10" ht="15.75" customHeight="1">
      <c r="A313" s="160" t="s">
        <v>234</v>
      </c>
      <c r="B313" s="160"/>
      <c r="C313" s="160"/>
      <c r="D313" s="160"/>
      <c r="E313" s="160"/>
      <c r="F313" s="160"/>
      <c r="G313" s="160"/>
      <c r="H313" s="160"/>
      <c r="I313" s="160"/>
      <c r="J313" s="160"/>
    </row>
    <row r="314" spans="1:10" ht="33.75" customHeight="1">
      <c r="A314" s="187" t="s">
        <v>486</v>
      </c>
      <c r="B314" s="187">
        <v>2180100</v>
      </c>
      <c r="C314" s="187" t="s">
        <v>622</v>
      </c>
      <c r="D314" s="187" t="s">
        <v>624</v>
      </c>
      <c r="E314" s="39" t="s">
        <v>248</v>
      </c>
      <c r="F314" s="40">
        <v>0</v>
      </c>
      <c r="G314" s="199"/>
      <c r="H314" s="40">
        <v>0</v>
      </c>
      <c r="I314" s="114" t="s">
        <v>562</v>
      </c>
      <c r="J314" s="194" t="s">
        <v>215</v>
      </c>
    </row>
    <row r="315" spans="1:10" ht="35.25" customHeight="1">
      <c r="A315" s="187"/>
      <c r="B315" s="187"/>
      <c r="C315" s="187"/>
      <c r="D315" s="187"/>
      <c r="E315" s="30" t="s">
        <v>246</v>
      </c>
      <c r="F315" s="31">
        <v>200</v>
      </c>
      <c r="G315" s="199"/>
      <c r="H315" s="31">
        <v>300</v>
      </c>
      <c r="I315" s="114">
        <f>H315/F315</f>
        <v>1.5</v>
      </c>
      <c r="J315" s="194"/>
    </row>
    <row r="316" spans="1:10" ht="54" customHeight="1">
      <c r="A316" s="6" t="s">
        <v>487</v>
      </c>
      <c r="B316" s="6">
        <v>2190100</v>
      </c>
      <c r="C316" s="6" t="s">
        <v>623</v>
      </c>
      <c r="D316" s="6" t="s">
        <v>298</v>
      </c>
      <c r="E316" s="30" t="s">
        <v>246</v>
      </c>
      <c r="F316" s="31">
        <v>70</v>
      </c>
      <c r="G316" s="15"/>
      <c r="H316" s="31">
        <v>45</v>
      </c>
      <c r="I316" s="114">
        <f>H316/F316</f>
        <v>0.6428571428571429</v>
      </c>
      <c r="J316" s="132" t="s">
        <v>212</v>
      </c>
    </row>
    <row r="317" spans="1:10" ht="96.75" customHeight="1">
      <c r="A317" s="6" t="s">
        <v>488</v>
      </c>
      <c r="B317" s="6">
        <v>2026700</v>
      </c>
      <c r="C317" s="6" t="s">
        <v>625</v>
      </c>
      <c r="D317" s="6" t="s">
        <v>626</v>
      </c>
      <c r="E317" s="30" t="s">
        <v>246</v>
      </c>
      <c r="F317" s="31">
        <v>1349</v>
      </c>
      <c r="G317" s="15"/>
      <c r="H317" s="31">
        <v>1090</v>
      </c>
      <c r="I317" s="114">
        <f>H317/F317</f>
        <v>0.8080059303187547</v>
      </c>
      <c r="J317" s="132" t="s">
        <v>214</v>
      </c>
    </row>
    <row r="318" spans="1:10" ht="47.25">
      <c r="A318" s="6" t="s">
        <v>489</v>
      </c>
      <c r="B318" s="6"/>
      <c r="C318" s="6" t="s">
        <v>627</v>
      </c>
      <c r="D318" s="6" t="s">
        <v>298</v>
      </c>
      <c r="E318" s="30" t="s">
        <v>246</v>
      </c>
      <c r="F318" s="31">
        <v>0</v>
      </c>
      <c r="G318" s="15"/>
      <c r="H318" s="31">
        <v>0</v>
      </c>
      <c r="I318" s="114" t="s">
        <v>562</v>
      </c>
      <c r="J318" s="3"/>
    </row>
    <row r="319" spans="1:10" ht="47.25">
      <c r="A319" s="6" t="s">
        <v>490</v>
      </c>
      <c r="B319" s="6"/>
      <c r="C319" s="6" t="s">
        <v>216</v>
      </c>
      <c r="D319" s="6" t="s">
        <v>298</v>
      </c>
      <c r="E319" s="30" t="s">
        <v>246</v>
      </c>
      <c r="F319" s="31">
        <v>200</v>
      </c>
      <c r="G319" s="15"/>
      <c r="H319" s="31">
        <v>200</v>
      </c>
      <c r="I319" s="114">
        <f aca="true" t="shared" si="17" ref="I319:I325">H319/F319</f>
        <v>1</v>
      </c>
      <c r="J319" s="132" t="s">
        <v>217</v>
      </c>
    </row>
    <row r="320" spans="1:10" ht="47.25">
      <c r="A320" s="6" t="s">
        <v>491</v>
      </c>
      <c r="B320" s="6">
        <v>2180100</v>
      </c>
      <c r="C320" s="6" t="s">
        <v>646</v>
      </c>
      <c r="D320" s="6" t="s">
        <v>298</v>
      </c>
      <c r="E320" s="30" t="s">
        <v>246</v>
      </c>
      <c r="F320" s="31">
        <v>150</v>
      </c>
      <c r="G320" s="15"/>
      <c r="H320" s="31">
        <v>150</v>
      </c>
      <c r="I320" s="114">
        <f t="shared" si="17"/>
        <v>1</v>
      </c>
      <c r="J320" s="132" t="s">
        <v>213</v>
      </c>
    </row>
    <row r="321" spans="1:10" ht="231.75" customHeight="1">
      <c r="A321" s="6" t="s">
        <v>492</v>
      </c>
      <c r="B321" s="6">
        <v>7950005</v>
      </c>
      <c r="C321" s="6" t="s">
        <v>565</v>
      </c>
      <c r="D321" s="6" t="s">
        <v>218</v>
      </c>
      <c r="E321" s="30" t="s">
        <v>246</v>
      </c>
      <c r="F321" s="31">
        <v>677</v>
      </c>
      <c r="G321" s="15"/>
      <c r="H321" s="31">
        <v>677</v>
      </c>
      <c r="I321" s="114">
        <f t="shared" si="17"/>
        <v>1</v>
      </c>
      <c r="J321" s="132" t="s">
        <v>219</v>
      </c>
    </row>
    <row r="322" spans="1:10" ht="146.25" customHeight="1">
      <c r="A322" s="6" t="s">
        <v>493</v>
      </c>
      <c r="B322" s="6">
        <v>7950006</v>
      </c>
      <c r="C322" s="6" t="s">
        <v>566</v>
      </c>
      <c r="D322" s="6"/>
      <c r="E322" s="30" t="s">
        <v>246</v>
      </c>
      <c r="F322" s="31">
        <v>304</v>
      </c>
      <c r="G322" s="15"/>
      <c r="H322" s="31">
        <v>304</v>
      </c>
      <c r="I322" s="114">
        <f t="shared" si="17"/>
        <v>1</v>
      </c>
      <c r="J322" s="153" t="s">
        <v>347</v>
      </c>
    </row>
    <row r="323" spans="1:10" ht="37.5" customHeight="1">
      <c r="A323" s="6" t="s">
        <v>588</v>
      </c>
      <c r="B323" s="6"/>
      <c r="C323" s="6" t="s">
        <v>589</v>
      </c>
      <c r="D323" s="6" t="s">
        <v>546</v>
      </c>
      <c r="E323" s="30" t="s">
        <v>246</v>
      </c>
      <c r="F323" s="31">
        <v>401</v>
      </c>
      <c r="G323" s="15"/>
      <c r="H323" s="31">
        <v>401</v>
      </c>
      <c r="I323" s="114">
        <f t="shared" si="17"/>
        <v>1</v>
      </c>
      <c r="J323" s="145" t="s">
        <v>349</v>
      </c>
    </row>
    <row r="324" spans="1:10" ht="196.5" customHeight="1">
      <c r="A324" s="6" t="s">
        <v>718</v>
      </c>
      <c r="B324" s="6">
        <v>7950017</v>
      </c>
      <c r="C324" s="6" t="s">
        <v>593</v>
      </c>
      <c r="D324" s="6" t="s">
        <v>546</v>
      </c>
      <c r="E324" s="30" t="s">
        <v>246</v>
      </c>
      <c r="F324" s="31">
        <v>450</v>
      </c>
      <c r="G324" s="15"/>
      <c r="H324" s="31">
        <v>450</v>
      </c>
      <c r="I324" s="114">
        <f t="shared" si="17"/>
        <v>1</v>
      </c>
      <c r="J324" s="142" t="s">
        <v>348</v>
      </c>
    </row>
    <row r="325" spans="1:10" ht="15.75">
      <c r="A325" s="6"/>
      <c r="B325" s="6"/>
      <c r="C325" s="17" t="s">
        <v>243</v>
      </c>
      <c r="D325" s="6"/>
      <c r="E325" s="6"/>
      <c r="F325" s="28">
        <f>SUM(F314:F322)</f>
        <v>2950</v>
      </c>
      <c r="G325" s="7"/>
      <c r="H325" s="28">
        <f>SUM(H314:H322)</f>
        <v>2766</v>
      </c>
      <c r="I325" s="114">
        <f t="shared" si="17"/>
        <v>0.9376271186440678</v>
      </c>
      <c r="J325" s="3"/>
    </row>
    <row r="326" spans="1:10" ht="15.75" customHeight="1">
      <c r="A326" s="6"/>
      <c r="B326" s="6"/>
      <c r="C326" s="35" t="s">
        <v>249</v>
      </c>
      <c r="D326" s="39"/>
      <c r="E326" s="39"/>
      <c r="F326" s="34">
        <f>F314</f>
        <v>0</v>
      </c>
      <c r="G326" s="7"/>
      <c r="H326" s="34">
        <f>H314</f>
        <v>0</v>
      </c>
      <c r="I326" s="114" t="s">
        <v>562</v>
      </c>
      <c r="J326" s="3"/>
    </row>
    <row r="327" spans="1:10" ht="20.25" customHeight="1">
      <c r="A327" s="6"/>
      <c r="B327" s="6"/>
      <c r="C327" s="36" t="s">
        <v>247</v>
      </c>
      <c r="D327" s="30"/>
      <c r="E327" s="30"/>
      <c r="F327" s="33">
        <f>SUM(F315:G322)</f>
        <v>2950</v>
      </c>
      <c r="G327" s="7"/>
      <c r="H327" s="33">
        <f>SUM(H315:H322)</f>
        <v>2766</v>
      </c>
      <c r="I327" s="114">
        <f>H327/F327</f>
        <v>0.9376271186440678</v>
      </c>
      <c r="J327" s="3"/>
    </row>
    <row r="328" spans="1:10" ht="15.75" customHeight="1">
      <c r="A328" s="160" t="s">
        <v>235</v>
      </c>
      <c r="B328" s="160"/>
      <c r="C328" s="160"/>
      <c r="D328" s="160"/>
      <c r="E328" s="160"/>
      <c r="F328" s="160"/>
      <c r="G328" s="160"/>
      <c r="H328" s="160"/>
      <c r="I328" s="160"/>
      <c r="J328" s="160"/>
    </row>
    <row r="329" spans="1:10" ht="31.5">
      <c r="A329" s="6" t="s">
        <v>494</v>
      </c>
      <c r="B329" s="6"/>
      <c r="C329" s="6" t="s">
        <v>660</v>
      </c>
      <c r="D329" s="6" t="s">
        <v>302</v>
      </c>
      <c r="E329" s="30" t="s">
        <v>246</v>
      </c>
      <c r="F329" s="31">
        <v>0</v>
      </c>
      <c r="G329" s="15"/>
      <c r="H329" s="31">
        <v>0</v>
      </c>
      <c r="I329" s="114" t="s">
        <v>562</v>
      </c>
      <c r="J329" s="194" t="s">
        <v>204</v>
      </c>
    </row>
    <row r="330" spans="1:10" ht="31.5">
      <c r="A330" s="6" t="s">
        <v>495</v>
      </c>
      <c r="B330" s="6"/>
      <c r="C330" s="6" t="s">
        <v>57</v>
      </c>
      <c r="D330" s="6" t="s">
        <v>302</v>
      </c>
      <c r="E330" s="39" t="s">
        <v>248</v>
      </c>
      <c r="F330" s="40">
        <v>0</v>
      </c>
      <c r="G330" s="15"/>
      <c r="H330" s="40">
        <v>0</v>
      </c>
      <c r="I330" s="114" t="s">
        <v>562</v>
      </c>
      <c r="J330" s="194"/>
    </row>
    <row r="331" spans="1:10" ht="31.5">
      <c r="A331" s="6" t="s">
        <v>496</v>
      </c>
      <c r="B331" s="6"/>
      <c r="C331" s="6" t="s">
        <v>737</v>
      </c>
      <c r="D331" s="6" t="s">
        <v>302</v>
      </c>
      <c r="E331" s="39" t="s">
        <v>248</v>
      </c>
      <c r="F331" s="42">
        <v>0</v>
      </c>
      <c r="G331" s="15"/>
      <c r="H331" s="42">
        <v>0</v>
      </c>
      <c r="I331" s="114" t="s">
        <v>562</v>
      </c>
      <c r="J331" s="194"/>
    </row>
    <row r="332" spans="1:10" ht="47.25">
      <c r="A332" s="6" t="s">
        <v>497</v>
      </c>
      <c r="B332" s="6">
        <v>20400</v>
      </c>
      <c r="C332" s="6" t="s">
        <v>6</v>
      </c>
      <c r="D332" s="6" t="s">
        <v>302</v>
      </c>
      <c r="E332" s="30" t="s">
        <v>246</v>
      </c>
      <c r="F332" s="37">
        <v>196.8</v>
      </c>
      <c r="G332" s="15"/>
      <c r="H332" s="37">
        <v>194.7</v>
      </c>
      <c r="I332" s="114">
        <f>H332/F332</f>
        <v>0.9893292682926829</v>
      </c>
      <c r="J332" s="132" t="s">
        <v>205</v>
      </c>
    </row>
    <row r="333" spans="1:10" ht="31.5">
      <c r="A333" s="6" t="s">
        <v>498</v>
      </c>
      <c r="B333" s="6"/>
      <c r="C333" s="6" t="s">
        <v>7</v>
      </c>
      <c r="D333" s="6" t="s">
        <v>302</v>
      </c>
      <c r="E333" s="30" t="s">
        <v>246</v>
      </c>
      <c r="F333" s="37">
        <v>0</v>
      </c>
      <c r="G333" s="15"/>
      <c r="H333" s="37">
        <v>0</v>
      </c>
      <c r="I333" s="114" t="s">
        <v>562</v>
      </c>
      <c r="J333" s="3"/>
    </row>
    <row r="334" spans="1:10" ht="38.25" customHeight="1">
      <c r="A334" s="6" t="s">
        <v>499</v>
      </c>
      <c r="B334" s="6"/>
      <c r="C334" s="6" t="s">
        <v>8</v>
      </c>
      <c r="D334" s="6" t="s">
        <v>302</v>
      </c>
      <c r="E334" s="30" t="s">
        <v>246</v>
      </c>
      <c r="F334" s="37">
        <v>45</v>
      </c>
      <c r="G334" s="15"/>
      <c r="H334" s="37">
        <v>45</v>
      </c>
      <c r="I334" s="114">
        <f>H334/F334</f>
        <v>1</v>
      </c>
      <c r="J334" s="132" t="s">
        <v>206</v>
      </c>
    </row>
    <row r="335" spans="1:10" ht="36.75" customHeight="1">
      <c r="A335" s="6" t="s">
        <v>500</v>
      </c>
      <c r="B335" s="6"/>
      <c r="C335" s="6" t="s">
        <v>9</v>
      </c>
      <c r="D335" s="6" t="s">
        <v>302</v>
      </c>
      <c r="E335" s="30" t="s">
        <v>246</v>
      </c>
      <c r="F335" s="37">
        <v>0</v>
      </c>
      <c r="G335" s="15"/>
      <c r="H335" s="37">
        <v>0</v>
      </c>
      <c r="I335" s="114" t="s">
        <v>562</v>
      </c>
      <c r="J335" s="3"/>
    </row>
    <row r="336" spans="1:10" ht="38.25" customHeight="1">
      <c r="A336" s="6" t="s">
        <v>501</v>
      </c>
      <c r="B336" s="6"/>
      <c r="C336" s="6" t="s">
        <v>10</v>
      </c>
      <c r="D336" s="6" t="s">
        <v>302</v>
      </c>
      <c r="E336" s="30" t="s">
        <v>246</v>
      </c>
      <c r="F336" s="37">
        <v>0</v>
      </c>
      <c r="G336" s="15"/>
      <c r="H336" s="37">
        <v>0</v>
      </c>
      <c r="I336" s="114" t="s">
        <v>562</v>
      </c>
      <c r="J336" s="3"/>
    </row>
    <row r="337" spans="1:10" ht="31.5" customHeight="1">
      <c r="A337" s="187" t="s">
        <v>502</v>
      </c>
      <c r="B337" s="187">
        <v>5210205</v>
      </c>
      <c r="C337" s="187" t="s">
        <v>11</v>
      </c>
      <c r="D337" s="187" t="s">
        <v>302</v>
      </c>
      <c r="E337" s="30" t="s">
        <v>246</v>
      </c>
      <c r="F337" s="37">
        <v>175.1</v>
      </c>
      <c r="G337" s="15"/>
      <c r="H337" s="37">
        <v>175.1</v>
      </c>
      <c r="I337" s="114">
        <f>H337/F337</f>
        <v>1</v>
      </c>
      <c r="J337" s="194" t="s">
        <v>207</v>
      </c>
    </row>
    <row r="338" spans="1:10" ht="31.5">
      <c r="A338" s="187"/>
      <c r="B338" s="187"/>
      <c r="C338" s="187"/>
      <c r="D338" s="187"/>
      <c r="E338" s="39" t="s">
        <v>248</v>
      </c>
      <c r="F338" s="67">
        <v>581</v>
      </c>
      <c r="G338" s="15"/>
      <c r="H338" s="67">
        <v>581</v>
      </c>
      <c r="I338" s="114">
        <f>H338/F338</f>
        <v>1</v>
      </c>
      <c r="J338" s="194"/>
    </row>
    <row r="339" spans="1:10" ht="34.5" customHeight="1">
      <c r="A339" s="191" t="s">
        <v>503</v>
      </c>
      <c r="B339" s="187">
        <v>20400</v>
      </c>
      <c r="C339" s="187" t="s">
        <v>60</v>
      </c>
      <c r="D339" s="187" t="s">
        <v>302</v>
      </c>
      <c r="E339" s="30" t="s">
        <v>246</v>
      </c>
      <c r="F339" s="37">
        <v>484.6</v>
      </c>
      <c r="G339" s="15"/>
      <c r="H339" s="37">
        <v>484.6</v>
      </c>
      <c r="I339" s="114">
        <f>H339/F339</f>
        <v>1</v>
      </c>
      <c r="J339" s="194"/>
    </row>
    <row r="340" spans="1:10" ht="34.5" customHeight="1">
      <c r="A340" s="193"/>
      <c r="B340" s="187"/>
      <c r="C340" s="187"/>
      <c r="D340" s="187"/>
      <c r="E340" s="39" t="s">
        <v>248</v>
      </c>
      <c r="F340" s="67">
        <v>159</v>
      </c>
      <c r="G340" s="15"/>
      <c r="H340" s="67">
        <v>159</v>
      </c>
      <c r="I340" s="114">
        <f>H340/F340</f>
        <v>1</v>
      </c>
      <c r="J340" s="194"/>
    </row>
    <row r="341" spans="1:10" ht="31.5">
      <c r="A341" s="6" t="s">
        <v>504</v>
      </c>
      <c r="B341" s="6"/>
      <c r="C341" s="6" t="s">
        <v>517</v>
      </c>
      <c r="D341" s="6" t="s">
        <v>302</v>
      </c>
      <c r="E341" s="30" t="s">
        <v>246</v>
      </c>
      <c r="F341" s="37">
        <v>0</v>
      </c>
      <c r="G341" s="15"/>
      <c r="H341" s="37">
        <v>0</v>
      </c>
      <c r="I341" s="114" t="s">
        <v>562</v>
      </c>
      <c r="J341" s="3"/>
    </row>
    <row r="342" spans="1:10" ht="47.25">
      <c r="A342" s="6" t="s">
        <v>505</v>
      </c>
      <c r="B342" s="6">
        <v>20400</v>
      </c>
      <c r="C342" s="6" t="s">
        <v>61</v>
      </c>
      <c r="D342" s="6" t="s">
        <v>302</v>
      </c>
      <c r="E342" s="30" t="s">
        <v>246</v>
      </c>
      <c r="F342" s="37">
        <v>186.6</v>
      </c>
      <c r="G342" s="15"/>
      <c r="H342" s="37">
        <v>186.6</v>
      </c>
      <c r="I342" s="114">
        <f>H342/F342</f>
        <v>1</v>
      </c>
      <c r="J342" s="132" t="s">
        <v>208</v>
      </c>
    </row>
    <row r="343" spans="1:10" ht="30" customHeight="1">
      <c r="A343" s="6" t="s">
        <v>506</v>
      </c>
      <c r="B343" s="6">
        <v>20400</v>
      </c>
      <c r="C343" s="6" t="s">
        <v>62</v>
      </c>
      <c r="D343" s="6" t="s">
        <v>302</v>
      </c>
      <c r="E343" s="30" t="s">
        <v>246</v>
      </c>
      <c r="F343" s="37">
        <v>486.4</v>
      </c>
      <c r="G343" s="15"/>
      <c r="H343" s="37">
        <v>486.4</v>
      </c>
      <c r="I343" s="114">
        <f>H343/F343</f>
        <v>1</v>
      </c>
      <c r="J343" s="132" t="s">
        <v>209</v>
      </c>
    </row>
    <row r="344" spans="1:10" ht="36" customHeight="1">
      <c r="A344" s="6" t="s">
        <v>507</v>
      </c>
      <c r="B344" s="6">
        <v>20400</v>
      </c>
      <c r="C344" s="6" t="s">
        <v>63</v>
      </c>
      <c r="D344" s="6" t="s">
        <v>302</v>
      </c>
      <c r="E344" s="30" t="s">
        <v>246</v>
      </c>
      <c r="F344" s="37">
        <v>76</v>
      </c>
      <c r="G344" s="15"/>
      <c r="H344" s="37">
        <v>76</v>
      </c>
      <c r="I344" s="114">
        <f>H344/F344</f>
        <v>1</v>
      </c>
      <c r="J344" s="132" t="s">
        <v>210</v>
      </c>
    </row>
    <row r="345" spans="1:10" ht="31.5">
      <c r="A345" s="6" t="s">
        <v>508</v>
      </c>
      <c r="B345" s="6"/>
      <c r="C345" s="6" t="s">
        <v>64</v>
      </c>
      <c r="D345" s="6" t="s">
        <v>302</v>
      </c>
      <c r="E345" s="30" t="s">
        <v>246</v>
      </c>
      <c r="F345" s="31">
        <v>15</v>
      </c>
      <c r="G345" s="15"/>
      <c r="H345" s="31">
        <v>15</v>
      </c>
      <c r="I345" s="114">
        <f>H345/F345</f>
        <v>1</v>
      </c>
      <c r="J345" s="132" t="s">
        <v>211</v>
      </c>
    </row>
    <row r="346" spans="1:10" ht="31.5">
      <c r="A346" s="6" t="s">
        <v>509</v>
      </c>
      <c r="B346" s="6"/>
      <c r="C346" s="6" t="s">
        <v>65</v>
      </c>
      <c r="D346" s="6" t="s">
        <v>302</v>
      </c>
      <c r="E346" s="30" t="s">
        <v>246</v>
      </c>
      <c r="F346" s="31">
        <v>0</v>
      </c>
      <c r="G346" s="15"/>
      <c r="H346" s="31">
        <v>0</v>
      </c>
      <c r="I346" s="114" t="s">
        <v>562</v>
      </c>
      <c r="J346" s="3"/>
    </row>
    <row r="347" spans="1:10" ht="47.25">
      <c r="A347" s="6" t="s">
        <v>510</v>
      </c>
      <c r="B347" s="6"/>
      <c r="C347" s="6" t="s">
        <v>58</v>
      </c>
      <c r="D347" s="6" t="s">
        <v>302</v>
      </c>
      <c r="E347" s="30" t="s">
        <v>246</v>
      </c>
      <c r="F347" s="31">
        <v>0</v>
      </c>
      <c r="G347" s="15"/>
      <c r="H347" s="31">
        <v>0</v>
      </c>
      <c r="I347" s="114" t="s">
        <v>562</v>
      </c>
      <c r="J347" s="3"/>
    </row>
    <row r="348" spans="1:10" ht="31.5">
      <c r="A348" s="6" t="s">
        <v>511</v>
      </c>
      <c r="B348" s="6"/>
      <c r="C348" s="6" t="s">
        <v>66</v>
      </c>
      <c r="D348" s="6" t="s">
        <v>302</v>
      </c>
      <c r="E348" s="30" t="s">
        <v>246</v>
      </c>
      <c r="F348" s="31">
        <v>0</v>
      </c>
      <c r="G348" s="15"/>
      <c r="H348" s="31">
        <v>0</v>
      </c>
      <c r="I348" s="114" t="s">
        <v>562</v>
      </c>
      <c r="J348" s="3"/>
    </row>
    <row r="349" spans="1:10" ht="15.75">
      <c r="A349" s="6"/>
      <c r="B349" s="6"/>
      <c r="C349" s="17" t="s">
        <v>243</v>
      </c>
      <c r="D349" s="6"/>
      <c r="E349" s="6"/>
      <c r="F349" s="28">
        <f>SUM(F329:F348)</f>
        <v>2405.5</v>
      </c>
      <c r="G349" s="7"/>
      <c r="H349" s="28">
        <f>SUM(H329:H348)</f>
        <v>2403.4</v>
      </c>
      <c r="I349" s="114">
        <f>H349/F349</f>
        <v>0.9991270006235711</v>
      </c>
      <c r="J349" s="3"/>
    </row>
    <row r="350" spans="1:10" ht="15.75">
      <c r="A350" s="6"/>
      <c r="B350" s="6"/>
      <c r="C350" s="36" t="s">
        <v>247</v>
      </c>
      <c r="D350" s="30"/>
      <c r="E350" s="30"/>
      <c r="F350" s="33">
        <f>SUM(F329:F348)-F330-F331-F338-F340</f>
        <v>1665.5</v>
      </c>
      <c r="G350" s="33">
        <f>SUM(G329:G348)-G330-G331-G338-G340</f>
        <v>0</v>
      </c>
      <c r="H350" s="33">
        <f>SUM(H329:H348)-H330-H331-H338-H340</f>
        <v>1663.4</v>
      </c>
      <c r="I350" s="114">
        <f>H350/F350</f>
        <v>0.9987391173821676</v>
      </c>
      <c r="J350" s="3"/>
    </row>
    <row r="351" spans="1:10" ht="15.75">
      <c r="A351" s="6"/>
      <c r="B351" s="6"/>
      <c r="C351" s="35" t="s">
        <v>249</v>
      </c>
      <c r="D351" s="39"/>
      <c r="E351" s="39"/>
      <c r="F351" s="34">
        <f>SUM(F330:F331)+F338+F340</f>
        <v>740</v>
      </c>
      <c r="G351" s="34">
        <f>SUM(G330:G331)+G338+G340</f>
        <v>0</v>
      </c>
      <c r="H351" s="34">
        <f>SUM(H330:H331)+H338+H340</f>
        <v>740</v>
      </c>
      <c r="I351" s="114">
        <f>H351/F351</f>
        <v>1</v>
      </c>
      <c r="J351" s="3"/>
    </row>
    <row r="352" spans="1:10" ht="15.75" customHeight="1">
      <c r="A352" s="160" t="s">
        <v>236</v>
      </c>
      <c r="B352" s="160"/>
      <c r="C352" s="160"/>
      <c r="D352" s="160"/>
      <c r="E352" s="160"/>
      <c r="F352" s="160"/>
      <c r="G352" s="160"/>
      <c r="H352" s="160"/>
      <c r="I352" s="160"/>
      <c r="J352" s="160"/>
    </row>
    <row r="353" spans="1:10" ht="15.75" customHeight="1">
      <c r="A353" s="190" t="s">
        <v>237</v>
      </c>
      <c r="B353" s="190"/>
      <c r="C353" s="190"/>
      <c r="D353" s="190"/>
      <c r="E353" s="190"/>
      <c r="F353" s="190"/>
      <c r="G353" s="190"/>
      <c r="H353" s="77"/>
      <c r="I353" s="77"/>
      <c r="J353" s="3"/>
    </row>
    <row r="354" spans="1:10" ht="114" customHeight="1">
      <c r="A354" s="6" t="s">
        <v>512</v>
      </c>
      <c r="B354" s="6"/>
      <c r="C354" s="6" t="s">
        <v>68</v>
      </c>
      <c r="D354" s="6" t="s">
        <v>713</v>
      </c>
      <c r="E354" s="30" t="s">
        <v>246</v>
      </c>
      <c r="F354" s="37">
        <v>0</v>
      </c>
      <c r="G354" s="26"/>
      <c r="H354" s="37">
        <v>0</v>
      </c>
      <c r="I354" s="114" t="s">
        <v>562</v>
      </c>
      <c r="J354" s="132" t="s">
        <v>198</v>
      </c>
    </row>
    <row r="355" spans="1:10" ht="47.25" customHeight="1">
      <c r="A355" s="6" t="s">
        <v>513</v>
      </c>
      <c r="B355" s="6"/>
      <c r="C355" s="6" t="s">
        <v>69</v>
      </c>
      <c r="D355" s="6" t="s">
        <v>713</v>
      </c>
      <c r="E355" s="30" t="s">
        <v>246</v>
      </c>
      <c r="F355" s="37">
        <v>0</v>
      </c>
      <c r="G355" s="208"/>
      <c r="H355" s="37">
        <v>0</v>
      </c>
      <c r="I355" s="114" t="s">
        <v>562</v>
      </c>
      <c r="J355" s="132" t="s">
        <v>199</v>
      </c>
    </row>
    <row r="356" spans="1:10" ht="33" customHeight="1">
      <c r="A356" s="6" t="s">
        <v>514</v>
      </c>
      <c r="B356" s="6"/>
      <c r="C356" s="6" t="s">
        <v>254</v>
      </c>
      <c r="D356" s="6" t="s">
        <v>713</v>
      </c>
      <c r="E356" s="39" t="s">
        <v>248</v>
      </c>
      <c r="F356" s="40">
        <v>80.1</v>
      </c>
      <c r="G356" s="208"/>
      <c r="H356" s="40">
        <v>80.1</v>
      </c>
      <c r="I356" s="114">
        <f aca="true" t="shared" si="18" ref="I356:I362">H356/F356</f>
        <v>1</v>
      </c>
      <c r="J356" s="132" t="s">
        <v>200</v>
      </c>
    </row>
    <row r="357" spans="1:10" ht="33" customHeight="1">
      <c r="A357" s="6" t="s">
        <v>714</v>
      </c>
      <c r="B357" s="6"/>
      <c r="C357" s="6" t="s">
        <v>194</v>
      </c>
      <c r="D357" s="6" t="s">
        <v>713</v>
      </c>
      <c r="E357" s="39" t="s">
        <v>248</v>
      </c>
      <c r="F357" s="42">
        <v>18.3</v>
      </c>
      <c r="G357" s="42">
        <v>0</v>
      </c>
      <c r="H357" s="42">
        <v>18.3</v>
      </c>
      <c r="I357" s="114">
        <f t="shared" si="18"/>
        <v>1</v>
      </c>
      <c r="J357" s="132" t="s">
        <v>201</v>
      </c>
    </row>
    <row r="358" spans="1:10" ht="33" customHeight="1">
      <c r="A358" s="6" t="s">
        <v>715</v>
      </c>
      <c r="B358" s="6"/>
      <c r="C358" s="6" t="s">
        <v>195</v>
      </c>
      <c r="D358" s="6" t="s">
        <v>713</v>
      </c>
      <c r="E358" s="39" t="s">
        <v>248</v>
      </c>
      <c r="F358" s="42">
        <v>19.6</v>
      </c>
      <c r="G358" s="42">
        <v>0</v>
      </c>
      <c r="H358" s="42">
        <v>19.6</v>
      </c>
      <c r="I358" s="114">
        <f t="shared" si="18"/>
        <v>1</v>
      </c>
      <c r="J358" s="132" t="s">
        <v>237</v>
      </c>
    </row>
    <row r="359" spans="1:10" ht="33" customHeight="1">
      <c r="A359" s="6" t="s">
        <v>716</v>
      </c>
      <c r="B359" s="6"/>
      <c r="C359" s="6" t="s">
        <v>196</v>
      </c>
      <c r="D359" s="6" t="s">
        <v>713</v>
      </c>
      <c r="E359" s="39" t="s">
        <v>248</v>
      </c>
      <c r="F359" s="42">
        <v>9</v>
      </c>
      <c r="G359" s="42">
        <v>0</v>
      </c>
      <c r="H359" s="42">
        <v>9</v>
      </c>
      <c r="I359" s="114">
        <f t="shared" si="18"/>
        <v>1</v>
      </c>
      <c r="J359" s="132" t="s">
        <v>203</v>
      </c>
    </row>
    <row r="360" spans="1:10" ht="33" customHeight="1">
      <c r="A360" s="6" t="s">
        <v>717</v>
      </c>
      <c r="B360" s="6"/>
      <c r="C360" s="6" t="s">
        <v>197</v>
      </c>
      <c r="D360" s="6" t="s">
        <v>713</v>
      </c>
      <c r="E360" s="39" t="s">
        <v>248</v>
      </c>
      <c r="F360" s="42">
        <v>34</v>
      </c>
      <c r="G360" s="42">
        <v>0</v>
      </c>
      <c r="H360" s="42">
        <v>34</v>
      </c>
      <c r="I360" s="114">
        <f t="shared" si="18"/>
        <v>1</v>
      </c>
      <c r="J360" s="132" t="s">
        <v>202</v>
      </c>
    </row>
    <row r="361" spans="1:10" ht="15.75">
      <c r="A361" s="6"/>
      <c r="B361" s="6"/>
      <c r="C361" s="17" t="s">
        <v>243</v>
      </c>
      <c r="D361" s="6"/>
      <c r="E361" s="6"/>
      <c r="F361" s="28">
        <f>SUM(F354:F360)</f>
        <v>161</v>
      </c>
      <c r="G361" s="28">
        <f>SUM(G354:G358)</f>
        <v>0</v>
      </c>
      <c r="H361" s="28">
        <f>SUM(H354:H360)</f>
        <v>161</v>
      </c>
      <c r="I361" s="114">
        <f t="shared" si="18"/>
        <v>1</v>
      </c>
      <c r="J361" s="3"/>
    </row>
    <row r="362" spans="1:10" ht="15.75">
      <c r="A362" s="6"/>
      <c r="B362" s="6"/>
      <c r="C362" s="35" t="s">
        <v>72</v>
      </c>
      <c r="D362" s="39"/>
      <c r="E362" s="39"/>
      <c r="F362" s="34">
        <f>SUM(F356:F360)</f>
        <v>161</v>
      </c>
      <c r="G362" s="34">
        <f>SUM(G356:G360)</f>
        <v>0</v>
      </c>
      <c r="H362" s="34">
        <f>SUM(H356:H360)</f>
        <v>161</v>
      </c>
      <c r="I362" s="114">
        <f t="shared" si="18"/>
        <v>1</v>
      </c>
      <c r="J362" s="3"/>
    </row>
    <row r="363" spans="1:10" ht="15.75">
      <c r="A363" s="6"/>
      <c r="B363" s="6"/>
      <c r="C363" s="36" t="s">
        <v>247</v>
      </c>
      <c r="D363" s="39"/>
      <c r="E363" s="39"/>
      <c r="F363" s="33">
        <f>SUM(F354:F355)</f>
        <v>0</v>
      </c>
      <c r="G363" s="7"/>
      <c r="H363" s="33">
        <f>SUM(H354:H355)</f>
        <v>0</v>
      </c>
      <c r="I363" s="114" t="s">
        <v>562</v>
      </c>
      <c r="J363" s="3"/>
    </row>
    <row r="364" spans="1:10" ht="15.75">
      <c r="A364" s="207" t="s">
        <v>70</v>
      </c>
      <c r="B364" s="207"/>
      <c r="C364" s="207"/>
      <c r="D364" s="207"/>
      <c r="E364" s="207"/>
      <c r="F364" s="28">
        <f>F361+F349+F325+F309+F281+F269+F226+F209+F199+F162+F154+F146+F121+F103+F98+F91+F83+F73+F61+F35+F19+F42</f>
        <v>466218.90700000006</v>
      </c>
      <c r="G364" s="7"/>
      <c r="H364" s="28">
        <f>H361+H349+H325+H309+H281+H269+H226+H209+H199+H162+H154+H146+H121+H103+H98+H91+H83+H73+H61+H35+H19+H42</f>
        <v>513331.5200000001</v>
      </c>
      <c r="I364" s="114">
        <f aca="true" t="shared" si="19" ref="I364:I371">H364/F364</f>
        <v>1.1010525576990382</v>
      </c>
      <c r="J364" s="3"/>
    </row>
    <row r="365" spans="1:10" ht="18.75" customHeight="1">
      <c r="A365" s="6"/>
      <c r="B365" s="6"/>
      <c r="C365" s="36" t="s">
        <v>71</v>
      </c>
      <c r="D365" s="30"/>
      <c r="E365" s="30"/>
      <c r="F365" s="33">
        <f>F363+F350+F327+F310+F282+F270+F227+F210+F202+F163+F155+F148+F122+F104+F92+F84+F62+F43+F36</f>
        <v>88520.18299999999</v>
      </c>
      <c r="G365" s="33">
        <f>G363+G350+G327+G310+G282+G270+G227+G210+G202+G163+G155+G148+G122+G104+G92+G84+G62+G43+G36</f>
        <v>0</v>
      </c>
      <c r="H365" s="33">
        <f>H363+H350+H327+H310+H282+H270+H227+H210+H202+H163+H155+H148+H122+H104+H92+H84+H62+H43+H36</f>
        <v>86637.84199999999</v>
      </c>
      <c r="I365" s="114">
        <f t="shared" si="19"/>
        <v>0.9787354596860696</v>
      </c>
      <c r="J365" s="3"/>
    </row>
    <row r="366" spans="1:10" ht="15.75" customHeight="1">
      <c r="A366" s="6"/>
      <c r="B366" s="6"/>
      <c r="C366" s="35" t="s">
        <v>72</v>
      </c>
      <c r="D366" s="39"/>
      <c r="E366" s="39"/>
      <c r="F366" s="34">
        <f>F362+F351+F326+F311+F271+F201+F156+F147+F123+F85+F75+F37+F105+F63</f>
        <v>159697.525</v>
      </c>
      <c r="G366" s="34">
        <f>G362+G351+G326+G311+G271+G201+G156+G147+G123+G85+G75+G37+G105+G63</f>
        <v>8032</v>
      </c>
      <c r="H366" s="34">
        <f>H362+H351+H326+H311+H271+H201+H156+H147+H123+H85+H75+H37+H105+H63</f>
        <v>159599.625</v>
      </c>
      <c r="I366" s="114">
        <f t="shared" si="19"/>
        <v>0.9993869660785288</v>
      </c>
      <c r="J366" s="3"/>
    </row>
    <row r="367" spans="1:10" s="85" customFormat="1" ht="20.25" customHeight="1">
      <c r="A367" s="73"/>
      <c r="B367" s="73"/>
      <c r="C367" s="122" t="s">
        <v>73</v>
      </c>
      <c r="D367" s="73"/>
      <c r="E367" s="73"/>
      <c r="F367" s="123">
        <f>F272+F200+F124+F74+F38+F64</f>
        <v>106660.57399999998</v>
      </c>
      <c r="G367" s="123">
        <f>G272+G200+G124+G74+G38+G64</f>
        <v>4578</v>
      </c>
      <c r="H367" s="123">
        <f>H272+H200+H124+H74+H38+H64</f>
        <v>106069.374</v>
      </c>
      <c r="I367" s="120">
        <f t="shared" si="19"/>
        <v>0.9944571834012446</v>
      </c>
      <c r="J367" s="133"/>
    </row>
    <row r="368" spans="1:10" ht="15.75">
      <c r="A368" s="6"/>
      <c r="B368" s="6"/>
      <c r="C368" s="47" t="s">
        <v>74</v>
      </c>
      <c r="D368" s="45"/>
      <c r="E368" s="45"/>
      <c r="F368" s="32">
        <f>F157+F99+F20+F125+F211+F284+F65+F39</f>
        <v>104767.868</v>
      </c>
      <c r="G368" s="32">
        <f>G157+G99+G20+G125+G211+G284+G65+G39</f>
        <v>0</v>
      </c>
      <c r="H368" s="32">
        <f>H157+H99+H20+H125+H211+H284+H65+H39</f>
        <v>154451.9</v>
      </c>
      <c r="I368" s="114">
        <f t="shared" si="19"/>
        <v>1.474229675075568</v>
      </c>
      <c r="J368" s="3"/>
    </row>
    <row r="369" spans="1:10" ht="20.25" customHeight="1">
      <c r="A369" s="6"/>
      <c r="B369" s="6"/>
      <c r="C369" s="17" t="s">
        <v>75</v>
      </c>
      <c r="D369" s="6"/>
      <c r="E369" s="6"/>
      <c r="F369" s="28">
        <f>F312+F273</f>
        <v>2973.5789999999997</v>
      </c>
      <c r="G369" s="28">
        <f>G312+G273</f>
        <v>0</v>
      </c>
      <c r="H369" s="28">
        <f>H312+H273</f>
        <v>2973.5789999999997</v>
      </c>
      <c r="I369" s="114">
        <f t="shared" si="19"/>
        <v>1</v>
      </c>
      <c r="J369" s="3"/>
    </row>
    <row r="370" spans="1:10" ht="18.75" customHeight="1">
      <c r="A370" s="6"/>
      <c r="B370" s="6"/>
      <c r="C370" s="17" t="s">
        <v>17</v>
      </c>
      <c r="D370" s="6"/>
      <c r="E370" s="6"/>
      <c r="F370" s="28">
        <f>F283</f>
        <v>650.3</v>
      </c>
      <c r="G370" s="7"/>
      <c r="H370" s="28">
        <f>H283</f>
        <v>650.3</v>
      </c>
      <c r="I370" s="114">
        <f t="shared" si="19"/>
        <v>1</v>
      </c>
      <c r="J370" s="3"/>
    </row>
    <row r="371" spans="1:10" s="72" customFormat="1" ht="19.5" customHeight="1">
      <c r="A371" s="71"/>
      <c r="B371" s="71"/>
      <c r="C371" s="115" t="s">
        <v>640</v>
      </c>
      <c r="D371" s="115"/>
      <c r="E371" s="115"/>
      <c r="F371" s="116">
        <f>F126</f>
        <v>2948.878</v>
      </c>
      <c r="G371" s="115"/>
      <c r="H371" s="116">
        <f>H126</f>
        <v>2948.9</v>
      </c>
      <c r="I371" s="114">
        <f t="shared" si="19"/>
        <v>1.000007460464624</v>
      </c>
      <c r="J371" s="140"/>
    </row>
    <row r="380" ht="19.5" customHeight="1"/>
  </sheetData>
  <mergeCells count="246">
    <mergeCell ref="J13:J14"/>
    <mergeCell ref="J71:J72"/>
    <mergeCell ref="J236:J238"/>
    <mergeCell ref="J58:J60"/>
    <mergeCell ref="J111:J114"/>
    <mergeCell ref="J133:J134"/>
    <mergeCell ref="J136:J137"/>
    <mergeCell ref="A21:J21"/>
    <mergeCell ref="D15:D18"/>
    <mergeCell ref="A116:A118"/>
    <mergeCell ref="J329:J331"/>
    <mergeCell ref="B339:B340"/>
    <mergeCell ref="C339:C340"/>
    <mergeCell ref="D339:D340"/>
    <mergeCell ref="J337:J340"/>
    <mergeCell ref="C337:C338"/>
    <mergeCell ref="J314:J315"/>
    <mergeCell ref="J128:J130"/>
    <mergeCell ref="F136:F137"/>
    <mergeCell ref="A55:A57"/>
    <mergeCell ref="B55:B57"/>
    <mergeCell ref="C55:C57"/>
    <mergeCell ref="D55:D57"/>
    <mergeCell ref="J55:J57"/>
    <mergeCell ref="B58:B60"/>
    <mergeCell ref="C58:C60"/>
    <mergeCell ref="A127:J127"/>
    <mergeCell ref="A158:J158"/>
    <mergeCell ref="J80:J81"/>
    <mergeCell ref="F128:F129"/>
    <mergeCell ref="J87:J88"/>
    <mergeCell ref="A100:J100"/>
    <mergeCell ref="J108:J110"/>
    <mergeCell ref="G108:G110"/>
    <mergeCell ref="C101:C102"/>
    <mergeCell ref="A101:A102"/>
    <mergeCell ref="G230:G231"/>
    <mergeCell ref="G302:G303"/>
    <mergeCell ref="G300:G301"/>
    <mergeCell ref="G245:G247"/>
    <mergeCell ref="G250:G252"/>
    <mergeCell ref="A364:E364"/>
    <mergeCell ref="A302:A303"/>
    <mergeCell ref="D304:D306"/>
    <mergeCell ref="C304:C306"/>
    <mergeCell ref="A304:A306"/>
    <mergeCell ref="C314:C315"/>
    <mergeCell ref="A353:G353"/>
    <mergeCell ref="G304:G306"/>
    <mergeCell ref="G355:G356"/>
    <mergeCell ref="A337:A338"/>
    <mergeCell ref="D101:D102"/>
    <mergeCell ref="A119:J119"/>
    <mergeCell ref="C111:C114"/>
    <mergeCell ref="D111:D114"/>
    <mergeCell ref="A107:G107"/>
    <mergeCell ref="C108:C110"/>
    <mergeCell ref="D108:D110"/>
    <mergeCell ref="A108:A110"/>
    <mergeCell ref="C128:C130"/>
    <mergeCell ref="D128:D130"/>
    <mergeCell ref="A131:J132"/>
    <mergeCell ref="I128:I129"/>
    <mergeCell ref="G128:G130"/>
    <mergeCell ref="E128:E129"/>
    <mergeCell ref="B111:B114"/>
    <mergeCell ref="A111:A114"/>
    <mergeCell ref="C116:C118"/>
    <mergeCell ref="B116:B118"/>
    <mergeCell ref="A136:A137"/>
    <mergeCell ref="B128:B130"/>
    <mergeCell ref="A128:A130"/>
    <mergeCell ref="B136:B137"/>
    <mergeCell ref="A339:A340"/>
    <mergeCell ref="C150:C152"/>
    <mergeCell ref="D302:D303"/>
    <mergeCell ref="G258:G260"/>
    <mergeCell ref="D261:D263"/>
    <mergeCell ref="G261:G263"/>
    <mergeCell ref="C244:C246"/>
    <mergeCell ref="D244:D246"/>
    <mergeCell ref="A204:G204"/>
    <mergeCell ref="A206:A207"/>
    <mergeCell ref="B337:B338"/>
    <mergeCell ref="A313:J313"/>
    <mergeCell ref="A150:A152"/>
    <mergeCell ref="C261:C263"/>
    <mergeCell ref="D250:D251"/>
    <mergeCell ref="G254:G256"/>
    <mergeCell ref="C250:C251"/>
    <mergeCell ref="B261:B263"/>
    <mergeCell ref="A250:A251"/>
    <mergeCell ref="B183:B184"/>
    <mergeCell ref="C277:C278"/>
    <mergeCell ref="A279:A280"/>
    <mergeCell ref="B279:B280"/>
    <mergeCell ref="C279:C280"/>
    <mergeCell ref="A277:A278"/>
    <mergeCell ref="B287:B288"/>
    <mergeCell ref="B293:B295"/>
    <mergeCell ref="B277:B278"/>
    <mergeCell ref="B290:B291"/>
    <mergeCell ref="D314:D315"/>
    <mergeCell ref="D337:D338"/>
    <mergeCell ref="E307:E308"/>
    <mergeCell ref="A328:J328"/>
    <mergeCell ref="G314:G315"/>
    <mergeCell ref="A314:A315"/>
    <mergeCell ref="D307:D308"/>
    <mergeCell ref="B314:B315"/>
    <mergeCell ref="C307:C308"/>
    <mergeCell ref="G307:G308"/>
    <mergeCell ref="H307:H308"/>
    <mergeCell ref="A93:J93"/>
    <mergeCell ref="A106:J106"/>
    <mergeCell ref="A293:A295"/>
    <mergeCell ref="A307:A308"/>
    <mergeCell ref="C287:C288"/>
    <mergeCell ref="E136:E137"/>
    <mergeCell ref="A290:A291"/>
    <mergeCell ref="F307:F308"/>
    <mergeCell ref="D290:D291"/>
    <mergeCell ref="A212:J212"/>
    <mergeCell ref="D183:D184"/>
    <mergeCell ref="A183:A184"/>
    <mergeCell ref="C183:C184"/>
    <mergeCell ref="J183:J184"/>
    <mergeCell ref="C206:C207"/>
    <mergeCell ref="D206:D207"/>
    <mergeCell ref="B206:B207"/>
    <mergeCell ref="A203:J203"/>
    <mergeCell ref="A15:A16"/>
    <mergeCell ref="B4:B7"/>
    <mergeCell ref="E4:E7"/>
    <mergeCell ref="C10:C11"/>
    <mergeCell ref="C4:C7"/>
    <mergeCell ref="D4:D7"/>
    <mergeCell ref="A8:J8"/>
    <mergeCell ref="F4:I4"/>
    <mergeCell ref="A4:A7"/>
    <mergeCell ref="A10:A11"/>
    <mergeCell ref="J27:J29"/>
    <mergeCell ref="J23:J24"/>
    <mergeCell ref="E15:E18"/>
    <mergeCell ref="H5:H7"/>
    <mergeCell ref="G5:G7"/>
    <mergeCell ref="E10:E12"/>
    <mergeCell ref="F5:F7"/>
    <mergeCell ref="A9:J9"/>
    <mergeCell ref="I5:I7"/>
    <mergeCell ref="J4:J7"/>
    <mergeCell ref="A23:A24"/>
    <mergeCell ref="D23:D24"/>
    <mergeCell ref="A27:A29"/>
    <mergeCell ref="B27:B29"/>
    <mergeCell ref="C23:C24"/>
    <mergeCell ref="B23:B24"/>
    <mergeCell ref="C27:C29"/>
    <mergeCell ref="D27:D29"/>
    <mergeCell ref="A71:A72"/>
    <mergeCell ref="C71:C72"/>
    <mergeCell ref="A40:J40"/>
    <mergeCell ref="A44:J44"/>
    <mergeCell ref="D71:D72"/>
    <mergeCell ref="D58:D60"/>
    <mergeCell ref="D69:D70"/>
    <mergeCell ref="A244:A246"/>
    <mergeCell ref="G241:G242"/>
    <mergeCell ref="J50:J51"/>
    <mergeCell ref="A66:J66"/>
    <mergeCell ref="A76:J76"/>
    <mergeCell ref="A86:J86"/>
    <mergeCell ref="B71:B72"/>
    <mergeCell ref="A69:A70"/>
    <mergeCell ref="B69:B70"/>
    <mergeCell ref="C69:C70"/>
    <mergeCell ref="J67:J68"/>
    <mergeCell ref="J69:J70"/>
    <mergeCell ref="J101:J102"/>
    <mergeCell ref="J206:J207"/>
    <mergeCell ref="A140:J140"/>
    <mergeCell ref="A149:J149"/>
    <mergeCell ref="A164:J164"/>
    <mergeCell ref="A187:J187"/>
    <mergeCell ref="G111:G114"/>
    <mergeCell ref="G136:G137"/>
    <mergeCell ref="A352:J352"/>
    <mergeCell ref="A274:J274"/>
    <mergeCell ref="A285:J285"/>
    <mergeCell ref="C286:J286"/>
    <mergeCell ref="C292:J292"/>
    <mergeCell ref="D277:D278"/>
    <mergeCell ref="J304:J305"/>
    <mergeCell ref="J277:J278"/>
    <mergeCell ref="A299:J299"/>
    <mergeCell ref="C302:C303"/>
    <mergeCell ref="C293:C295"/>
    <mergeCell ref="J293:J295"/>
    <mergeCell ref="A287:A288"/>
    <mergeCell ref="J297:J298"/>
    <mergeCell ref="J287:J288"/>
    <mergeCell ref="J290:J291"/>
    <mergeCell ref="A297:A298"/>
    <mergeCell ref="B297:B298"/>
    <mergeCell ref="C297:C298"/>
    <mergeCell ref="D297:D298"/>
    <mergeCell ref="D293:D295"/>
    <mergeCell ref="C290:C291"/>
    <mergeCell ref="C2:J2"/>
    <mergeCell ref="J302:J303"/>
    <mergeCell ref="J250:J252"/>
    <mergeCell ref="A229:J229"/>
    <mergeCell ref="J244:J248"/>
    <mergeCell ref="J258:J260"/>
    <mergeCell ref="J261:J263"/>
    <mergeCell ref="J241:J242"/>
    <mergeCell ref="D116:D118"/>
    <mergeCell ref="G116:G118"/>
    <mergeCell ref="J116:J118"/>
    <mergeCell ref="G277:G278"/>
    <mergeCell ref="A240:J240"/>
    <mergeCell ref="A243:J243"/>
    <mergeCell ref="A249:J249"/>
    <mergeCell ref="A257:J257"/>
    <mergeCell ref="A265:J265"/>
    <mergeCell ref="B250:B251"/>
    <mergeCell ref="H128:H129"/>
    <mergeCell ref="J266:J268"/>
    <mergeCell ref="A261:A263"/>
    <mergeCell ref="D287:D288"/>
    <mergeCell ref="A235:J235"/>
    <mergeCell ref="A213:E213"/>
    <mergeCell ref="C224:J224"/>
    <mergeCell ref="A216:J216"/>
    <mergeCell ref="A222:J222"/>
    <mergeCell ref="A228:J228"/>
    <mergeCell ref="D136:D137"/>
    <mergeCell ref="A253:J253"/>
    <mergeCell ref="B244:B246"/>
    <mergeCell ref="A58:A60"/>
    <mergeCell ref="B101:B102"/>
    <mergeCell ref="J150:J151"/>
    <mergeCell ref="D150:D151"/>
    <mergeCell ref="I136:I137"/>
    <mergeCell ref="H136:H137"/>
    <mergeCell ref="C136:C137"/>
  </mergeCells>
  <printOptions horizontalCentered="1"/>
  <pageMargins left="0" right="0" top="0.3937007874015748" bottom="0.31496062992125984" header="0.5118110236220472" footer="0"/>
  <pageSetup firstPageNumber="1" useFirstPageNumber="1" fitToHeight="20" horizontalDpi="600" verticalDpi="600" orientation="landscape" paperSize="9" scale="69" r:id="rId3"/>
  <headerFooter alignWithMargins="0">
    <oddFooter>&amp;R&amp;P</oddFooter>
  </headerFooter>
  <rowBreaks count="22" manualBreakCount="22">
    <brk id="20" max="9" man="1"/>
    <brk id="34" max="9" man="1"/>
    <brk id="57" max="9" man="1"/>
    <brk id="84" max="9" man="1"/>
    <brk id="105" max="9" man="1"/>
    <brk id="126" max="9" man="1"/>
    <brk id="141" max="9" man="1"/>
    <brk id="157" max="9" man="1"/>
    <brk id="167" max="9" man="1"/>
    <brk id="174" max="9" man="1"/>
    <brk id="182" max="9" man="1"/>
    <brk id="195" max="9" man="1"/>
    <brk id="211" max="9" man="1"/>
    <brk id="223" max="9" man="1"/>
    <brk id="238" max="9" man="1"/>
    <brk id="255" max="9" man="1"/>
    <brk id="273" max="9" man="1"/>
    <brk id="289" max="9" man="1"/>
    <brk id="298" max="9" man="1"/>
    <brk id="317" max="9" man="1"/>
    <brk id="327" max="9" man="1"/>
    <brk id="35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ChernigovaSA</cp:lastModifiedBy>
  <cp:lastPrinted>2011-04-20T10:30:52Z</cp:lastPrinted>
  <dcterms:created xsi:type="dcterms:W3CDTF">1996-10-08T23:32:33Z</dcterms:created>
  <dcterms:modified xsi:type="dcterms:W3CDTF">2011-05-04T05:14:06Z</dcterms:modified>
  <cp:category/>
  <cp:version/>
  <cp:contentType/>
  <cp:contentStatus/>
</cp:coreProperties>
</file>