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aob\Desktop\20190605\"/>
    </mc:Choice>
  </mc:AlternateContent>
  <bookViews>
    <workbookView xWindow="0" yWindow="0" windowWidth="21570" windowHeight="7725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62913"/>
</workbook>
</file>

<file path=xl/calcChain.xml><?xml version="1.0" encoding="utf-8"?>
<calcChain xmlns="http://schemas.openxmlformats.org/spreadsheetml/2006/main">
  <c r="C27" i="14" l="1"/>
  <c r="C40" i="4"/>
  <c r="D40" i="4"/>
  <c r="F41" i="4"/>
  <c r="F191" i="4"/>
  <c r="F190" i="4"/>
  <c r="F189" i="4"/>
  <c r="D188" i="4"/>
  <c r="C188" i="4"/>
  <c r="F187" i="4"/>
  <c r="F186" i="4"/>
  <c r="F185" i="4"/>
  <c r="D184" i="4"/>
  <c r="C184" i="4"/>
  <c r="F183" i="4"/>
  <c r="D182" i="4"/>
  <c r="C182" i="4"/>
  <c r="F181" i="4"/>
  <c r="F180" i="4"/>
  <c r="E180" i="4"/>
  <c r="F179" i="4"/>
  <c r="E179" i="4"/>
  <c r="D178" i="4"/>
  <c r="C178" i="4"/>
  <c r="F177" i="4"/>
  <c r="E177" i="4"/>
  <c r="F176" i="4"/>
  <c r="E176" i="4"/>
  <c r="D175" i="4"/>
  <c r="C175" i="4"/>
  <c r="F175" i="4" s="1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D163" i="4"/>
  <c r="C163" i="4"/>
  <c r="C161" i="4" s="1"/>
  <c r="F162" i="4"/>
  <c r="E162" i="4"/>
  <c r="F160" i="4"/>
  <c r="E160" i="4"/>
  <c r="F159" i="4"/>
  <c r="F158" i="4"/>
  <c r="E158" i="4"/>
  <c r="F157" i="4"/>
  <c r="E157" i="4"/>
  <c r="F156" i="4"/>
  <c r="E156" i="4"/>
  <c r="F155" i="4"/>
  <c r="F154" i="4"/>
  <c r="F153" i="4"/>
  <c r="E153" i="4"/>
  <c r="F152" i="4"/>
  <c r="E152" i="4"/>
  <c r="D151" i="4"/>
  <c r="C151" i="4"/>
  <c r="F150" i="4"/>
  <c r="E150" i="4"/>
  <c r="F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D142" i="4"/>
  <c r="C142" i="4"/>
  <c r="C141" i="4" s="1"/>
  <c r="F140" i="4"/>
  <c r="E140" i="4"/>
  <c r="F139" i="4"/>
  <c r="E139" i="4"/>
  <c r="D138" i="4"/>
  <c r="C138" i="4"/>
  <c r="F135" i="4"/>
  <c r="F134" i="4"/>
  <c r="F133" i="4"/>
  <c r="F132" i="4"/>
  <c r="F131" i="4"/>
  <c r="D130" i="4"/>
  <c r="C130" i="4"/>
  <c r="C129" i="4" s="1"/>
  <c r="F128" i="4"/>
  <c r="F127" i="4"/>
  <c r="F126" i="4"/>
  <c r="F125" i="4"/>
  <c r="E125" i="4"/>
  <c r="F124" i="4"/>
  <c r="E124" i="4"/>
  <c r="F123" i="4"/>
  <c r="E123" i="4"/>
  <c r="F122" i="4"/>
  <c r="E122" i="4"/>
  <c r="F121" i="4"/>
  <c r="F120" i="4"/>
  <c r="F119" i="4"/>
  <c r="E119" i="4"/>
  <c r="F118" i="4"/>
  <c r="E118" i="4"/>
  <c r="F117" i="4"/>
  <c r="E117" i="4"/>
  <c r="F116" i="4"/>
  <c r="E116" i="4"/>
  <c r="F115" i="4"/>
  <c r="D114" i="4"/>
  <c r="C114" i="4"/>
  <c r="F113" i="4"/>
  <c r="E113" i="4"/>
  <c r="F112" i="4"/>
  <c r="F111" i="4"/>
  <c r="E111" i="4"/>
  <c r="D110" i="4"/>
  <c r="C110" i="4"/>
  <c r="F109" i="4"/>
  <c r="F108" i="4"/>
  <c r="E108" i="4"/>
  <c r="F107" i="4"/>
  <c r="F106" i="4"/>
  <c r="D105" i="4"/>
  <c r="C105" i="4"/>
  <c r="F104" i="4"/>
  <c r="E104" i="4"/>
  <c r="F103" i="4"/>
  <c r="E103" i="4"/>
  <c r="F102" i="4"/>
  <c r="E102" i="4"/>
  <c r="F101" i="4"/>
  <c r="E101" i="4"/>
  <c r="D100" i="4"/>
  <c r="F100" i="4" s="1"/>
  <c r="C100" i="4"/>
  <c r="F99" i="4"/>
  <c r="E99" i="4"/>
  <c r="F98" i="4"/>
  <c r="F97" i="4"/>
  <c r="E97" i="4"/>
  <c r="F96" i="4"/>
  <c r="F95" i="4"/>
  <c r="D94" i="4"/>
  <c r="C94" i="4"/>
  <c r="F93" i="4"/>
  <c r="E93" i="4"/>
  <c r="F92" i="4"/>
  <c r="E92" i="4"/>
  <c r="D91" i="4"/>
  <c r="C91" i="4"/>
  <c r="F90" i="4"/>
  <c r="E90" i="4"/>
  <c r="F89" i="4"/>
  <c r="E89" i="4"/>
  <c r="F88" i="4"/>
  <c r="E88" i="4"/>
  <c r="D87" i="4"/>
  <c r="C87" i="4"/>
  <c r="F85" i="4"/>
  <c r="E85" i="4"/>
  <c r="D84" i="4"/>
  <c r="C84" i="4"/>
  <c r="F83" i="4"/>
  <c r="F82" i="4"/>
  <c r="E82" i="4"/>
  <c r="D81" i="4"/>
  <c r="C81" i="4"/>
  <c r="F80" i="4"/>
  <c r="F79" i="4"/>
  <c r="D78" i="4"/>
  <c r="C78" i="4"/>
  <c r="F76" i="4"/>
  <c r="E76" i="4"/>
  <c r="F75" i="4"/>
  <c r="F74" i="4"/>
  <c r="F73" i="4"/>
  <c r="F72" i="4"/>
  <c r="F71" i="4"/>
  <c r="D70" i="4"/>
  <c r="D69" i="4" s="1"/>
  <c r="C70" i="4"/>
  <c r="C69" i="4" s="1"/>
  <c r="C67" i="4" s="1"/>
  <c r="F68" i="4"/>
  <c r="F66" i="4"/>
  <c r="F65" i="4"/>
  <c r="E65" i="4"/>
  <c r="D64" i="4"/>
  <c r="C64" i="4"/>
  <c r="C63" i="4" s="1"/>
  <c r="F61" i="4"/>
  <c r="F60" i="4"/>
  <c r="E60" i="4"/>
  <c r="F59" i="4"/>
  <c r="E59" i="4"/>
  <c r="F58" i="4"/>
  <c r="E58" i="4"/>
  <c r="D57" i="4"/>
  <c r="C57" i="4"/>
  <c r="C56" i="4" s="1"/>
  <c r="F55" i="4"/>
  <c r="E55" i="4"/>
  <c r="F54" i="4"/>
  <c r="F53" i="4"/>
  <c r="E53" i="4"/>
  <c r="D52" i="4"/>
  <c r="C52" i="4"/>
  <c r="F51" i="4"/>
  <c r="F50" i="4"/>
  <c r="E50" i="4"/>
  <c r="F49" i="4"/>
  <c r="E49" i="4"/>
  <c r="D48" i="4"/>
  <c r="C48" i="4"/>
  <c r="F47" i="4"/>
  <c r="E47" i="4"/>
  <c r="F46" i="4"/>
  <c r="C45" i="4"/>
  <c r="E45" i="4" s="1"/>
  <c r="D44" i="4"/>
  <c r="F39" i="4"/>
  <c r="E39" i="4"/>
  <c r="D38" i="4"/>
  <c r="C38" i="4"/>
  <c r="C37" i="4"/>
  <c r="E37" i="4" s="1"/>
  <c r="F36" i="4"/>
  <c r="E36" i="4"/>
  <c r="D35" i="4"/>
  <c r="F34" i="4"/>
  <c r="E34" i="4"/>
  <c r="D33" i="4"/>
  <c r="C33" i="4"/>
  <c r="F31" i="4"/>
  <c r="E31" i="4"/>
  <c r="D30" i="4"/>
  <c r="C30" i="4"/>
  <c r="F29" i="4"/>
  <c r="F28" i="4"/>
  <c r="E28" i="4"/>
  <c r="D27" i="4"/>
  <c r="C27" i="4"/>
  <c r="F26" i="4"/>
  <c r="F25" i="4"/>
  <c r="E25" i="4"/>
  <c r="D24" i="4"/>
  <c r="C24" i="4"/>
  <c r="F23" i="4"/>
  <c r="F22" i="4"/>
  <c r="E22" i="4"/>
  <c r="C21" i="4"/>
  <c r="F21" i="4" s="1"/>
  <c r="D20" i="4"/>
  <c r="F18" i="4"/>
  <c r="E18" i="4"/>
  <c r="F17" i="4"/>
  <c r="E17" i="4"/>
  <c r="F16" i="4"/>
  <c r="E16" i="4"/>
  <c r="F15" i="4"/>
  <c r="E15" i="4"/>
  <c r="F14" i="4"/>
  <c r="E14" i="4"/>
  <c r="D13" i="4"/>
  <c r="C13" i="4"/>
  <c r="D12" i="4"/>
  <c r="C12" i="4"/>
  <c r="F11" i="4"/>
  <c r="F10" i="4"/>
  <c r="E10" i="4"/>
  <c r="F9" i="4"/>
  <c r="E9" i="4"/>
  <c r="F8" i="4"/>
  <c r="E8" i="4"/>
  <c r="F7" i="4"/>
  <c r="E7" i="4"/>
  <c r="D6" i="4"/>
  <c r="D5" i="4" s="1"/>
  <c r="C6" i="4"/>
  <c r="C5" i="4" s="1"/>
  <c r="E17" i="15"/>
  <c r="E38" i="4" l="1"/>
  <c r="F105" i="4"/>
  <c r="F182" i="4"/>
  <c r="F24" i="4"/>
  <c r="F52" i="4"/>
  <c r="C62" i="4"/>
  <c r="C86" i="4"/>
  <c r="E57" i="4"/>
  <c r="E138" i="4"/>
  <c r="F40" i="4"/>
  <c r="F87" i="4"/>
  <c r="F110" i="4"/>
  <c r="E91" i="4"/>
  <c r="E100" i="4"/>
  <c r="E110" i="4"/>
  <c r="E114" i="4"/>
  <c r="F130" i="4"/>
  <c r="F33" i="4"/>
  <c r="F64" i="4"/>
  <c r="E175" i="4"/>
  <c r="F69" i="4"/>
  <c r="D67" i="4"/>
  <c r="E67" i="4" s="1"/>
  <c r="E12" i="4"/>
  <c r="F45" i="4"/>
  <c r="E178" i="4"/>
  <c r="F12" i="4"/>
  <c r="E30" i="4"/>
  <c r="C44" i="4"/>
  <c r="E44" i="4" s="1"/>
  <c r="E52" i="4"/>
  <c r="D56" i="4"/>
  <c r="E56" i="4" s="1"/>
  <c r="E151" i="4"/>
  <c r="D63" i="4"/>
  <c r="F63" i="4" s="1"/>
  <c r="F78" i="4"/>
  <c r="D77" i="4"/>
  <c r="F13" i="4"/>
  <c r="C20" i="4"/>
  <c r="E20" i="4" s="1"/>
  <c r="E24" i="4"/>
  <c r="F57" i="4"/>
  <c r="E6" i="4"/>
  <c r="E21" i="4"/>
  <c r="E27" i="4"/>
  <c r="E33" i="4"/>
  <c r="E48" i="4"/>
  <c r="E64" i="4"/>
  <c r="F70" i="4"/>
  <c r="E84" i="4"/>
  <c r="E87" i="4"/>
  <c r="E94" i="4"/>
  <c r="E142" i="4"/>
  <c r="E163" i="4"/>
  <c r="F184" i="4"/>
  <c r="F188" i="4"/>
  <c r="E81" i="4"/>
  <c r="C77" i="4"/>
  <c r="F178" i="4"/>
  <c r="E69" i="4"/>
  <c r="C137" i="4"/>
  <c r="C136" i="4" s="1"/>
  <c r="E77" i="4"/>
  <c r="D19" i="4"/>
  <c r="F5" i="4"/>
  <c r="F6" i="4"/>
  <c r="E13" i="4"/>
  <c r="F27" i="4"/>
  <c r="C35" i="4"/>
  <c r="C32" i="4" s="1"/>
  <c r="F37" i="4"/>
  <c r="F38" i="4"/>
  <c r="D43" i="4"/>
  <c r="F48" i="4"/>
  <c r="F81" i="4"/>
  <c r="F138" i="4"/>
  <c r="F142" i="4"/>
  <c r="D161" i="4"/>
  <c r="F163" i="4"/>
  <c r="E5" i="4"/>
  <c r="F30" i="4"/>
  <c r="D32" i="4"/>
  <c r="F84" i="4"/>
  <c r="D86" i="4"/>
  <c r="F91" i="4"/>
  <c r="F94" i="4"/>
  <c r="F114" i="4"/>
  <c r="D129" i="4"/>
  <c r="F129" i="4" s="1"/>
  <c r="F151" i="4"/>
  <c r="D141" i="4"/>
  <c r="F36" i="14"/>
  <c r="E63" i="4" l="1"/>
  <c r="F77" i="4"/>
  <c r="C43" i="4"/>
  <c r="C42" i="4" s="1"/>
  <c r="F44" i="4"/>
  <c r="D62" i="4"/>
  <c r="E62" i="4" s="1"/>
  <c r="F20" i="4"/>
  <c r="F56" i="4"/>
  <c r="F67" i="4"/>
  <c r="C19" i="4"/>
  <c r="E19" i="4" s="1"/>
  <c r="F35" i="4"/>
  <c r="E86" i="4"/>
  <c r="F86" i="4"/>
  <c r="D42" i="4"/>
  <c r="D4" i="4" s="1"/>
  <c r="D137" i="4"/>
  <c r="E141" i="4"/>
  <c r="F141" i="4"/>
  <c r="E161" i="4"/>
  <c r="F161" i="4"/>
  <c r="E32" i="4"/>
  <c r="F32" i="4"/>
  <c r="E35" i="4"/>
  <c r="D12" i="15"/>
  <c r="F19" i="4" l="1"/>
  <c r="F62" i="4"/>
  <c r="E43" i="4"/>
  <c r="C4" i="4"/>
  <c r="C192" i="4" s="1"/>
  <c r="F43" i="4"/>
  <c r="D136" i="4"/>
  <c r="E137" i="4"/>
  <c r="F137" i="4"/>
  <c r="E42" i="4"/>
  <c r="F42" i="4"/>
  <c r="E6" i="14"/>
  <c r="E4" i="4" l="1"/>
  <c r="F4" i="4"/>
  <c r="D192" i="4"/>
  <c r="E136" i="4"/>
  <c r="F136" i="4"/>
  <c r="E15" i="15"/>
  <c r="E14" i="15" s="1"/>
  <c r="H10" i="14"/>
  <c r="E192" i="4" l="1"/>
  <c r="F192" i="4"/>
  <c r="E20" i="14"/>
  <c r="C20" i="14"/>
  <c r="D10" i="15" l="1"/>
  <c r="D9" i="15" l="1"/>
  <c r="H39" i="14"/>
  <c r="F32" i="14"/>
  <c r="F57" i="14"/>
  <c r="C52" i="14" l="1"/>
  <c r="D15" i="15"/>
  <c r="F52" i="14"/>
  <c r="H58" i="14" l="1"/>
  <c r="H56" i="14"/>
  <c r="H55" i="14"/>
  <c r="H53" i="14"/>
  <c r="H51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4" i="14"/>
  <c r="H11" i="14"/>
  <c r="H9" i="14"/>
  <c r="H7" i="14"/>
  <c r="E57" i="14"/>
  <c r="H57" i="14" s="1"/>
  <c r="E54" i="14"/>
  <c r="E52" i="14"/>
  <c r="E47" i="14"/>
  <c r="E45" i="14"/>
  <c r="E42" i="14"/>
  <c r="E36" i="14"/>
  <c r="E32" i="14"/>
  <c r="E27" i="14"/>
  <c r="E15" i="14"/>
  <c r="F17" i="15"/>
  <c r="F18" i="15"/>
  <c r="E19" i="15"/>
  <c r="E21" i="15"/>
  <c r="E12" i="15"/>
  <c r="E10" i="15"/>
  <c r="D21" i="15"/>
  <c r="D19" i="15"/>
  <c r="D17" i="15"/>
  <c r="D14" i="15" s="1"/>
  <c r="D8" i="15" s="1"/>
  <c r="C57" i="14"/>
  <c r="F54" i="14"/>
  <c r="C54" i="14"/>
  <c r="F47" i="14"/>
  <c r="C47" i="14"/>
  <c r="F45" i="14"/>
  <c r="C45" i="14"/>
  <c r="F42" i="14"/>
  <c r="C42" i="14"/>
  <c r="D32" i="14"/>
  <c r="D59" i="14" s="1"/>
  <c r="C32" i="14"/>
  <c r="F27" i="14"/>
  <c r="F20" i="14"/>
  <c r="F15" i="14"/>
  <c r="C15" i="14"/>
  <c r="F6" i="14"/>
  <c r="C6" i="14"/>
  <c r="C59" i="14" l="1"/>
  <c r="E9" i="15"/>
  <c r="E8" i="15" s="1"/>
  <c r="E7" i="15"/>
  <c r="H54" i="14"/>
  <c r="H45" i="14"/>
  <c r="H32" i="14"/>
  <c r="H52" i="14"/>
  <c r="H42" i="14"/>
  <c r="H47" i="14"/>
  <c r="H36" i="14"/>
  <c r="H27" i="14"/>
  <c r="H20" i="14"/>
  <c r="H15" i="14"/>
  <c r="H6" i="14"/>
  <c r="E59" i="14"/>
  <c r="D7" i="15"/>
  <c r="F59" i="14"/>
  <c r="T7" i="15" s="1"/>
  <c r="H59" i="14" l="1"/>
  <c r="F14" i="15"/>
</calcChain>
</file>

<file path=xl/sharedStrings.xml><?xml version="1.0" encoding="utf-8"?>
<sst xmlns="http://schemas.openxmlformats.org/spreadsheetml/2006/main" count="522" uniqueCount="460">
  <si>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</si>
  <si>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</si>
  <si>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</si>
  <si>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</si>
  <si>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</si>
  <si>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</si>
  <si>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</si>
  <si>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</si>
  <si>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</si>
  <si>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</si>
  <si>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</si>
  <si>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</si>
  <si>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</si>
  <si>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</si>
  <si>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</si>
  <si>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</si>
  <si>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</si>
  <si>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</si>
  <si>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</si>
  <si>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</si>
  <si>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</si>
  <si>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</si>
  <si>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</si>
  <si>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</si>
  <si>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</si>
  <si>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</si>
  <si>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</si>
  <si>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</si>
  <si>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</si>
  <si>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</si>
  <si>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</si>
  <si>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</si>
  <si>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</si>
  <si>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</si>
  <si>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</si>
  <si>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</si>
  <si>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</si>
  <si>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</si>
  <si>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</si>
  <si>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</si>
  <si>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</si>
  <si>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</si>
  <si>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</si>
  <si>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</si>
  <si>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</si>
  <si>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</si>
  <si>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</si>
  <si>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</si>
  <si>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</si>
  <si>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</si>
  <si>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</si>
  <si>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</si>
  <si>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</si>
  <si>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</si>
  <si>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</si>
  <si>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</si>
  <si>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</si>
  <si>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</si>
  <si>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</si>
  <si>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</si>
  <si>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</si>
  <si>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</si>
  <si>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</si>
  <si>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</si>
  <si>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</si>
  <si>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</si>
  <si>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</si>
  <si>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</si>
  <si>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</si>
  <si>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</si>
  <si>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</si>
  <si>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</si>
  <si>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</si>
  <si>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</si>
  <si>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</si>
  <si>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</si>
  <si>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</si>
  <si>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</si>
  <si>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</si>
  <si>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</si>
  <si>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</si>
  <si>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</si>
  <si>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</si>
  <si>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</si>
  <si>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</si>
  <si>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</si>
  <si>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</si>
  <si>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</si>
  <si>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</si>
  <si>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</si>
  <si>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</si>
  <si>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</si>
  <si>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</si>
  <si>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</si>
  <si>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</si>
  <si>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</si>
  <si>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</si>
  <si>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</si>
  <si>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</si>
  <si>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</si>
  <si>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</si>
  <si>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</si>
  <si>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</si>
  <si>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</si>
  <si>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</si>
  <si>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</si>
  <si>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</si>
  <si>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</si>
  <si>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</si>
  <si>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</si>
  <si>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</si>
  <si>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</si>
  <si>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</si>
  <si>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</si>
  <si>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</si>
  <si>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</si>
  <si>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</si>
  <si>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</si>
  <si>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</si>
  <si>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</si>
  <si>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</si>
  <si>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</si>
  <si>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</si>
  <si>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</si>
  <si>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</si>
  <si>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</si>
  <si>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</si>
  <si>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</si>
  <si>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</si>
  <si>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</si>
  <si>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</si>
  <si>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</si>
  <si>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</si>
  <si>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</si>
  <si>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</si>
  <si>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</si>
  <si>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</si>
  <si>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</si>
  <si>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</si>
  <si>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</si>
  <si>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076  1  16  35020  04 6000  140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</si>
  <si>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</si>
  <si>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</si>
  <si>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</si>
  <si>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</si>
  <si>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</si>
  <si>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</si>
  <si>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</si>
  <si>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</si>
  <si>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</si>
  <si>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</si>
  <si>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</si>
  <si>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</si>
  <si>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</si>
  <si>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</si>
  <si>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</si>
  <si>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</si>
  <si>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</si>
  <si>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</si>
  <si>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</si>
  <si>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</si>
  <si>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</si>
  <si>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</si>
  <si>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</si>
  <si>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</si>
  <si>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</si>
  <si>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</si>
  <si>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</si>
  <si>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</si>
  <si>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</si>
  <si>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</si>
  <si>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</si>
  <si>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</si>
  <si>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</si>
  <si>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</si>
  <si>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</si>
  <si>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</si>
  <si>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</si>
  <si>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</si>
  <si>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</si>
  <si>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</si>
  <si>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</si>
  <si>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</si>
  <si>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</si>
  <si>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</si>
  <si>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</si>
  <si>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</si>
  <si>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</si>
  <si>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</si>
  <si>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</si>
  <si>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</si>
  <si>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</si>
  <si>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</si>
  <si>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</si>
  <si>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</si>
  <si>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</si>
  <si>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</si>
  <si>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</si>
  <si>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</si>
  <si>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</si>
  <si>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</si>
  <si>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</si>
  <si>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</si>
  <si>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</si>
  <si>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</si>
  <si>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</si>
  <si>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</si>
  <si>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</si>
  <si>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</si>
  <si>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</si>
  <si>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</si>
  <si>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</si>
  <si>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</si>
  <si>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</si>
  <si>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</si>
  <si>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</si>
  <si>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</si>
  <si>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</si>
  <si>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</si>
  <si>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</si>
  <si>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</si>
  <si>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</si>
  <si>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</si>
  <si>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</si>
  <si>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</si>
  <si>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</si>
  <si>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</si>
  <si>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</si>
  <si>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</si>
  <si>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</si>
  <si>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</si>
  <si>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</si>
  <si>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</si>
  <si>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</si>
  <si>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</si>
  <si>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</si>
  <si>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</si>
  <si>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</si>
  <si>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</si>
  <si>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</si>
  <si>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</si>
  <si>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</si>
  <si>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</si>
  <si>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</si>
  <si>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</si>
  <si>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</si>
  <si>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</si>
  <si>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</si>
  <si>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</si>
  <si>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</si>
  <si>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</si>
  <si>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</si>
  <si>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</si>
  <si>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</si>
  <si>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</si>
  <si>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</si>
  <si>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</si>
  <si>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</si>
  <si>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</si>
  <si>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</si>
  <si>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</si>
  <si>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</si>
  <si>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</si>
  <si>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</si>
  <si>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</si>
  <si>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</si>
  <si>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</si>
  <si>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</si>
  <si>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</si>
  <si>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</si>
  <si>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</si>
  <si>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</si>
  <si>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</si>
  <si>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</si>
  <si>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</si>
  <si>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</si>
  <si>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</si>
  <si>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</si>
  <si>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</si>
  <si>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</si>
  <si>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</si>
  <si>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</si>
  <si>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</si>
  <si>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</si>
  <si>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</si>
  <si>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</si>
  <si>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</si>
  <si>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902  1  17  01040  04  0000  180</t>
  </si>
  <si>
    <t>188  1  16  28000  01  6000  140</t>
  </si>
  <si>
    <t>000  1  16 43000  01  6000  140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</si>
  <si>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</si>
  <si>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</si>
  <si>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908  1  13  01994  04  0004  130</t>
  </si>
  <si>
    <t>000  1  11  05074  00  0000  120</t>
  </si>
  <si>
    <t>906  1  17  01040  04  0000  180</t>
  </si>
  <si>
    <t>Прочие неналоговые доходы бюджетов городских округов</t>
  </si>
  <si>
    <t>100  1  03  02230  01  0000  110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</si>
  <si>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</si>
  <si>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</si>
  <si>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Объем средств по решению о бюджете на 2019 год, тыс. руб.</t>
  </si>
  <si>
    <t>Объем средств по решению о бюджете на 2019 год  в тысячах рублей</t>
  </si>
  <si>
    <t>Сумма бюджетных назначений на 2019 год (в тыс.руб.)</t>
  </si>
  <si>
    <t>000 1  03  02000  01  0000  110</t>
  </si>
  <si>
    <t>182  1  03  02100  01  0000  110</t>
  </si>
  <si>
    <t xml:space="preserve">Акцизы на пиво, производимое на территории Российской Федерации
</t>
  </si>
  <si>
    <t>000  1  03  02240  01  0000  110</t>
  </si>
  <si>
    <t>000  1  03  02250  01  0000  110</t>
  </si>
  <si>
    <t>000  1  03  02260  01  0000  110</t>
  </si>
  <si>
    <t>182  1  05  01 000  00  0000  110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</si>
  <si>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</si>
  <si>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</si>
  <si>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</si>
  <si>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</si>
  <si>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182  1  05  01  050  01  1000  110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</si>
  <si>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</si>
  <si>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</si>
  <si>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</si>
  <si>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</si>
  <si>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>00  1  13  02000  00  0000  130</t>
  </si>
  <si>
    <t xml:space="preserve">Доходы от компенсации затрат государства 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</si>
  <si>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</si>
  <si>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</si>
  <si>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141  1  16  25084  04  6000  140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</si>
  <si>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
</t>
  </si>
  <si>
    <t>000  1  16  28000  01  6000  140</t>
  </si>
  <si>
    <t>321  1  16 4 3000  01  6000  140</t>
  </si>
  <si>
    <t>906  1  16  90040  04  0000  140</t>
  </si>
  <si>
    <t>000  1  17  05040  04  0000  180</t>
  </si>
  <si>
    <t>000  2  02  10000  00  0000  150</t>
  </si>
  <si>
    <t xml:space="preserve">Дотации бюджетам бюджетной системы Российской Федерации
</t>
  </si>
  <si>
    <t>919  2  02  15001  04  0000  150</t>
  </si>
  <si>
    <t xml:space="preserve"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 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</si>
  <si>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</si>
  <si>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 000  2  02  20000  00  0000  150</t>
  </si>
  <si>
    <t xml:space="preserve">Субсидии бюджетам бюджетной системы Российской Федерации (межбюджетные субсидии
</t>
  </si>
  <si>
    <t>000  2  02  29999  04  0000  150</t>
  </si>
  <si>
    <t xml:space="preserve">Субсидии на осуществление мероприятий по организации питания в муниципальных общеобразовательных учреждениях </t>
  </si>
  <si>
    <t xml:space="preserve"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</si>
  <si>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</si>
  <si>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000  2  02  30000  00  0000  150</t>
  </si>
  <si>
    <t xml:space="preserve">Субвенции бюджетам бюджетной системы Российской Федерации
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</si>
  <si>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</si>
  <si>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</si>
  <si>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</si>
  <si>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</si>
  <si>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</si>
  <si>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</si>
  <si>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</si>
  <si>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</si>
  <si>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</si>
  <si>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</si>
  <si>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906  2  02  30024  04  0000  150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</si>
  <si>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</si>
  <si>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901  2  02  35120  04  0000  150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</si>
  <si>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</si>
  <si>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901  2  02  35250  04  0000  150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</si>
  <si>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</si>
  <si>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</si>
  <si>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</si>
  <si>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</si>
  <si>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</si>
  <si>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</si>
  <si>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</si>
  <si>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</si>
  <si>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</si>
  <si>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</si>
  <si>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</si>
  <si>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</si>
  <si>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</si>
  <si>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размещение отходов производства</t>
  </si>
  <si>
    <t>Плата за размещение твердых коммунальных отходов</t>
  </si>
  <si>
    <t>004 1  16  33040  04  0000  140</t>
  </si>
  <si>
    <t>081  1  16  90040  04  6000  140</t>
  </si>
  <si>
    <t>000  2  18  04010  04  0000  150</t>
  </si>
  <si>
    <t>901  2  18  04010  04  0000  150</t>
  </si>
  <si>
    <t>906  2  18  04010  04  0000  150</t>
  </si>
  <si>
    <t>908  2  18  04020  04  0000  150</t>
  </si>
  <si>
    <t>000  2  19  00000  04  0000  150</t>
  </si>
  <si>
    <t>901  2  19  60010  04  0000  150</t>
  </si>
  <si>
    <t>906  2  19  60010  04  0000  150</t>
  </si>
  <si>
    <t>908  2  19  60010  04  0000  150</t>
  </si>
  <si>
    <t>182  1  01  02050  01  2100  110</t>
  </si>
  <si>
    <t>0</t>
  </si>
  <si>
    <t>048  1  12  01042  01  6000  120</t>
  </si>
  <si>
    <t>912  1  13  02994  04  0001  130</t>
  </si>
  <si>
    <t>906  1  13  02994  04  0002  130</t>
  </si>
  <si>
    <t xml:space="preserve">Прочие доходы от компенсации затрат бюджетов городских округов (прочие доходы от компенсации затрат бюджетов городских округов)
</t>
  </si>
  <si>
    <t>081  1  16  25060  01  6000  140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</si>
  <si>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</si>
  <si>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</si>
  <si>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Субсидии  из областного бюджета местному бюджету, на строительство и реконструкцию зданий муниципальных  образовательных организаций  
</t>
  </si>
  <si>
    <t xml:space="preserve"> 901  2  02  25520  04  0000  150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</si>
  <si>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</si>
  <si>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 xml:space="preserve">Субсидии  из областного бюджета местному бюджету,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  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</si>
  <si>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</si>
  <si>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</si>
  <si>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000  2  02  40000  00  0000  150</t>
  </si>
  <si>
    <t>Иные межбюджетные трансферты</t>
  </si>
  <si>
    <t>908  2  02  49999  04  0000  150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</si>
  <si>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</si>
  <si>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901  2  02  49999  04  0000  150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</si>
  <si>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</si>
  <si>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</si>
  <si>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</si>
  <si>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</si>
  <si>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</si>
  <si>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Исполнено    на 01.05.2019г., в тыс. руб.</t>
  </si>
  <si>
    <t>Рост, снижение (+, -) в тыс. руб.</t>
  </si>
  <si>
    <t>000  1  11  05012  04  0000  120</t>
  </si>
  <si>
    <t>Доходы от сдачи в аренду имущества, составляющего казну городских округов (за исключением земельных участков)  (плата за пользование жилыми помещениями (плата за наём) муниципального жилищного фонда)</t>
  </si>
  <si>
    <t>902  1  11  09044  04  0001  120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</si>
  <si>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рекламных конструкций)</t>
  </si>
  <si>
    <t>902  1  11  09044  04  0002  120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</si>
  <si>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нестационарных торговых объектов, расположенных на территории Невьянского городского округа)</t>
  </si>
  <si>
    <t>902  1  11  09044  04  0004  120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</si>
  <si>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</si>
  <si>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000  1  13  02994  04  0000  130</t>
  </si>
  <si>
    <t xml:space="preserve">Прочие доходы от компенсации затрат бюджетов городских округов </t>
  </si>
  <si>
    <t>906  1  13  02994  04  0001  130</t>
  </si>
  <si>
    <t>913  1  13  02994  04  0001  130</t>
  </si>
  <si>
    <t>901  1  13  02994  04  0003  130</t>
  </si>
  <si>
    <t>Прочие доходы от компенсации затрат бюджетов городских округов (прочие доходы)</t>
  </si>
  <si>
    <t>000  1  16  03000  00  0000  140</t>
  </si>
  <si>
    <t>Денежные взыскания (штрафы) за нарушение законодательства о налогах и сборах</t>
  </si>
  <si>
    <t>188  1  16  25073  04  0000  140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</si>
  <si>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</si>
  <si>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000 1  16  33040  04  0000  140</t>
  </si>
  <si>
    <t>161 1  16  33040  04  0000  140</t>
  </si>
  <si>
    <t>902  1  16  90040  04  0000  140</t>
  </si>
  <si>
    <t>029  1  17  05040  04  0000  180</t>
  </si>
  <si>
    <t xml:space="preserve">Субсидии  из областного бюджета местному бюджету, на строительство и реконструкцию систем и (или) объектов коммунальной инфраструктуры </t>
  </si>
  <si>
    <t>Субсидии  из областного бюджета местному бюджету, на реализацию проектов капитального строительства муниципального значения по развитию газификации</t>
  </si>
  <si>
    <t xml:space="preserve"> 906 2 02  25169  04  0000   150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</si>
  <si>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</si>
  <si>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901 2 02  25497  04  0000  150
</t>
  </si>
  <si>
    <t xml:space="preserve">Субсидии бюджетам городских округов на реализацию мероприятий по обеспечению жильем молодых семей
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</si>
  <si>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</si>
  <si>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</si>
  <si>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901  2  02  25555  04  0000  150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</si>
  <si>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</si>
  <si>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</si>
  <si>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 из областного бюджета местному бюджету, на обновление материально-технической базы для формирования у обучающихся современных технологических и гуманитарных навыков</t>
  </si>
  <si>
    <t>Межбюджетные трансферты, из резервного фонда Правительства Свердловской области на капитальный ремонт тепловой сети и сети горячего водоснабжения.</t>
  </si>
  <si>
    <t>Исполнение бюджета Невьянского городского округа по состоянию на 01.06.2019 г.</t>
  </si>
  <si>
    <t>Сумма фактического поступления на 01.06.2019 г. (в тыс.руб.)</t>
  </si>
  <si>
    <t>076  1  16  90040  04  0000  140</t>
  </si>
  <si>
    <t>908  1  16  90040  04  0000  140</t>
  </si>
  <si>
    <t>901  2  02  29999 04  0000  150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</si>
  <si>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осуществление работы с молодежью в 2019 году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</si>
  <si>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подготовку молодых граждан к военной службе в 2019 году</t>
  </si>
  <si>
    <t>906  2  02  29999 04  0000  150</t>
  </si>
  <si>
    <t>Субсидии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</si>
  <si>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919  2  02  29999 04  0000  150</t>
  </si>
  <si>
    <t xml:space="preserve"> по состоянию на 01.06.2019 года</t>
  </si>
  <si>
    <t>на 01.06.2019г.</t>
  </si>
  <si>
    <t>на  01.06.2019г.</t>
  </si>
  <si>
    <r>
      <t>Резервные фонды</t>
    </r>
    <r>
      <rPr>
        <sz val="11"/>
        <rFont val="Calibri"/>
        <family val="2"/>
        <charset val="204"/>
      </rPr>
      <t xml:space="preserve"> ¹*</t>
    </r>
  </si>
  <si>
    <r>
      <t xml:space="preserve">    </t>
    </r>
    <r>
      <rPr>
        <vertAlign val="superscript"/>
        <sz val="11"/>
        <rFont val="Times New Roman"/>
        <family val="1"/>
        <charset val="204"/>
      </rPr>
      <t>1*</t>
    </r>
    <r>
      <rPr>
        <sz val="11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1 752,2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</si>
  <si>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на 01.06.2019г., в тысячах рублей</t>
  </si>
  <si>
    <t>000  1  16  08000  00  0000  140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</si>
</sst>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Arial Cyr"/>
      <charset val="204"/>
    </font>
    <font>
      <b/>
      <sz val="9"/>
      <name val="Times New Roman"/>
      <family val="1"/>
      <charset val="204"/>
    </font>
    <font>
      <sz val="8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sz val="11"/>
      <color theme="0" tint="-0.149998474074526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" fontId="31" fillId="0" borderId="8">
      <alignment horizontal="right" vertical="top" shrinkToFit="1"/>
    </xf>
    <xf numFmtId="0" fontId="32" fillId="2" borderId="9"/>
  </cellStyleXfs>
  <cellXfs count="274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Border="1" applyAlignment="1">
      <alignment vertical="justify"/>
    </xf>
    <xf numFmtId="0" fontId="11" fillId="0" borderId="0" xfId="0" applyFont="1"/>
    <xf numFmtId="0" fontId="10" fillId="0" borderId="0" xfId="0" applyFont="1" applyFill="1" applyBorder="1" applyAlignment="1">
      <alignment vertical="justify" wrapText="1"/>
    </xf>
    <xf numFmtId="0" fontId="11" fillId="0" borderId="0" xfId="0" applyFont="1" applyBorder="1"/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3" fillId="0" borderId="0" xfId="1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 indent="2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 wrapText="1" indent="2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167" fontId="21" fillId="0" borderId="2" xfId="0" applyNumberFormat="1" applyFont="1" applyBorder="1" applyAlignment="1">
      <alignment horizontal="center" vertical="top"/>
    </xf>
    <xf numFmtId="167" fontId="2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right"/>
    </xf>
    <xf numFmtId="4" fontId="25" fillId="0" borderId="1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vertical="top"/>
    </xf>
    <xf numFmtId="4" fontId="21" fillId="0" borderId="2" xfId="0" applyNumberFormat="1" applyFont="1" applyBorder="1" applyAlignment="1">
      <alignment horizontal="right" vertical="top"/>
    </xf>
    <xf numFmtId="4" fontId="21" fillId="0" borderId="1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>
      <alignment horizontal="right" vertical="top"/>
    </xf>
    <xf numFmtId="0" fontId="23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1" fillId="0" borderId="0" xfId="0" applyNumberFormat="1" applyFont="1"/>
    <xf numFmtId="4" fontId="25" fillId="0" borderId="1" xfId="0" applyNumberFormat="1" applyFont="1" applyFill="1" applyBorder="1" applyAlignment="1">
      <alignment horizontal="right" vertical="top" wrapText="1"/>
    </xf>
    <xf numFmtId="4" fontId="21" fillId="0" borderId="1" xfId="0" applyNumberFormat="1" applyFont="1" applyFill="1" applyBorder="1" applyAlignment="1">
      <alignment horizontal="right" vertical="top" wrapText="1"/>
    </xf>
    <xf numFmtId="0" fontId="3" fillId="0" borderId="4" xfId="3" applyFont="1" applyFill="1" applyBorder="1" applyAlignment="1">
      <alignment horizontal="justify"/>
    </xf>
    <xf numFmtId="0" fontId="3" fillId="0" borderId="5" xfId="3" applyFont="1" applyFill="1" applyBorder="1" applyAlignment="1">
      <alignment horizontal="justify" vertical="top" wrapText="1"/>
    </xf>
    <xf numFmtId="0" fontId="2" fillId="0" borderId="6" xfId="3" applyFont="1" applyFill="1" applyBorder="1" applyAlignment="1">
      <alignment horizontal="justify" vertical="top" wrapText="1"/>
    </xf>
    <xf numFmtId="4" fontId="28" fillId="0" borderId="7" xfId="0" applyNumberFormat="1" applyFont="1" applyFill="1" applyBorder="1" applyAlignment="1">
      <alignment horizontal="right" shrinkToFit="1"/>
    </xf>
    <xf numFmtId="4" fontId="28" fillId="0" borderId="1" xfId="0" applyNumberFormat="1" applyFont="1" applyFill="1" applyBorder="1" applyAlignment="1">
      <alignment horizontal="right" shrinkToFit="1"/>
    </xf>
    <xf numFmtId="4" fontId="28" fillId="0" borderId="2" xfId="0" applyNumberFormat="1" applyFont="1" applyFill="1" applyBorder="1" applyAlignment="1">
      <alignment horizontal="right" shrinkToFit="1"/>
    </xf>
    <xf numFmtId="4" fontId="28" fillId="0" borderId="6" xfId="0" applyNumberFormat="1" applyFont="1" applyFill="1" applyBorder="1" applyAlignment="1">
      <alignment horizontal="right" shrinkToFit="1"/>
    </xf>
    <xf numFmtId="4" fontId="2" fillId="0" borderId="7" xfId="3" applyNumberFormat="1" applyFont="1" applyFill="1" applyBorder="1" applyAlignment="1">
      <alignment horizontal="right"/>
    </xf>
    <xf numFmtId="4" fontId="2" fillId="0" borderId="1" xfId="3" applyNumberFormat="1" applyFont="1" applyFill="1" applyBorder="1" applyAlignment="1">
      <alignment horizontal="right"/>
    </xf>
    <xf numFmtId="4" fontId="2" fillId="0" borderId="2" xfId="3" applyNumberFormat="1" applyFont="1" applyFill="1" applyBorder="1" applyAlignment="1">
      <alignment horizontal="right"/>
    </xf>
    <xf numFmtId="4" fontId="3" fillId="0" borderId="5" xfId="3" applyNumberFormat="1" applyFont="1" applyFill="1" applyBorder="1" applyAlignment="1">
      <alignment horizontal="right"/>
    </xf>
    <xf numFmtId="0" fontId="30" fillId="0" borderId="4" xfId="1" applyFont="1" applyFill="1" applyBorder="1" applyAlignment="1">
      <alignment vertical="top" wrapText="1"/>
    </xf>
    <xf numFmtId="0" fontId="30" fillId="0" borderId="5" xfId="1" applyFont="1" applyFill="1" applyBorder="1" applyAlignment="1">
      <alignment vertical="top"/>
    </xf>
    <xf numFmtId="0" fontId="30" fillId="0" borderId="5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top" wrapText="1"/>
    </xf>
    <xf numFmtId="0" fontId="0" fillId="0" borderId="0" xfId="0" applyFont="1"/>
    <xf numFmtId="0" fontId="2" fillId="0" borderId="7" xfId="3" applyFont="1" applyFill="1" applyBorder="1" applyAlignment="1">
      <alignment horizontal="left" vertical="top" wrapText="1"/>
    </xf>
    <xf numFmtId="168" fontId="35" fillId="0" borderId="5" xfId="1" applyNumberFormat="1" applyFont="1" applyFill="1" applyBorder="1" applyAlignment="1">
      <alignment horizontal="center" vertical="top" wrapText="1"/>
    </xf>
    <xf numFmtId="0" fontId="36" fillId="0" borderId="5" xfId="1" applyFont="1" applyFill="1" applyBorder="1" applyAlignment="1">
      <alignment horizontal="center" vertical="top" wrapText="1"/>
    </xf>
    <xf numFmtId="0" fontId="3" fillId="0" borderId="1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top" wrapText="1"/>
    </xf>
    <xf numFmtId="0" fontId="27" fillId="0" borderId="5" xfId="0" applyFont="1" applyFill="1" applyBorder="1" applyAlignment="1">
      <alignment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1" xfId="3" applyFont="1" applyFill="1" applyBorder="1" applyAlignment="1">
      <alignment horizontal="justify" vertical="top"/>
    </xf>
    <xf numFmtId="0" fontId="2" fillId="0" borderId="1" xfId="3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vertical="top" wrapText="1"/>
    </xf>
    <xf numFmtId="0" fontId="5" fillId="0" borderId="1" xfId="3" applyFont="1" applyFill="1" applyBorder="1" applyAlignment="1">
      <alignment horizontal="justify" vertical="top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3" applyNumberFormat="1" applyFont="1" applyFill="1" applyBorder="1" applyAlignment="1">
      <alignment horizontal="justify" vertical="top" wrapText="1"/>
    </xf>
    <xf numFmtId="4" fontId="2" fillId="0" borderId="1" xfId="3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3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horizontal="justify" vertical="top"/>
    </xf>
    <xf numFmtId="4" fontId="2" fillId="0" borderId="1" xfId="3" applyNumberFormat="1" applyFont="1" applyFill="1" applyBorder="1" applyAlignment="1">
      <alignment horizontal="right" wrapText="1"/>
    </xf>
    <xf numFmtId="4" fontId="5" fillId="0" borderId="1" xfId="3" applyNumberFormat="1" applyFont="1" applyFill="1" applyBorder="1" applyAlignment="1">
      <alignment horizontal="right" wrapText="1"/>
    </xf>
    <xf numFmtId="4" fontId="2" fillId="0" borderId="1" xfId="3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5" xfId="3" applyFont="1" applyFill="1" applyBorder="1" applyAlignment="1">
      <alignment horizontal="justify" vertical="top"/>
    </xf>
    <xf numFmtId="4" fontId="4" fillId="0" borderId="16" xfId="0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justify" vertical="top"/>
    </xf>
    <xf numFmtId="0" fontId="4" fillId="0" borderId="15" xfId="0" applyFont="1" applyFill="1" applyBorder="1" applyAlignment="1">
      <alignment vertical="top" wrapText="1"/>
    </xf>
    <xf numFmtId="0" fontId="2" fillId="0" borderId="15" xfId="3" applyFont="1" applyFill="1" applyBorder="1" applyAlignment="1">
      <alignment horizontal="justify" vertical="top" wrapText="1"/>
    </xf>
    <xf numFmtId="4" fontId="34" fillId="0" borderId="16" xfId="0" applyNumberFormat="1" applyFont="1" applyFill="1" applyBorder="1" applyAlignment="1">
      <alignment horizontal="right"/>
    </xf>
    <xf numFmtId="0" fontId="2" fillId="0" borderId="15" xfId="3" applyFont="1" applyFill="1" applyBorder="1" applyAlignment="1">
      <alignment vertical="top"/>
    </xf>
    <xf numFmtId="0" fontId="2" fillId="0" borderId="15" xfId="3" applyFont="1" applyFill="1" applyBorder="1" applyAlignment="1">
      <alignment horizontal="left" vertical="center"/>
    </xf>
    <xf numFmtId="0" fontId="2" fillId="0" borderId="15" xfId="3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2" fillId="0" borderId="15" xfId="3" applyFont="1" applyFill="1" applyBorder="1" applyAlignment="1">
      <alignment horizontal="left" vertical="top"/>
    </xf>
    <xf numFmtId="4" fontId="5" fillId="0" borderId="1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3" applyFont="1" applyFill="1" applyBorder="1" applyAlignment="1">
      <alignment horizontal="justify" vertical="top"/>
    </xf>
    <xf numFmtId="0" fontId="3" fillId="0" borderId="5" xfId="3" applyFont="1" applyFill="1" applyBorder="1" applyAlignment="1">
      <alignment vertical="top" wrapText="1"/>
    </xf>
    <xf numFmtId="4" fontId="3" fillId="0" borderId="5" xfId="3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right"/>
    </xf>
    <xf numFmtId="0" fontId="2" fillId="0" borderId="13" xfId="3" applyFont="1" applyFill="1" applyBorder="1" applyAlignment="1">
      <alignment horizontal="justify" vertical="top"/>
    </xf>
    <xf numFmtId="0" fontId="2" fillId="0" borderId="7" xfId="3" applyFont="1" applyFill="1" applyBorder="1" applyAlignment="1">
      <alignment horizontal="justify" vertical="top" wrapText="1"/>
    </xf>
    <xf numFmtId="4" fontId="2" fillId="0" borderId="7" xfId="3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1" fontId="2" fillId="0" borderId="11" xfId="3" applyNumberFormat="1" applyFont="1" applyFill="1" applyBorder="1" applyAlignment="1">
      <alignment horizontal="justify" vertical="top"/>
    </xf>
    <xf numFmtId="0" fontId="28" fillId="0" borderId="2" xfId="8" applyNumberFormat="1" applyFont="1" applyFill="1" applyBorder="1" applyAlignment="1" applyProtection="1">
      <alignment vertical="top" wrapText="1"/>
    </xf>
    <xf numFmtId="4" fontId="28" fillId="0" borderId="2" xfId="9" applyNumberFormat="1" applyFont="1" applyFill="1" applyBorder="1" applyAlignment="1">
      <alignment horizontal="right" shrinkToFit="1"/>
    </xf>
    <xf numFmtId="4" fontId="2" fillId="0" borderId="2" xfId="3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4" fontId="3" fillId="0" borderId="10" xfId="3" applyNumberFormat="1" applyFont="1" applyFill="1" applyBorder="1" applyAlignment="1">
      <alignment horizontal="right"/>
    </xf>
    <xf numFmtId="0" fontId="2" fillId="0" borderId="13" xfId="1" applyFont="1" applyFill="1" applyBorder="1" applyAlignment="1">
      <alignment horizontal="justify" vertical="top"/>
    </xf>
    <xf numFmtId="0" fontId="2" fillId="0" borderId="11" xfId="1" applyFont="1" applyFill="1" applyBorder="1" applyAlignment="1">
      <alignment horizontal="justify" vertical="top"/>
    </xf>
    <xf numFmtId="0" fontId="2" fillId="0" borderId="2" xfId="1" applyFont="1" applyFill="1" applyBorder="1" applyAlignment="1">
      <alignment horizontal="justify" vertical="top"/>
    </xf>
    <xf numFmtId="0" fontId="2" fillId="0" borderId="11" xfId="3" applyFont="1" applyFill="1" applyBorder="1" applyAlignment="1">
      <alignment horizontal="justify" vertical="top"/>
    </xf>
    <xf numFmtId="0" fontId="2" fillId="0" borderId="2" xfId="3" applyFont="1" applyFill="1" applyBorder="1" applyAlignment="1">
      <alignment horizontal="justify" vertical="top" wrapText="1"/>
    </xf>
    <xf numFmtId="4" fontId="3" fillId="0" borderId="5" xfId="3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/>
    </xf>
    <xf numFmtId="0" fontId="2" fillId="0" borderId="17" xfId="3" applyFont="1" applyFill="1" applyBorder="1" applyAlignment="1">
      <alignment horizontal="justify" vertical="top"/>
    </xf>
    <xf numFmtId="4" fontId="2" fillId="0" borderId="6" xfId="3" applyNumberFormat="1" applyFont="1" applyFill="1" applyBorder="1" applyAlignment="1">
      <alignment horizontal="right"/>
    </xf>
    <xf numFmtId="4" fontId="2" fillId="0" borderId="6" xfId="3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2" fillId="0" borderId="13" xfId="3" applyFont="1" applyFill="1" applyBorder="1" applyAlignment="1">
      <alignment horizontal="justify" vertical="top" wrapText="1"/>
    </xf>
    <xf numFmtId="4" fontId="4" fillId="0" borderId="7" xfId="0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horizontal="justify" vertical="top" wrapText="1"/>
    </xf>
    <xf numFmtId="0" fontId="2" fillId="0" borderId="17" xfId="3" applyFont="1" applyFill="1" applyBorder="1" applyAlignment="1">
      <alignment horizontal="justify" vertical="top" wrapText="1"/>
    </xf>
    <xf numFmtId="4" fontId="4" fillId="0" borderId="6" xfId="0" applyNumberFormat="1" applyFont="1" applyFill="1" applyBorder="1" applyAlignment="1">
      <alignment horizontal="right"/>
    </xf>
    <xf numFmtId="0" fontId="33" fillId="0" borderId="5" xfId="0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4" fontId="27" fillId="0" borderId="5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3" fillId="0" borderId="17" xfId="3" applyFont="1" applyFill="1" applyBorder="1" applyAlignment="1">
      <alignment horizontal="justify" vertical="top"/>
    </xf>
    <xf numFmtId="0" fontId="3" fillId="0" borderId="6" xfId="3" applyFont="1" applyFill="1" applyBorder="1" applyAlignment="1">
      <alignment horizontal="justify" vertical="top" wrapText="1"/>
    </xf>
    <xf numFmtId="4" fontId="3" fillId="0" borderId="6" xfId="3" applyNumberFormat="1" applyFont="1" applyFill="1" applyBorder="1" applyAlignment="1">
      <alignment horizontal="right"/>
    </xf>
    <xf numFmtId="4" fontId="3" fillId="0" borderId="6" xfId="3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vertical="top" wrapText="1"/>
    </xf>
    <xf numFmtId="0" fontId="5" fillId="0" borderId="4" xfId="3" applyFont="1" applyFill="1" applyBorder="1" applyAlignment="1">
      <alignment horizontal="justify" vertical="top"/>
    </xf>
    <xf numFmtId="4" fontId="5" fillId="0" borderId="5" xfId="3" applyNumberFormat="1" applyFont="1" applyFill="1" applyBorder="1" applyAlignment="1">
      <alignment horizontal="right"/>
    </xf>
    <xf numFmtId="4" fontId="5" fillId="0" borderId="5" xfId="3" applyNumberFormat="1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/>
    </xf>
    <xf numFmtId="0" fontId="2" fillId="0" borderId="2" xfId="3" applyNumberFormat="1" applyFont="1" applyFill="1" applyBorder="1" applyAlignment="1">
      <alignment horizontal="justify" vertical="top" wrapText="1"/>
    </xf>
    <xf numFmtId="0" fontId="2" fillId="0" borderId="7" xfId="3" applyNumberFormat="1" applyFont="1" applyFill="1" applyBorder="1" applyAlignment="1">
      <alignment horizontal="justify" vertical="top" wrapText="1"/>
    </xf>
    <xf numFmtId="0" fontId="3" fillId="0" borderId="5" xfId="3" applyNumberFormat="1" applyFont="1" applyFill="1" applyBorder="1" applyAlignment="1">
      <alignment horizontal="justify" vertical="top" wrapText="1"/>
    </xf>
    <xf numFmtId="0" fontId="3" fillId="0" borderId="5" xfId="3" applyFont="1" applyFill="1" applyBorder="1" applyAlignment="1">
      <alignment horizontal="justify" vertical="top"/>
    </xf>
    <xf numFmtId="0" fontId="4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" fontId="2" fillId="0" borderId="7" xfId="3" applyNumberFormat="1" applyFont="1" applyFill="1" applyBorder="1" applyAlignment="1"/>
    <xf numFmtId="4" fontId="3" fillId="0" borderId="5" xfId="3" applyNumberFormat="1" applyFont="1" applyFill="1" applyBorder="1" applyAlignment="1"/>
    <xf numFmtId="0" fontId="2" fillId="0" borderId="11" xfId="3" applyFont="1" applyFill="1" applyBorder="1" applyAlignment="1">
      <alignment horizontal="justify" vertical="top" wrapText="1"/>
    </xf>
    <xf numFmtId="4" fontId="4" fillId="0" borderId="2" xfId="0" applyNumberFormat="1" applyFont="1" applyFill="1" applyBorder="1" applyAlignment="1"/>
    <xf numFmtId="4" fontId="3" fillId="0" borderId="5" xfId="3" applyNumberFormat="1" applyFont="1" applyFill="1" applyBorder="1" applyAlignment="1">
      <alignment horizontal="center" wrapText="1"/>
    </xf>
    <xf numFmtId="4" fontId="3" fillId="0" borderId="5" xfId="3" applyNumberFormat="1" applyFont="1" applyFill="1" applyBorder="1" applyAlignment="1">
      <alignment wrapText="1"/>
    </xf>
    <xf numFmtId="0" fontId="2" fillId="0" borderId="13" xfId="3" applyFont="1" applyFill="1" applyBorder="1" applyAlignment="1">
      <alignment vertical="top"/>
    </xf>
    <xf numFmtId="0" fontId="28" fillId="0" borderId="7" xfId="0" applyFont="1" applyFill="1" applyBorder="1" applyAlignment="1">
      <alignment wrapText="1"/>
    </xf>
    <xf numFmtId="4" fontId="2" fillId="0" borderId="7" xfId="3" applyNumberFormat="1" applyFont="1" applyFill="1" applyBorder="1" applyAlignment="1">
      <alignment horizontal="center" wrapText="1"/>
    </xf>
    <xf numFmtId="4" fontId="2" fillId="0" borderId="7" xfId="0" applyNumberFormat="1" applyFont="1" applyFill="1" applyBorder="1" applyAlignment="1"/>
    <xf numFmtId="4" fontId="3" fillId="0" borderId="5" xfId="3" applyNumberFormat="1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left" vertical="center"/>
    </xf>
    <xf numFmtId="0" fontId="3" fillId="0" borderId="5" xfId="3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4" fontId="3" fillId="0" borderId="5" xfId="3" applyNumberFormat="1" applyFont="1" applyFill="1" applyBorder="1" applyAlignment="1">
      <alignment horizontal="right" vertical="center" wrapText="1"/>
    </xf>
    <xf numFmtId="0" fontId="2" fillId="0" borderId="11" xfId="3" applyFont="1" applyFill="1" applyBorder="1" applyAlignment="1">
      <alignment vertical="top"/>
    </xf>
    <xf numFmtId="0" fontId="2" fillId="0" borderId="2" xfId="3" applyFont="1" applyFill="1" applyBorder="1" applyAlignment="1">
      <alignment horizontal="justify" vertical="top"/>
    </xf>
    <xf numFmtId="4" fontId="2" fillId="0" borderId="2" xfId="3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/>
    <xf numFmtId="0" fontId="3" fillId="0" borderId="4" xfId="3" applyFont="1" applyFill="1" applyBorder="1" applyAlignment="1">
      <alignment vertical="top"/>
    </xf>
    <xf numFmtId="0" fontId="2" fillId="0" borderId="13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 wrapText="1"/>
    </xf>
    <xf numFmtId="0" fontId="2" fillId="0" borderId="11" xfId="3" applyFont="1" applyFill="1" applyBorder="1" applyAlignment="1">
      <alignment horizontal="left" vertical="center"/>
    </xf>
    <xf numFmtId="0" fontId="2" fillId="0" borderId="13" xfId="3" applyFont="1" applyFill="1" applyBorder="1" applyAlignment="1">
      <alignment horizontal="left" vertical="top"/>
    </xf>
    <xf numFmtId="0" fontId="2" fillId="0" borderId="7" xfId="3" applyFont="1" applyFill="1" applyBorder="1" applyAlignment="1">
      <alignment horizontal="justify" vertical="top"/>
    </xf>
    <xf numFmtId="0" fontId="5" fillId="0" borderId="5" xfId="3" applyFont="1" applyFill="1" applyBorder="1" applyAlignment="1">
      <alignment horizontal="justify" vertical="top"/>
    </xf>
    <xf numFmtId="4" fontId="2" fillId="0" borderId="2" xfId="3" applyNumberFormat="1" applyFont="1" applyFill="1" applyBorder="1" applyAlignment="1">
      <alignment horizontal="right" wrapText="1"/>
    </xf>
    <xf numFmtId="0" fontId="5" fillId="0" borderId="15" xfId="3" applyFont="1" applyFill="1" applyBorder="1" applyAlignment="1">
      <alignment vertical="top"/>
    </xf>
    <xf numFmtId="4" fontId="2" fillId="0" borderId="2" xfId="3" applyNumberFormat="1" applyFont="1" applyFill="1" applyBorder="1" applyAlignment="1">
      <alignment wrapText="1"/>
    </xf>
    <xf numFmtId="0" fontId="2" fillId="0" borderId="7" xfId="3" applyNumberFormat="1" applyFont="1" applyFill="1" applyBorder="1" applyAlignment="1">
      <alignment horizontal="justify" vertical="top"/>
    </xf>
    <xf numFmtId="4" fontId="2" fillId="0" borderId="7" xfId="3" applyNumberFormat="1" applyFont="1" applyFill="1" applyBorder="1" applyAlignment="1">
      <alignment wrapText="1"/>
    </xf>
    <xf numFmtId="0" fontId="3" fillId="0" borderId="4" xfId="3" applyFont="1" applyFill="1" applyBorder="1" applyAlignment="1">
      <alignment horizontal="left" vertical="top"/>
    </xf>
    <xf numFmtId="0" fontId="3" fillId="0" borderId="5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left" vertical="top"/>
    </xf>
    <xf numFmtId="0" fontId="2" fillId="0" borderId="17" xfId="3" applyFont="1" applyFill="1" applyBorder="1" applyAlignment="1">
      <alignment vertical="top"/>
    </xf>
    <xf numFmtId="0" fontId="2" fillId="0" borderId="6" xfId="3" applyFont="1" applyFill="1" applyBorder="1" applyAlignment="1">
      <alignment horizontal="justify" vertical="top"/>
    </xf>
    <xf numFmtId="4" fontId="2" fillId="0" borderId="6" xfId="3" applyNumberFormat="1" applyFont="1" applyFill="1" applyBorder="1" applyAlignment="1">
      <alignment wrapText="1"/>
    </xf>
    <xf numFmtId="4" fontId="2" fillId="0" borderId="6" xfId="0" applyNumberFormat="1" applyFont="1" applyFill="1" applyBorder="1" applyAlignment="1"/>
    <xf numFmtId="4" fontId="4" fillId="0" borderId="7" xfId="0" applyNumberFormat="1" applyFont="1" applyFill="1" applyBorder="1" applyAlignment="1"/>
    <xf numFmtId="0" fontId="13" fillId="0" borderId="0" xfId="0" applyFont="1"/>
    <xf numFmtId="0" fontId="8" fillId="0" borderId="1" xfId="0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justify"/>
    </xf>
    <xf numFmtId="4" fontId="8" fillId="0" borderId="1" xfId="0" applyNumberFormat="1" applyFont="1" applyFill="1" applyBorder="1"/>
    <xf numFmtId="0" fontId="8" fillId="0" borderId="1" xfId="0" applyFont="1" applyBorder="1"/>
    <xf numFmtId="164" fontId="8" fillId="0" borderId="1" xfId="0" applyNumberFormat="1" applyFont="1" applyBorder="1"/>
    <xf numFmtId="165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vertical="justify" wrapText="1"/>
    </xf>
    <xf numFmtId="4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/>
    <xf numFmtId="165" fontId="13" fillId="0" borderId="1" xfId="0" applyNumberFormat="1" applyFont="1" applyBorder="1" applyAlignment="1">
      <alignment horizontal="center"/>
    </xf>
    <xf numFmtId="4" fontId="13" fillId="0" borderId="1" xfId="0" applyNumberFormat="1" applyFont="1" applyFill="1" applyBorder="1"/>
    <xf numFmtId="0" fontId="13" fillId="0" borderId="1" xfId="0" applyFont="1" applyBorder="1"/>
    <xf numFmtId="0" fontId="13" fillId="0" borderId="1" xfId="0" applyFont="1" applyFill="1" applyBorder="1"/>
    <xf numFmtId="164" fontId="13" fillId="0" borderId="1" xfId="0" applyNumberFormat="1" applyFont="1" applyFill="1" applyBorder="1"/>
    <xf numFmtId="16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justify" wrapText="1"/>
    </xf>
    <xf numFmtId="4" fontId="8" fillId="0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165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justify"/>
    </xf>
    <xf numFmtId="0" fontId="13" fillId="0" borderId="1" xfId="0" applyFont="1" applyFill="1" applyBorder="1" applyAlignment="1">
      <alignment vertical="justify" wrapText="1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vertical="justify"/>
    </xf>
    <xf numFmtId="0" fontId="8" fillId="0" borderId="1" xfId="0" applyFont="1" applyFill="1" applyBorder="1"/>
    <xf numFmtId="0" fontId="13" fillId="0" borderId="0" xfId="0" applyFont="1" applyFill="1"/>
    <xf numFmtId="0" fontId="0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41" fillId="0" borderId="0" xfId="0" applyNumberFormat="1" applyFont="1"/>
    <xf numFmtId="0" fontId="29" fillId="0" borderId="0" xfId="1" applyFont="1" applyFill="1" applyAlignment="1">
      <alignment horizontal="center" wrapText="1"/>
    </xf>
    <xf numFmtId="0" fontId="37" fillId="0" borderId="0" xfId="0" applyFont="1" applyAlignment="1">
      <alignment horizontal="center"/>
    </xf>
    <xf numFmtId="0" fontId="37" fillId="3" borderId="0" xfId="0" applyFont="1" applyFill="1" applyAlignment="1">
      <alignment horizontal="center"/>
    </xf>
    <xf numFmtId="0" fontId="38" fillId="0" borderId="0" xfId="0" applyFont="1" applyBorder="1" applyAlignment="1">
      <alignment horizontal="center"/>
    </xf>
    <xf numFmtId="0" fontId="13" fillId="0" borderId="0" xfId="1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2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</cellXfs>
  <cellStyles count="10">
    <cellStyle name="xl43" xfId="8"/>
    <cellStyle name="xl44" xfId="9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workbookViewId="0">
      <selection sqref="A1:F1"/>
    </sheetView>
  </sheetViews>
  <sheetFormatPr defaultRowHeight="15" x14ac:dyDescent="0.25"/>
  <cols>
    <col min="1" max="1" width="28.140625" style="38" customWidth="1"/>
    <col min="2" max="2" width="47" style="38" customWidth="1"/>
    <col min="3" max="3" width="11.5703125" style="38" customWidth="1"/>
    <col min="4" max="4" width="12.28515625" style="38" customWidth="1"/>
    <col min="5" max="5" width="11.28515625" style="133" customWidth="1"/>
    <col min="6" max="6" width="11.7109375" style="92" customWidth="1"/>
    <col min="7" max="16384" width="9.140625" style="1"/>
  </cols>
  <sheetData>
    <row r="1" spans="1:6" ht="24" customHeight="1" thickBot="1" x14ac:dyDescent="0.3">
      <c r="A1" s="264" t="s">
        <v>443</v>
      </c>
      <c r="B1" s="264"/>
      <c r="C1" s="264"/>
      <c r="D1" s="264"/>
      <c r="E1" s="264"/>
      <c r="F1" s="264"/>
    </row>
    <row r="2" spans="1:6" ht="78" customHeight="1" thickBot="1" x14ac:dyDescent="0.3">
      <c r="A2" s="88" t="s">
        <v>0</v>
      </c>
      <c r="B2" s="89" t="s">
        <v>1</v>
      </c>
      <c r="C2" s="90" t="s">
        <v>301</v>
      </c>
      <c r="D2" s="94" t="s">
        <v>444</v>
      </c>
      <c r="E2" s="95" t="s">
        <v>2</v>
      </c>
      <c r="F2" s="91" t="s">
        <v>407</v>
      </c>
    </row>
    <row r="3" spans="1:6" ht="15.75" thickBot="1" x14ac:dyDescent="0.3">
      <c r="A3" s="96">
        <v>1</v>
      </c>
      <c r="B3" s="97">
        <v>2</v>
      </c>
      <c r="C3" s="98">
        <v>3</v>
      </c>
      <c r="D3" s="99">
        <v>4</v>
      </c>
      <c r="E3" s="97">
        <v>5</v>
      </c>
      <c r="F3" s="100">
        <v>6</v>
      </c>
    </row>
    <row r="4" spans="1:6" ht="15.75" thickBot="1" x14ac:dyDescent="0.3">
      <c r="A4" s="134" t="s">
        <v>3</v>
      </c>
      <c r="B4" s="135" t="s">
        <v>4</v>
      </c>
      <c r="C4" s="87">
        <f>SUM(C5+C12+C19+C32+C38+C40+C42+C56+C62+C77+C86+C129)</f>
        <v>570583.81000000017</v>
      </c>
      <c r="D4" s="87">
        <f>SUM(D5+D12+D19+D32+D38+D40+D42+D56+D62+D77+D86+D129)</f>
        <v>224275.65</v>
      </c>
      <c r="E4" s="136">
        <f>SUM(D4*100/C4)</f>
        <v>39.306346599634495</v>
      </c>
      <c r="F4" s="137">
        <f>D4-C4</f>
        <v>-346308.16000000015</v>
      </c>
    </row>
    <row r="5" spans="1:6" ht="15.75" thickBot="1" x14ac:dyDescent="0.3">
      <c r="A5" s="77" t="s">
        <v>5</v>
      </c>
      <c r="B5" s="135" t="s">
        <v>6</v>
      </c>
      <c r="C5" s="87">
        <f>SUM(C6)</f>
        <v>407332</v>
      </c>
      <c r="D5" s="87">
        <f>SUM(D6)</f>
        <v>164369.37</v>
      </c>
      <c r="E5" s="136">
        <f t="shared" ref="E5:E65" si="0">SUM(D5*100/C5)</f>
        <v>40.352677913839322</v>
      </c>
      <c r="F5" s="137">
        <f t="shared" ref="F5:F68" si="1">D5-C5</f>
        <v>-242962.63</v>
      </c>
    </row>
    <row r="6" spans="1:6" ht="15.75" thickBot="1" x14ac:dyDescent="0.3">
      <c r="A6" s="77" t="s">
        <v>7</v>
      </c>
      <c r="B6" s="135" t="s">
        <v>8</v>
      </c>
      <c r="C6" s="87">
        <f>SUM(C7:C10)</f>
        <v>407332</v>
      </c>
      <c r="D6" s="87">
        <f>SUM(D7:D11)</f>
        <v>164369.37</v>
      </c>
      <c r="E6" s="136">
        <f t="shared" si="0"/>
        <v>40.352677913839322</v>
      </c>
      <c r="F6" s="137">
        <f t="shared" si="1"/>
        <v>-242962.63</v>
      </c>
    </row>
    <row r="7" spans="1:6" ht="72.75" customHeight="1" x14ac:dyDescent="0.25">
      <c r="A7" s="138" t="s">
        <v>9</v>
      </c>
      <c r="B7" s="139" t="s">
        <v>10</v>
      </c>
      <c r="C7" s="84">
        <v>396682.9</v>
      </c>
      <c r="D7" s="80">
        <v>160253.88</v>
      </c>
      <c r="E7" s="140">
        <f t="shared" si="0"/>
        <v>40.398484532607782</v>
      </c>
      <c r="F7" s="141">
        <f t="shared" si="1"/>
        <v>-236429.02000000002</v>
      </c>
    </row>
    <row r="8" spans="1:6" ht="108.75" customHeight="1" x14ac:dyDescent="0.25">
      <c r="A8" s="121" t="s">
        <v>11</v>
      </c>
      <c r="B8" s="105" t="s">
        <v>12</v>
      </c>
      <c r="C8" s="85">
        <v>1214</v>
      </c>
      <c r="D8" s="81">
        <v>368.75</v>
      </c>
      <c r="E8" s="112">
        <f t="shared" si="0"/>
        <v>30.374794069192752</v>
      </c>
      <c r="F8" s="122">
        <f t="shared" si="1"/>
        <v>-845.25</v>
      </c>
    </row>
    <row r="9" spans="1:6" ht="45.75" customHeight="1" x14ac:dyDescent="0.25">
      <c r="A9" s="121" t="s">
        <v>13</v>
      </c>
      <c r="B9" s="105" t="s">
        <v>14</v>
      </c>
      <c r="C9" s="85">
        <v>2445.44</v>
      </c>
      <c r="D9" s="81">
        <v>1370.28</v>
      </c>
      <c r="E9" s="112">
        <f t="shared" si="0"/>
        <v>56.034087935095521</v>
      </c>
      <c r="F9" s="122">
        <f t="shared" si="1"/>
        <v>-1075.1600000000001</v>
      </c>
    </row>
    <row r="10" spans="1:6" ht="89.25" x14ac:dyDescent="0.25">
      <c r="A10" s="121" t="s">
        <v>15</v>
      </c>
      <c r="B10" s="105" t="s">
        <v>16</v>
      </c>
      <c r="C10" s="85">
        <v>6989.66</v>
      </c>
      <c r="D10" s="81">
        <v>2376.37</v>
      </c>
      <c r="E10" s="112">
        <f t="shared" si="0"/>
        <v>33.998363296641038</v>
      </c>
      <c r="F10" s="122">
        <f t="shared" si="1"/>
        <v>-4613.29</v>
      </c>
    </row>
    <row r="11" spans="1:6" ht="60.75" customHeight="1" thickBot="1" x14ac:dyDescent="0.3">
      <c r="A11" s="142" t="s">
        <v>381</v>
      </c>
      <c r="B11" s="143" t="s">
        <v>368</v>
      </c>
      <c r="C11" s="144" t="s">
        <v>382</v>
      </c>
      <c r="D11" s="82">
        <v>0.09</v>
      </c>
      <c r="E11" s="145">
        <v>0</v>
      </c>
      <c r="F11" s="146">
        <f t="shared" si="1"/>
        <v>0.09</v>
      </c>
    </row>
    <row r="12" spans="1:6" ht="39" thickBot="1" x14ac:dyDescent="0.3">
      <c r="A12" s="134" t="s">
        <v>17</v>
      </c>
      <c r="B12" s="78" t="s">
        <v>18</v>
      </c>
      <c r="C12" s="87">
        <f>C14+C15+C16+C17+C18</f>
        <v>38614</v>
      </c>
      <c r="D12" s="87">
        <f>D14+D15+D16+D17+D18</f>
        <v>16289.739999999998</v>
      </c>
      <c r="E12" s="136">
        <f>E14+E15+E16+E17+E18</f>
        <v>198.14927281019408</v>
      </c>
      <c r="F12" s="147">
        <f>F14+F15+F16+F17+F18</f>
        <v>-22324.260000000002</v>
      </c>
    </row>
    <row r="13" spans="1:6" ht="36.75" customHeight="1" thickBot="1" x14ac:dyDescent="0.3">
      <c r="A13" s="134" t="s">
        <v>302</v>
      </c>
      <c r="B13" s="78" t="s">
        <v>19</v>
      </c>
      <c r="C13" s="87">
        <f>SUM(C14+C15+C16+C17+C18)</f>
        <v>38614</v>
      </c>
      <c r="D13" s="87">
        <f>SUM(D14+D15+D16+D17+D18)</f>
        <v>16289.739999999998</v>
      </c>
      <c r="E13" s="136">
        <f t="shared" si="0"/>
        <v>42.186098306313767</v>
      </c>
      <c r="F13" s="137">
        <f t="shared" si="1"/>
        <v>-22324.260000000002</v>
      </c>
    </row>
    <row r="14" spans="1:6" ht="38.25" x14ac:dyDescent="0.25">
      <c r="A14" s="148" t="s">
        <v>303</v>
      </c>
      <c r="B14" s="139" t="s">
        <v>304</v>
      </c>
      <c r="C14" s="84">
        <v>1339</v>
      </c>
      <c r="D14" s="84">
        <v>499.68</v>
      </c>
      <c r="E14" s="140">
        <f t="shared" si="0"/>
        <v>37.317401045556387</v>
      </c>
      <c r="F14" s="141">
        <f t="shared" si="1"/>
        <v>-839.31999999999994</v>
      </c>
    </row>
    <row r="15" spans="1:6" ht="82.5" customHeight="1" x14ac:dyDescent="0.25">
      <c r="A15" s="123" t="s">
        <v>296</v>
      </c>
      <c r="B15" s="107" t="s">
        <v>20</v>
      </c>
      <c r="C15" s="85">
        <v>16382.2</v>
      </c>
      <c r="D15" s="81">
        <v>7133.26</v>
      </c>
      <c r="E15" s="112">
        <f t="shared" si="0"/>
        <v>43.542747616315268</v>
      </c>
      <c r="F15" s="122">
        <f t="shared" si="1"/>
        <v>-9248.94</v>
      </c>
    </row>
    <row r="16" spans="1:6" ht="98.25" customHeight="1" x14ac:dyDescent="0.25">
      <c r="A16" s="123" t="s">
        <v>305</v>
      </c>
      <c r="B16" s="107" t="s">
        <v>21</v>
      </c>
      <c r="C16" s="85">
        <v>124</v>
      </c>
      <c r="D16" s="81">
        <v>53.59</v>
      </c>
      <c r="E16" s="112">
        <f t="shared" si="0"/>
        <v>43.217741935483872</v>
      </c>
      <c r="F16" s="122">
        <f t="shared" si="1"/>
        <v>-70.41</v>
      </c>
    </row>
    <row r="17" spans="1:6" ht="81" customHeight="1" x14ac:dyDescent="0.25">
      <c r="A17" s="124" t="s">
        <v>306</v>
      </c>
      <c r="B17" s="107" t="s">
        <v>22</v>
      </c>
      <c r="C17" s="85">
        <v>24603.3</v>
      </c>
      <c r="D17" s="81">
        <v>9900.4599999999991</v>
      </c>
      <c r="E17" s="112">
        <f t="shared" si="0"/>
        <v>40.240374258737646</v>
      </c>
      <c r="F17" s="122">
        <f t="shared" si="1"/>
        <v>-14702.84</v>
      </c>
    </row>
    <row r="18" spans="1:6" ht="80.25" customHeight="1" thickBot="1" x14ac:dyDescent="0.3">
      <c r="A18" s="149" t="s">
        <v>307</v>
      </c>
      <c r="B18" s="150" t="s">
        <v>23</v>
      </c>
      <c r="C18" s="86">
        <v>-3834.5</v>
      </c>
      <c r="D18" s="82">
        <v>-1297.25</v>
      </c>
      <c r="E18" s="145">
        <f t="shared" si="0"/>
        <v>33.831007954100926</v>
      </c>
      <c r="F18" s="146">
        <f t="shared" si="1"/>
        <v>2537.25</v>
      </c>
    </row>
    <row r="19" spans="1:6" ht="15.75" thickBot="1" x14ac:dyDescent="0.3">
      <c r="A19" s="134" t="s">
        <v>133</v>
      </c>
      <c r="B19" s="78" t="s">
        <v>134</v>
      </c>
      <c r="C19" s="87">
        <f>SUM(C24+C27+C30+C20)</f>
        <v>32920.9</v>
      </c>
      <c r="D19" s="87">
        <f>SUM(D24+D27+D30+D20)</f>
        <v>15757.350000000002</v>
      </c>
      <c r="E19" s="136">
        <f t="shared" si="0"/>
        <v>47.864274670498077</v>
      </c>
      <c r="F19" s="137">
        <f t="shared" si="1"/>
        <v>-17163.55</v>
      </c>
    </row>
    <row r="20" spans="1:6" ht="26.25" thickBot="1" x14ac:dyDescent="0.3">
      <c r="A20" s="134" t="s">
        <v>308</v>
      </c>
      <c r="B20" s="78" t="s">
        <v>147</v>
      </c>
      <c r="C20" s="87">
        <f>SUM(C21:C23)</f>
        <v>13559.74</v>
      </c>
      <c r="D20" s="87">
        <f>SUM(D21:D23)</f>
        <v>7454.6600000000008</v>
      </c>
      <c r="E20" s="136">
        <f t="shared" si="0"/>
        <v>54.976422851765605</v>
      </c>
      <c r="F20" s="137">
        <f t="shared" si="1"/>
        <v>-6105.079999999999</v>
      </c>
    </row>
    <row r="21" spans="1:6" ht="34.5" customHeight="1" x14ac:dyDescent="0.25">
      <c r="A21" s="138" t="s">
        <v>309</v>
      </c>
      <c r="B21" s="139" t="s">
        <v>310</v>
      </c>
      <c r="C21" s="84">
        <f>4660.53+15.21</f>
        <v>4675.74</v>
      </c>
      <c r="D21" s="80">
        <v>2718.09</v>
      </c>
      <c r="E21" s="140">
        <f t="shared" si="0"/>
        <v>58.131760961901222</v>
      </c>
      <c r="F21" s="141">
        <f t="shared" si="1"/>
        <v>-1957.6499999999996</v>
      </c>
    </row>
    <row r="22" spans="1:6" ht="45.75" customHeight="1" x14ac:dyDescent="0.25">
      <c r="A22" s="121" t="s">
        <v>311</v>
      </c>
      <c r="B22" s="105" t="s">
        <v>312</v>
      </c>
      <c r="C22" s="85">
        <v>8884</v>
      </c>
      <c r="D22" s="81">
        <v>4736.3100000000004</v>
      </c>
      <c r="E22" s="112">
        <f t="shared" si="0"/>
        <v>53.312809545249891</v>
      </c>
      <c r="F22" s="122">
        <f t="shared" si="1"/>
        <v>-4147.6899999999996</v>
      </c>
    </row>
    <row r="23" spans="1:6" ht="39" thickBot="1" x14ac:dyDescent="0.3">
      <c r="A23" s="151" t="s">
        <v>313</v>
      </c>
      <c r="B23" s="152" t="s">
        <v>276</v>
      </c>
      <c r="C23" s="86">
        <v>0</v>
      </c>
      <c r="D23" s="82">
        <v>0.26</v>
      </c>
      <c r="E23" s="145">
        <v>0</v>
      </c>
      <c r="F23" s="146">
        <f t="shared" si="1"/>
        <v>0.26</v>
      </c>
    </row>
    <row r="24" spans="1:6" ht="26.25" thickBot="1" x14ac:dyDescent="0.3">
      <c r="A24" s="134" t="s">
        <v>24</v>
      </c>
      <c r="B24" s="78" t="s">
        <v>26</v>
      </c>
      <c r="C24" s="153">
        <f>SUM(C25:C26)</f>
        <v>15572.16</v>
      </c>
      <c r="D24" s="153">
        <f t="shared" ref="D24" si="2">SUM(D25:D26)</f>
        <v>6604.67</v>
      </c>
      <c r="E24" s="136">
        <f t="shared" si="0"/>
        <v>42.413319667920184</v>
      </c>
      <c r="F24" s="137">
        <f t="shared" si="1"/>
        <v>-8967.49</v>
      </c>
    </row>
    <row r="25" spans="1:6" ht="34.5" customHeight="1" x14ac:dyDescent="0.25">
      <c r="A25" s="138" t="s">
        <v>25</v>
      </c>
      <c r="B25" s="139" t="s">
        <v>26</v>
      </c>
      <c r="C25" s="84">
        <v>15572.16</v>
      </c>
      <c r="D25" s="80">
        <v>6604.72</v>
      </c>
      <c r="E25" s="140">
        <f t="shared" si="0"/>
        <v>42.413640753755423</v>
      </c>
      <c r="F25" s="141">
        <f t="shared" si="1"/>
        <v>-8967.4399999999987</v>
      </c>
    </row>
    <row r="26" spans="1:6" ht="46.5" customHeight="1" thickBot="1" x14ac:dyDescent="0.3">
      <c r="A26" s="151" t="s">
        <v>290</v>
      </c>
      <c r="B26" s="152" t="s">
        <v>291</v>
      </c>
      <c r="C26" s="86">
        <v>0</v>
      </c>
      <c r="D26" s="154">
        <v>-0.05</v>
      </c>
      <c r="E26" s="145">
        <v>0</v>
      </c>
      <c r="F26" s="146">
        <f t="shared" si="1"/>
        <v>-0.05</v>
      </c>
    </row>
    <row r="27" spans="1:6" ht="15.75" thickBot="1" x14ac:dyDescent="0.3">
      <c r="A27" s="134" t="s">
        <v>27</v>
      </c>
      <c r="B27" s="78" t="s">
        <v>28</v>
      </c>
      <c r="C27" s="153">
        <f>SUM(C28:C29)</f>
        <v>101</v>
      </c>
      <c r="D27" s="153">
        <f t="shared" ref="D27" si="3">SUM(D28:D29)</f>
        <v>119.2</v>
      </c>
      <c r="E27" s="136">
        <f t="shared" si="0"/>
        <v>118.01980198019803</v>
      </c>
      <c r="F27" s="137">
        <f t="shared" si="1"/>
        <v>18.200000000000003</v>
      </c>
    </row>
    <row r="28" spans="1:6" x14ac:dyDescent="0.25">
      <c r="A28" s="138" t="s">
        <v>29</v>
      </c>
      <c r="B28" s="139" t="s">
        <v>28</v>
      </c>
      <c r="C28" s="84">
        <v>101</v>
      </c>
      <c r="D28" s="80">
        <v>119.2</v>
      </c>
      <c r="E28" s="140">
        <f t="shared" si="0"/>
        <v>118.01980198019803</v>
      </c>
      <c r="F28" s="141">
        <f t="shared" si="1"/>
        <v>18.200000000000003</v>
      </c>
    </row>
    <row r="29" spans="1:6" ht="26.25" thickBot="1" x14ac:dyDescent="0.3">
      <c r="A29" s="151" t="s">
        <v>277</v>
      </c>
      <c r="B29" s="152" t="s">
        <v>278</v>
      </c>
      <c r="C29" s="86">
        <v>0</v>
      </c>
      <c r="D29" s="154">
        <v>0</v>
      </c>
      <c r="E29" s="145">
        <v>0</v>
      </c>
      <c r="F29" s="146">
        <f t="shared" si="1"/>
        <v>0</v>
      </c>
    </row>
    <row r="30" spans="1:6" ht="26.25" thickBot="1" x14ac:dyDescent="0.3">
      <c r="A30" s="134" t="s">
        <v>30</v>
      </c>
      <c r="B30" s="78" t="s">
        <v>31</v>
      </c>
      <c r="C30" s="87">
        <f>SUM(C31)</f>
        <v>3688</v>
      </c>
      <c r="D30" s="87">
        <f>SUM(D31)</f>
        <v>1578.82</v>
      </c>
      <c r="E30" s="136">
        <f t="shared" si="0"/>
        <v>42.809652928416483</v>
      </c>
      <c r="F30" s="137">
        <f t="shared" si="1"/>
        <v>-2109.1800000000003</v>
      </c>
    </row>
    <row r="31" spans="1:6" ht="51.75" customHeight="1" thickBot="1" x14ac:dyDescent="0.3">
      <c r="A31" s="155" t="s">
        <v>32</v>
      </c>
      <c r="B31" s="79" t="s">
        <v>314</v>
      </c>
      <c r="C31" s="156">
        <v>3688</v>
      </c>
      <c r="D31" s="83">
        <v>1578.82</v>
      </c>
      <c r="E31" s="157">
        <f t="shared" si="0"/>
        <v>42.809652928416483</v>
      </c>
      <c r="F31" s="158">
        <f t="shared" si="1"/>
        <v>-2109.1800000000003</v>
      </c>
    </row>
    <row r="32" spans="1:6" ht="15.75" thickBot="1" x14ac:dyDescent="0.3">
      <c r="A32" s="134" t="s">
        <v>33</v>
      </c>
      <c r="B32" s="78" t="s">
        <v>34</v>
      </c>
      <c r="C32" s="87">
        <f>SUM(C33+C35)</f>
        <v>44308.79</v>
      </c>
      <c r="D32" s="87">
        <f t="shared" ref="D32" si="4">SUM(D33+D35)</f>
        <v>8882.67</v>
      </c>
      <c r="E32" s="136">
        <f t="shared" si="0"/>
        <v>20.047196052972783</v>
      </c>
      <c r="F32" s="137">
        <f t="shared" si="1"/>
        <v>-35426.120000000003</v>
      </c>
    </row>
    <row r="33" spans="1:6" ht="15.75" thickBot="1" x14ac:dyDescent="0.3">
      <c r="A33" s="134" t="s">
        <v>35</v>
      </c>
      <c r="B33" s="78" t="s">
        <v>36</v>
      </c>
      <c r="C33" s="87">
        <f>SUM(C34)</f>
        <v>20122</v>
      </c>
      <c r="D33" s="87">
        <f t="shared" ref="D33" si="5">SUM(D34)</f>
        <v>1971.17</v>
      </c>
      <c r="E33" s="136">
        <f t="shared" si="0"/>
        <v>9.7960938276513261</v>
      </c>
      <c r="F33" s="137">
        <f t="shared" si="1"/>
        <v>-18150.830000000002</v>
      </c>
    </row>
    <row r="34" spans="1:6" ht="45" customHeight="1" thickBot="1" x14ac:dyDescent="0.3">
      <c r="A34" s="155" t="s">
        <v>37</v>
      </c>
      <c r="B34" s="79" t="s">
        <v>38</v>
      </c>
      <c r="C34" s="156">
        <v>20122</v>
      </c>
      <c r="D34" s="83">
        <v>1971.17</v>
      </c>
      <c r="E34" s="157">
        <f t="shared" si="0"/>
        <v>9.7960938276513261</v>
      </c>
      <c r="F34" s="158">
        <f t="shared" si="1"/>
        <v>-18150.830000000002</v>
      </c>
    </row>
    <row r="35" spans="1:6" ht="15.75" thickBot="1" x14ac:dyDescent="0.3">
      <c r="A35" s="134" t="s">
        <v>39</v>
      </c>
      <c r="B35" s="78" t="s">
        <v>40</v>
      </c>
      <c r="C35" s="153">
        <f>SUM(C36:C37)</f>
        <v>24186.79</v>
      </c>
      <c r="D35" s="153">
        <f>SUM(D36:D37)</f>
        <v>6911.5</v>
      </c>
      <c r="E35" s="136">
        <f t="shared" si="0"/>
        <v>28.575515808422697</v>
      </c>
      <c r="F35" s="137">
        <f t="shared" si="1"/>
        <v>-17275.29</v>
      </c>
    </row>
    <row r="36" spans="1:6" ht="38.25" x14ac:dyDescent="0.25">
      <c r="A36" s="138" t="s">
        <v>123</v>
      </c>
      <c r="B36" s="139" t="s">
        <v>315</v>
      </c>
      <c r="C36" s="84">
        <v>14676</v>
      </c>
      <c r="D36" s="80">
        <v>6075.24</v>
      </c>
      <c r="E36" s="140">
        <f t="shared" si="0"/>
        <v>41.395748160261654</v>
      </c>
      <c r="F36" s="141">
        <f t="shared" si="1"/>
        <v>-8600.76</v>
      </c>
    </row>
    <row r="37" spans="1:6" ht="42" customHeight="1" thickBot="1" x14ac:dyDescent="0.3">
      <c r="A37" s="151" t="s">
        <v>124</v>
      </c>
      <c r="B37" s="152" t="s">
        <v>316</v>
      </c>
      <c r="C37" s="86">
        <f>9526-15.21</f>
        <v>9510.7900000000009</v>
      </c>
      <c r="D37" s="82">
        <v>836.26</v>
      </c>
      <c r="E37" s="145">
        <f t="shared" si="0"/>
        <v>8.7927501290639363</v>
      </c>
      <c r="F37" s="146">
        <f t="shared" si="1"/>
        <v>-8674.5300000000007</v>
      </c>
    </row>
    <row r="38" spans="1:6" ht="15.75" thickBot="1" x14ac:dyDescent="0.3">
      <c r="A38" s="134" t="s">
        <v>41</v>
      </c>
      <c r="B38" s="78" t="s">
        <v>42</v>
      </c>
      <c r="C38" s="87">
        <f>SUM(C39:C39)</f>
        <v>6525.23</v>
      </c>
      <c r="D38" s="87">
        <f>SUM(D39:D39)</f>
        <v>2582.63</v>
      </c>
      <c r="E38" s="136">
        <f t="shared" si="0"/>
        <v>39.579141271648666</v>
      </c>
      <c r="F38" s="137">
        <f t="shared" si="1"/>
        <v>-3942.5999999999995</v>
      </c>
    </row>
    <row r="39" spans="1:6" ht="47.25" customHeight="1" thickBot="1" x14ac:dyDescent="0.3">
      <c r="A39" s="155" t="s">
        <v>43</v>
      </c>
      <c r="B39" s="79" t="s">
        <v>44</v>
      </c>
      <c r="C39" s="156">
        <v>6525.23</v>
      </c>
      <c r="D39" s="83">
        <v>2582.63</v>
      </c>
      <c r="E39" s="157">
        <f t="shared" si="0"/>
        <v>39.579141271648666</v>
      </c>
      <c r="F39" s="158">
        <f t="shared" si="1"/>
        <v>-3942.5999999999995</v>
      </c>
    </row>
    <row r="40" spans="1:6" ht="39" thickBot="1" x14ac:dyDescent="0.3">
      <c r="A40" s="161" t="s">
        <v>279</v>
      </c>
      <c r="B40" s="78" t="s">
        <v>280</v>
      </c>
      <c r="C40" s="87">
        <f>SUM(C41)</f>
        <v>0</v>
      </c>
      <c r="D40" s="87">
        <f>SUM(D41)</f>
        <v>0</v>
      </c>
      <c r="E40" s="136"/>
      <c r="F40" s="137">
        <f t="shared" si="1"/>
        <v>0</v>
      </c>
    </row>
    <row r="41" spans="1:6" ht="39" thickBot="1" x14ac:dyDescent="0.3">
      <c r="A41" s="162" t="s">
        <v>281</v>
      </c>
      <c r="B41" s="79" t="s">
        <v>282</v>
      </c>
      <c r="C41" s="156">
        <v>0</v>
      </c>
      <c r="D41" s="163">
        <v>0</v>
      </c>
      <c r="E41" s="157"/>
      <c r="F41" s="158">
        <f t="shared" si="1"/>
        <v>0</v>
      </c>
    </row>
    <row r="42" spans="1:6" ht="39" thickBot="1" x14ac:dyDescent="0.3">
      <c r="A42" s="134" t="s">
        <v>45</v>
      </c>
      <c r="B42" s="135" t="s">
        <v>46</v>
      </c>
      <c r="C42" s="87">
        <f>SUM(C43+C52+C47)</f>
        <v>31703.43</v>
      </c>
      <c r="D42" s="87">
        <f>SUM(D43+D52+D47)</f>
        <v>12012.919999999998</v>
      </c>
      <c r="E42" s="136">
        <f t="shared" si="0"/>
        <v>37.891546750619717</v>
      </c>
      <c r="F42" s="137">
        <f t="shared" si="1"/>
        <v>-19690.510000000002</v>
      </c>
    </row>
    <row r="43" spans="1:6" ht="90" thickBot="1" x14ac:dyDescent="0.3">
      <c r="A43" s="134" t="s">
        <v>47</v>
      </c>
      <c r="B43" s="164" t="s">
        <v>48</v>
      </c>
      <c r="C43" s="87">
        <f>SUM(C44+C48)</f>
        <v>27974.43</v>
      </c>
      <c r="D43" s="87">
        <f>SUM(D44+D48)</f>
        <v>11971.009999999998</v>
      </c>
      <c r="E43" s="136">
        <f t="shared" si="0"/>
        <v>42.792686035068442</v>
      </c>
      <c r="F43" s="137">
        <f t="shared" si="1"/>
        <v>-16003.420000000002</v>
      </c>
    </row>
    <row r="44" spans="1:6" ht="77.25" thickBot="1" x14ac:dyDescent="0.3">
      <c r="A44" s="134" t="s">
        <v>408</v>
      </c>
      <c r="B44" s="78" t="s">
        <v>49</v>
      </c>
      <c r="C44" s="166">
        <f>SUM(C45:C46)</f>
        <v>21098.28</v>
      </c>
      <c r="D44" s="166">
        <f>SUM(D45:D46)</f>
        <v>7886.73</v>
      </c>
      <c r="E44" s="136">
        <f t="shared" si="0"/>
        <v>37.38091446316951</v>
      </c>
      <c r="F44" s="137">
        <f t="shared" si="1"/>
        <v>-13211.55</v>
      </c>
    </row>
    <row r="45" spans="1:6" ht="89.25" x14ac:dyDescent="0.25">
      <c r="A45" s="138" t="s">
        <v>118</v>
      </c>
      <c r="B45" s="165" t="s">
        <v>361</v>
      </c>
      <c r="C45" s="84">
        <f>18498.54+2599.74</f>
        <v>21098.28</v>
      </c>
      <c r="D45" s="80">
        <v>7866.86</v>
      </c>
      <c r="E45" s="140">
        <f t="shared" si="0"/>
        <v>37.286736169962673</v>
      </c>
      <c r="F45" s="141">
        <f t="shared" si="1"/>
        <v>-13231.419999999998</v>
      </c>
    </row>
    <row r="46" spans="1:6" ht="102.75" thickBot="1" x14ac:dyDescent="0.3">
      <c r="A46" s="151" t="s">
        <v>119</v>
      </c>
      <c r="B46" s="167" t="s">
        <v>362</v>
      </c>
      <c r="C46" s="86">
        <v>0</v>
      </c>
      <c r="D46" s="82">
        <v>19.87</v>
      </c>
      <c r="E46" s="145">
        <v>0</v>
      </c>
      <c r="F46" s="146">
        <f t="shared" si="1"/>
        <v>19.87</v>
      </c>
    </row>
    <row r="47" spans="1:6" ht="90" thickBot="1" x14ac:dyDescent="0.3">
      <c r="A47" s="134" t="s">
        <v>283</v>
      </c>
      <c r="B47" s="168" t="s">
        <v>363</v>
      </c>
      <c r="C47" s="87">
        <v>100</v>
      </c>
      <c r="D47" s="166">
        <v>0</v>
      </c>
      <c r="E47" s="136">
        <f t="shared" si="0"/>
        <v>0</v>
      </c>
      <c r="F47" s="137">
        <f t="shared" si="1"/>
        <v>-100</v>
      </c>
    </row>
    <row r="48" spans="1:6" ht="39" thickBot="1" x14ac:dyDescent="0.3">
      <c r="A48" s="134" t="s">
        <v>293</v>
      </c>
      <c r="B48" s="164" t="s">
        <v>50</v>
      </c>
      <c r="C48" s="87">
        <f>SUM(C49:C51)</f>
        <v>6876.15</v>
      </c>
      <c r="D48" s="87">
        <f>SUM(D49:D51)</f>
        <v>4084.2799999999997</v>
      </c>
      <c r="E48" s="136">
        <f t="shared" si="0"/>
        <v>59.397773463347953</v>
      </c>
      <c r="F48" s="137">
        <f t="shared" si="1"/>
        <v>-2791.87</v>
      </c>
    </row>
    <row r="49" spans="1:6" ht="76.5" x14ac:dyDescent="0.25">
      <c r="A49" s="138" t="s">
        <v>51</v>
      </c>
      <c r="B49" s="165" t="s">
        <v>364</v>
      </c>
      <c r="C49" s="84">
        <v>6249.12</v>
      </c>
      <c r="D49" s="80">
        <v>2752.49</v>
      </c>
      <c r="E49" s="140">
        <f t="shared" si="0"/>
        <v>44.046041682668921</v>
      </c>
      <c r="F49" s="141">
        <f t="shared" si="1"/>
        <v>-3496.63</v>
      </c>
    </row>
    <row r="50" spans="1:6" ht="51" x14ac:dyDescent="0.25">
      <c r="A50" s="121" t="s">
        <v>53</v>
      </c>
      <c r="B50" s="108" t="s">
        <v>365</v>
      </c>
      <c r="C50" s="85">
        <v>627.03</v>
      </c>
      <c r="D50" s="106">
        <v>228.88</v>
      </c>
      <c r="E50" s="112">
        <f t="shared" si="0"/>
        <v>36.502240722134509</v>
      </c>
      <c r="F50" s="122">
        <f t="shared" si="1"/>
        <v>-398.15</v>
      </c>
    </row>
    <row r="51" spans="1:6" ht="64.5" thickBot="1" x14ac:dyDescent="0.3">
      <c r="A51" s="151" t="s">
        <v>52</v>
      </c>
      <c r="B51" s="167" t="s">
        <v>409</v>
      </c>
      <c r="C51" s="86">
        <v>0</v>
      </c>
      <c r="D51" s="154">
        <v>1102.9100000000001</v>
      </c>
      <c r="E51" s="145">
        <v>0</v>
      </c>
      <c r="F51" s="146">
        <f t="shared" si="1"/>
        <v>1102.9100000000001</v>
      </c>
    </row>
    <row r="52" spans="1:6" ht="77.25" thickBot="1" x14ac:dyDescent="0.3">
      <c r="A52" s="134" t="s">
        <v>145</v>
      </c>
      <c r="B52" s="168" t="s">
        <v>146</v>
      </c>
      <c r="C52" s="166">
        <f>SUM(C53:C55)</f>
        <v>3629</v>
      </c>
      <c r="D52" s="166">
        <f>SUM(D53:D55)</f>
        <v>41.91</v>
      </c>
      <c r="E52" s="136">
        <f t="shared" si="0"/>
        <v>1.1548635987875449</v>
      </c>
      <c r="F52" s="137">
        <f t="shared" si="1"/>
        <v>-3587.09</v>
      </c>
    </row>
    <row r="53" spans="1:6" ht="89.25" x14ac:dyDescent="0.25">
      <c r="A53" s="138" t="s">
        <v>410</v>
      </c>
      <c r="B53" s="165" t="s">
        <v>411</v>
      </c>
      <c r="C53" s="160">
        <v>29</v>
      </c>
      <c r="D53" s="160">
        <v>41.91</v>
      </c>
      <c r="E53" s="140">
        <f t="shared" si="0"/>
        <v>144.51724137931035</v>
      </c>
      <c r="F53" s="141">
        <f t="shared" si="1"/>
        <v>12.909999999999997</v>
      </c>
    </row>
    <row r="54" spans="1:6" ht="102" x14ac:dyDescent="0.25">
      <c r="A54" s="121" t="s">
        <v>412</v>
      </c>
      <c r="B54" s="108" t="s">
        <v>413</v>
      </c>
      <c r="C54" s="106">
        <v>0</v>
      </c>
      <c r="D54" s="106">
        <v>0</v>
      </c>
      <c r="E54" s="112">
        <v>0</v>
      </c>
      <c r="F54" s="122">
        <f t="shared" si="1"/>
        <v>0</v>
      </c>
    </row>
    <row r="55" spans="1:6" ht="90" thickBot="1" x14ac:dyDescent="0.3">
      <c r="A55" s="151" t="s">
        <v>414</v>
      </c>
      <c r="B55" s="167" t="s">
        <v>415</v>
      </c>
      <c r="C55" s="154">
        <v>3600</v>
      </c>
      <c r="D55" s="154">
        <v>0</v>
      </c>
      <c r="E55" s="145">
        <f t="shared" si="0"/>
        <v>0</v>
      </c>
      <c r="F55" s="146">
        <f t="shared" si="1"/>
        <v>-3600</v>
      </c>
    </row>
    <row r="56" spans="1:6" ht="26.25" thickBot="1" x14ac:dyDescent="0.3">
      <c r="A56" s="134" t="s">
        <v>54</v>
      </c>
      <c r="B56" s="135" t="s">
        <v>55</v>
      </c>
      <c r="C56" s="87">
        <f>SUM(C57)</f>
        <v>1197</v>
      </c>
      <c r="D56" s="87">
        <f t="shared" ref="D56" si="6">SUM(D57)</f>
        <v>507.86</v>
      </c>
      <c r="E56" s="136">
        <f t="shared" si="0"/>
        <v>42.427736006683375</v>
      </c>
      <c r="F56" s="137">
        <f t="shared" si="1"/>
        <v>-689.14</v>
      </c>
    </row>
    <row r="57" spans="1:6" ht="26.25" thickBot="1" x14ac:dyDescent="0.3">
      <c r="A57" s="134" t="s">
        <v>56</v>
      </c>
      <c r="B57" s="78" t="s">
        <v>57</v>
      </c>
      <c r="C57" s="87">
        <f>SUM(C58:C60)</f>
        <v>1197</v>
      </c>
      <c r="D57" s="87">
        <f>SUM(D58:D61)</f>
        <v>507.86</v>
      </c>
      <c r="E57" s="136">
        <f t="shared" si="0"/>
        <v>42.427736006683375</v>
      </c>
      <c r="F57" s="137">
        <f t="shared" si="1"/>
        <v>-689.14</v>
      </c>
    </row>
    <row r="58" spans="1:6" ht="25.5" x14ac:dyDescent="0.25">
      <c r="A58" s="138" t="s">
        <v>58</v>
      </c>
      <c r="B58" s="139" t="s">
        <v>59</v>
      </c>
      <c r="C58" s="84">
        <v>391</v>
      </c>
      <c r="D58" s="160">
        <v>261.99</v>
      </c>
      <c r="E58" s="140">
        <f t="shared" si="0"/>
        <v>67.005115089514064</v>
      </c>
      <c r="F58" s="141">
        <f t="shared" si="1"/>
        <v>-129.01</v>
      </c>
    </row>
    <row r="59" spans="1:6" ht="25.5" x14ac:dyDescent="0.25">
      <c r="A59" s="121" t="s">
        <v>60</v>
      </c>
      <c r="B59" s="105" t="s">
        <v>61</v>
      </c>
      <c r="C59" s="85">
        <v>482</v>
      </c>
      <c r="D59" s="106">
        <v>3.33</v>
      </c>
      <c r="E59" s="112">
        <f t="shared" si="0"/>
        <v>0.6908713692946058</v>
      </c>
      <c r="F59" s="122">
        <f t="shared" si="1"/>
        <v>-478.67</v>
      </c>
    </row>
    <row r="60" spans="1:6" x14ac:dyDescent="0.25">
      <c r="A60" s="121" t="s">
        <v>317</v>
      </c>
      <c r="B60" s="105" t="s">
        <v>369</v>
      </c>
      <c r="C60" s="85">
        <v>324</v>
      </c>
      <c r="D60" s="106">
        <v>118.55</v>
      </c>
      <c r="E60" s="112">
        <f t="shared" si="0"/>
        <v>36.589506172839506</v>
      </c>
      <c r="F60" s="122">
        <f t="shared" si="1"/>
        <v>-205.45</v>
      </c>
    </row>
    <row r="61" spans="1:6" ht="15.75" thickBot="1" x14ac:dyDescent="0.3">
      <c r="A61" s="142" t="s">
        <v>383</v>
      </c>
      <c r="B61" s="152" t="s">
        <v>370</v>
      </c>
      <c r="C61" s="86">
        <v>0</v>
      </c>
      <c r="D61" s="154">
        <v>123.99</v>
      </c>
      <c r="E61" s="145">
        <v>0</v>
      </c>
      <c r="F61" s="146">
        <f t="shared" si="1"/>
        <v>123.99</v>
      </c>
    </row>
    <row r="62" spans="1:6" ht="26.25" thickBot="1" x14ac:dyDescent="0.3">
      <c r="A62" s="134" t="s">
        <v>62</v>
      </c>
      <c r="B62" s="78" t="s">
        <v>63</v>
      </c>
      <c r="C62" s="87">
        <f>SUM(C63+C67)</f>
        <v>398.91</v>
      </c>
      <c r="D62" s="87">
        <f>SUM(D63+D67)</f>
        <v>967.81</v>
      </c>
      <c r="E62" s="136">
        <f t="shared" si="0"/>
        <v>242.61362212027774</v>
      </c>
      <c r="F62" s="137">
        <f t="shared" si="1"/>
        <v>568.89999999999986</v>
      </c>
    </row>
    <row r="63" spans="1:6" ht="15.75" thickBot="1" x14ac:dyDescent="0.3">
      <c r="A63" s="169" t="s">
        <v>64</v>
      </c>
      <c r="B63" s="170" t="s">
        <v>65</v>
      </c>
      <c r="C63" s="171">
        <f>SUM(C64:C64)</f>
        <v>309.10000000000002</v>
      </c>
      <c r="D63" s="171">
        <f>SUM(D64:D64)</f>
        <v>240.11</v>
      </c>
      <c r="E63" s="172">
        <f t="shared" si="0"/>
        <v>77.680362342284042</v>
      </c>
      <c r="F63" s="173">
        <f t="shared" si="1"/>
        <v>-68.990000000000009</v>
      </c>
    </row>
    <row r="64" spans="1:6" ht="39" thickBot="1" x14ac:dyDescent="0.3">
      <c r="A64" s="134" t="s">
        <v>66</v>
      </c>
      <c r="B64" s="78" t="s">
        <v>274</v>
      </c>
      <c r="C64" s="87">
        <f>SUM(C65:C66)</f>
        <v>309.10000000000002</v>
      </c>
      <c r="D64" s="87">
        <f>SUM(D65:D66)</f>
        <v>240.11</v>
      </c>
      <c r="E64" s="136">
        <f t="shared" si="0"/>
        <v>77.680362342284042</v>
      </c>
      <c r="F64" s="137">
        <f t="shared" si="1"/>
        <v>-68.990000000000009</v>
      </c>
    </row>
    <row r="65" spans="1:6" ht="38.25" x14ac:dyDescent="0.25">
      <c r="A65" s="138" t="s">
        <v>67</v>
      </c>
      <c r="B65" s="165" t="s">
        <v>274</v>
      </c>
      <c r="C65" s="84">
        <v>309.10000000000002</v>
      </c>
      <c r="D65" s="160">
        <v>240.11</v>
      </c>
      <c r="E65" s="140">
        <f t="shared" si="0"/>
        <v>77.680362342284042</v>
      </c>
      <c r="F65" s="141">
        <f t="shared" si="1"/>
        <v>-68.990000000000009</v>
      </c>
    </row>
    <row r="66" spans="1:6" ht="39" thickBot="1" x14ac:dyDescent="0.3">
      <c r="A66" s="151" t="s">
        <v>292</v>
      </c>
      <c r="B66" s="167" t="s">
        <v>274</v>
      </c>
      <c r="C66" s="86">
        <v>0</v>
      </c>
      <c r="D66" s="154">
        <v>0</v>
      </c>
      <c r="E66" s="145">
        <v>0</v>
      </c>
      <c r="F66" s="146">
        <f t="shared" si="1"/>
        <v>0</v>
      </c>
    </row>
    <row r="67" spans="1:6" ht="15.75" thickBot="1" x14ac:dyDescent="0.3">
      <c r="A67" s="134" t="s">
        <v>318</v>
      </c>
      <c r="B67" s="78" t="s">
        <v>319</v>
      </c>
      <c r="C67" s="87">
        <f>SUM(C68+C69)</f>
        <v>89.81</v>
      </c>
      <c r="D67" s="87">
        <f>D68+D69</f>
        <v>727.69999999999993</v>
      </c>
      <c r="E67" s="136">
        <f t="shared" ref="E67:E139" si="7">SUM(D67*100/C67)</f>
        <v>810.26611735886866</v>
      </c>
      <c r="F67" s="137">
        <f t="shared" si="1"/>
        <v>637.88999999999987</v>
      </c>
    </row>
    <row r="68" spans="1:6" ht="39" thickBot="1" x14ac:dyDescent="0.3">
      <c r="A68" s="155" t="s">
        <v>68</v>
      </c>
      <c r="B68" s="79" t="s">
        <v>138</v>
      </c>
      <c r="C68" s="156">
        <v>0</v>
      </c>
      <c r="D68" s="163">
        <v>7.8</v>
      </c>
      <c r="E68" s="157">
        <v>0</v>
      </c>
      <c r="F68" s="158">
        <f t="shared" si="1"/>
        <v>7.8</v>
      </c>
    </row>
    <row r="69" spans="1:6" ht="26.25" thickBot="1" x14ac:dyDescent="0.3">
      <c r="A69" s="134" t="s">
        <v>416</v>
      </c>
      <c r="B69" s="78" t="s">
        <v>417</v>
      </c>
      <c r="C69" s="87">
        <f>C70+C75+C76</f>
        <v>89.81</v>
      </c>
      <c r="D69" s="87">
        <f>SUM(D70+D75+D76)</f>
        <v>719.9</v>
      </c>
      <c r="E69" s="136">
        <f t="shared" si="7"/>
        <v>801.58111568867605</v>
      </c>
      <c r="F69" s="137">
        <f t="shared" ref="F69:F132" si="8">D69-C69</f>
        <v>630.08999999999992</v>
      </c>
    </row>
    <row r="70" spans="1:6" ht="41.25" thickBot="1" x14ac:dyDescent="0.3">
      <c r="A70" s="175" t="s">
        <v>69</v>
      </c>
      <c r="B70" s="101" t="s">
        <v>70</v>
      </c>
      <c r="C70" s="176">
        <f>SUM(C71:C73)</f>
        <v>0</v>
      </c>
      <c r="D70" s="176">
        <f>SUM(D71:D74)</f>
        <v>155.11999999999998</v>
      </c>
      <c r="E70" s="177">
        <v>0</v>
      </c>
      <c r="F70" s="178">
        <f t="shared" si="8"/>
        <v>155.11999999999998</v>
      </c>
    </row>
    <row r="71" spans="1:6" ht="38.25" x14ac:dyDescent="0.25">
      <c r="A71" s="138" t="s">
        <v>71</v>
      </c>
      <c r="B71" s="174" t="s">
        <v>70</v>
      </c>
      <c r="C71" s="84">
        <v>0</v>
      </c>
      <c r="D71" s="84">
        <v>143.07</v>
      </c>
      <c r="E71" s="140">
        <v>0</v>
      </c>
      <c r="F71" s="141">
        <f t="shared" si="8"/>
        <v>143.07</v>
      </c>
    </row>
    <row r="72" spans="1:6" ht="38.25" x14ac:dyDescent="0.25">
      <c r="A72" s="121" t="s">
        <v>418</v>
      </c>
      <c r="B72" s="110" t="s">
        <v>70</v>
      </c>
      <c r="C72" s="85">
        <v>0</v>
      </c>
      <c r="D72" s="85">
        <v>0.03</v>
      </c>
      <c r="E72" s="112">
        <v>0</v>
      </c>
      <c r="F72" s="122">
        <f t="shared" si="8"/>
        <v>0.03</v>
      </c>
    </row>
    <row r="73" spans="1:6" ht="38.25" x14ac:dyDescent="0.25">
      <c r="A73" s="121" t="s">
        <v>384</v>
      </c>
      <c r="B73" s="110" t="s">
        <v>70</v>
      </c>
      <c r="C73" s="85">
        <v>0</v>
      </c>
      <c r="D73" s="106">
        <v>2.5099999999999998</v>
      </c>
      <c r="E73" s="112">
        <v>0</v>
      </c>
      <c r="F73" s="122">
        <f t="shared" si="8"/>
        <v>2.5099999999999998</v>
      </c>
    </row>
    <row r="74" spans="1:6" ht="39" thickBot="1" x14ac:dyDescent="0.3">
      <c r="A74" s="151" t="s">
        <v>419</v>
      </c>
      <c r="B74" s="179" t="s">
        <v>70</v>
      </c>
      <c r="C74" s="86">
        <v>0</v>
      </c>
      <c r="D74" s="154">
        <v>9.51</v>
      </c>
      <c r="E74" s="145">
        <v>0</v>
      </c>
      <c r="F74" s="146">
        <f t="shared" si="8"/>
        <v>9.51</v>
      </c>
    </row>
    <row r="75" spans="1:6" ht="46.5" customHeight="1" thickBot="1" x14ac:dyDescent="0.3">
      <c r="A75" s="134" t="s">
        <v>385</v>
      </c>
      <c r="B75" s="180" t="s">
        <v>386</v>
      </c>
      <c r="C75" s="87">
        <v>0</v>
      </c>
      <c r="D75" s="166">
        <v>512.05999999999995</v>
      </c>
      <c r="E75" s="136">
        <v>0</v>
      </c>
      <c r="F75" s="137">
        <f t="shared" si="8"/>
        <v>512.05999999999995</v>
      </c>
    </row>
    <row r="76" spans="1:6" ht="26.25" thickBot="1" x14ac:dyDescent="0.3">
      <c r="A76" s="134" t="s">
        <v>420</v>
      </c>
      <c r="B76" s="180" t="s">
        <v>421</v>
      </c>
      <c r="C76" s="87">
        <v>89.81</v>
      </c>
      <c r="D76" s="181">
        <v>52.72</v>
      </c>
      <c r="E76" s="136">
        <f t="shared" si="7"/>
        <v>58.701703596481458</v>
      </c>
      <c r="F76" s="137">
        <f t="shared" si="8"/>
        <v>-37.090000000000003</v>
      </c>
    </row>
    <row r="77" spans="1:6" ht="26.25" thickBot="1" x14ac:dyDescent="0.3">
      <c r="A77" s="134" t="s">
        <v>72</v>
      </c>
      <c r="B77" s="78" t="s">
        <v>73</v>
      </c>
      <c r="C77" s="87">
        <f>SUM(C84+C81+C78+C80)</f>
        <v>3696.4</v>
      </c>
      <c r="D77" s="87">
        <f>SUM(D84+D81+D78+D80)</f>
        <v>917.8900000000001</v>
      </c>
      <c r="E77" s="136">
        <f t="shared" si="7"/>
        <v>24.831998701439243</v>
      </c>
      <c r="F77" s="137">
        <f t="shared" si="8"/>
        <v>-2778.51</v>
      </c>
    </row>
    <row r="78" spans="1:6" ht="15.75" thickBot="1" x14ac:dyDescent="0.3">
      <c r="A78" s="134" t="s">
        <v>74</v>
      </c>
      <c r="B78" s="78" t="s">
        <v>75</v>
      </c>
      <c r="C78" s="87">
        <f>SUM(C79)</f>
        <v>0</v>
      </c>
      <c r="D78" s="87">
        <f t="shared" ref="D78" si="9">SUM(D79)</f>
        <v>0</v>
      </c>
      <c r="E78" s="136">
        <v>0</v>
      </c>
      <c r="F78" s="137">
        <f t="shared" si="8"/>
        <v>0</v>
      </c>
    </row>
    <row r="79" spans="1:6" ht="25.5" x14ac:dyDescent="0.25">
      <c r="A79" s="138" t="s">
        <v>76</v>
      </c>
      <c r="B79" s="139" t="s">
        <v>297</v>
      </c>
      <c r="C79" s="84">
        <v>0</v>
      </c>
      <c r="D79" s="160">
        <v>0</v>
      </c>
      <c r="E79" s="140">
        <v>0</v>
      </c>
      <c r="F79" s="141">
        <f t="shared" si="8"/>
        <v>0</v>
      </c>
    </row>
    <row r="80" spans="1:6" ht="77.25" thickBot="1" x14ac:dyDescent="0.3">
      <c r="A80" s="151" t="s">
        <v>144</v>
      </c>
      <c r="B80" s="182" t="s">
        <v>298</v>
      </c>
      <c r="C80" s="86">
        <v>0</v>
      </c>
      <c r="D80" s="154">
        <v>20.7</v>
      </c>
      <c r="E80" s="145">
        <v>0</v>
      </c>
      <c r="F80" s="146">
        <f t="shared" si="8"/>
        <v>20.7</v>
      </c>
    </row>
    <row r="81" spans="1:6" ht="90" thickBot="1" x14ac:dyDescent="0.3">
      <c r="A81" s="134" t="s">
        <v>120</v>
      </c>
      <c r="B81" s="168" t="s">
        <v>125</v>
      </c>
      <c r="C81" s="87">
        <f>SUM(C82:C83)</f>
        <v>2276.4</v>
      </c>
      <c r="D81" s="87">
        <f>SUM(D82:D83)</f>
        <v>505.63</v>
      </c>
      <c r="E81" s="136">
        <f t="shared" si="7"/>
        <v>22.211825689685469</v>
      </c>
      <c r="F81" s="137">
        <f t="shared" si="8"/>
        <v>-1770.77</v>
      </c>
    </row>
    <row r="82" spans="1:6" ht="102" x14ac:dyDescent="0.25">
      <c r="A82" s="138" t="s">
        <v>77</v>
      </c>
      <c r="B82" s="165" t="s">
        <v>366</v>
      </c>
      <c r="C82" s="84">
        <v>2276.4</v>
      </c>
      <c r="D82" s="160">
        <v>281.68</v>
      </c>
      <c r="E82" s="140">
        <f t="shared" si="7"/>
        <v>12.373923739237393</v>
      </c>
      <c r="F82" s="141">
        <f t="shared" si="8"/>
        <v>-1994.72</v>
      </c>
    </row>
    <row r="83" spans="1:6" ht="102.75" thickBot="1" x14ac:dyDescent="0.3">
      <c r="A83" s="151" t="s">
        <v>78</v>
      </c>
      <c r="B83" s="167" t="s">
        <v>367</v>
      </c>
      <c r="C83" s="86">
        <v>0</v>
      </c>
      <c r="D83" s="154">
        <v>223.95</v>
      </c>
      <c r="E83" s="145">
        <v>0</v>
      </c>
      <c r="F83" s="146">
        <f t="shared" si="8"/>
        <v>223.95</v>
      </c>
    </row>
    <row r="84" spans="1:6" ht="39" thickBot="1" x14ac:dyDescent="0.3">
      <c r="A84" s="134" t="s">
        <v>320</v>
      </c>
      <c r="B84" s="78" t="s">
        <v>321</v>
      </c>
      <c r="C84" s="87">
        <f>SUM(C85)</f>
        <v>1420</v>
      </c>
      <c r="D84" s="87">
        <f>SUM(D85)</f>
        <v>391.56</v>
      </c>
      <c r="E84" s="136">
        <f t="shared" si="7"/>
        <v>27.574647887323945</v>
      </c>
      <c r="F84" s="137">
        <f t="shared" si="8"/>
        <v>-1028.44</v>
      </c>
    </row>
    <row r="85" spans="1:6" ht="51.75" thickBot="1" x14ac:dyDescent="0.3">
      <c r="A85" s="155" t="s">
        <v>79</v>
      </c>
      <c r="B85" s="79" t="s">
        <v>80</v>
      </c>
      <c r="C85" s="156">
        <v>1420</v>
      </c>
      <c r="D85" s="163">
        <v>391.56</v>
      </c>
      <c r="E85" s="157">
        <f t="shared" si="7"/>
        <v>27.574647887323945</v>
      </c>
      <c r="F85" s="158">
        <f t="shared" si="8"/>
        <v>-1028.44</v>
      </c>
    </row>
    <row r="86" spans="1:6" ht="15.75" thickBot="1" x14ac:dyDescent="0.3">
      <c r="A86" s="134" t="s">
        <v>81</v>
      </c>
      <c r="B86" s="78" t="s">
        <v>82</v>
      </c>
      <c r="C86" s="87">
        <f>SUM(C88+C89+C90+C91+C94+C101+C103+C104+C110+C113+C114+C108+C102+C105)</f>
        <v>3887.15</v>
      </c>
      <c r="D86" s="87">
        <f>SUM(D88+D89+D90+D91+D94+D101+D103+D104+D110+D113+D114+D108+D102+D105)</f>
        <v>1683.24</v>
      </c>
      <c r="E86" s="136">
        <f t="shared" si="7"/>
        <v>43.302676768326407</v>
      </c>
      <c r="F86" s="137">
        <f t="shared" si="8"/>
        <v>-2203.91</v>
      </c>
    </row>
    <row r="87" spans="1:6" ht="26.25" thickBot="1" x14ac:dyDescent="0.3">
      <c r="A87" s="134" t="s">
        <v>422</v>
      </c>
      <c r="B87" s="78" t="s">
        <v>423</v>
      </c>
      <c r="C87" s="87">
        <f>SUM(C88+C89)</f>
        <v>278</v>
      </c>
      <c r="D87" s="87">
        <f>SUM(D88+D89)</f>
        <v>23.62</v>
      </c>
      <c r="E87" s="136">
        <f t="shared" si="7"/>
        <v>8.4964028776978413</v>
      </c>
      <c r="F87" s="137">
        <f t="shared" si="8"/>
        <v>-254.38</v>
      </c>
    </row>
    <row r="88" spans="1:6" ht="114.75" x14ac:dyDescent="0.25">
      <c r="A88" s="138" t="s">
        <v>83</v>
      </c>
      <c r="B88" s="139" t="s">
        <v>139</v>
      </c>
      <c r="C88" s="84">
        <v>236</v>
      </c>
      <c r="D88" s="160">
        <v>18.34</v>
      </c>
      <c r="E88" s="140">
        <f t="shared" si="7"/>
        <v>7.7711864406779663</v>
      </c>
      <c r="F88" s="141">
        <f t="shared" si="8"/>
        <v>-217.66</v>
      </c>
    </row>
    <row r="89" spans="1:6" ht="51.75" thickBot="1" x14ac:dyDescent="0.3">
      <c r="A89" s="151" t="s">
        <v>84</v>
      </c>
      <c r="B89" s="152" t="s">
        <v>85</v>
      </c>
      <c r="C89" s="86">
        <v>42</v>
      </c>
      <c r="D89" s="154">
        <v>5.28</v>
      </c>
      <c r="E89" s="145">
        <f t="shared" si="7"/>
        <v>12.571428571428571</v>
      </c>
      <c r="F89" s="146">
        <f t="shared" si="8"/>
        <v>-36.72</v>
      </c>
    </row>
    <row r="90" spans="1:6" ht="64.5" thickBot="1" x14ac:dyDescent="0.3">
      <c r="A90" s="134" t="s">
        <v>86</v>
      </c>
      <c r="B90" s="78" t="s">
        <v>87</v>
      </c>
      <c r="C90" s="87">
        <v>10</v>
      </c>
      <c r="D90" s="166">
        <v>40</v>
      </c>
      <c r="E90" s="136">
        <f t="shared" si="7"/>
        <v>400</v>
      </c>
      <c r="F90" s="137">
        <f t="shared" si="8"/>
        <v>30</v>
      </c>
    </row>
    <row r="91" spans="1:6" ht="64.5" thickBot="1" x14ac:dyDescent="0.3">
      <c r="A91" s="134" t="s">
        <v>459</v>
      </c>
      <c r="B91" s="78" t="s">
        <v>88</v>
      </c>
      <c r="C91" s="87">
        <f>SUM(C92+C93)</f>
        <v>68</v>
      </c>
      <c r="D91" s="87">
        <f>SUM(D92+D93)</f>
        <v>15</v>
      </c>
      <c r="E91" s="136">
        <f t="shared" si="7"/>
        <v>22.058823529411764</v>
      </c>
      <c r="F91" s="137">
        <f t="shared" si="8"/>
        <v>-53</v>
      </c>
    </row>
    <row r="92" spans="1:6" ht="51" x14ac:dyDescent="0.25">
      <c r="A92" s="138" t="s">
        <v>89</v>
      </c>
      <c r="B92" s="165" t="s">
        <v>126</v>
      </c>
      <c r="C92" s="84">
        <v>50</v>
      </c>
      <c r="D92" s="160">
        <v>15</v>
      </c>
      <c r="E92" s="140">
        <f t="shared" si="7"/>
        <v>30</v>
      </c>
      <c r="F92" s="141">
        <f t="shared" si="8"/>
        <v>-35</v>
      </c>
    </row>
    <row r="93" spans="1:6" ht="51.75" thickBot="1" x14ac:dyDescent="0.3">
      <c r="A93" s="151" t="s">
        <v>272</v>
      </c>
      <c r="B93" s="167" t="s">
        <v>126</v>
      </c>
      <c r="C93" s="86">
        <v>18</v>
      </c>
      <c r="D93" s="154">
        <v>0</v>
      </c>
      <c r="E93" s="145">
        <f t="shared" si="7"/>
        <v>0</v>
      </c>
      <c r="F93" s="146">
        <f t="shared" si="8"/>
        <v>-18</v>
      </c>
    </row>
    <row r="94" spans="1:6" ht="102.75" thickBot="1" x14ac:dyDescent="0.3">
      <c r="A94" s="134" t="s">
        <v>129</v>
      </c>
      <c r="B94" s="184" t="s">
        <v>128</v>
      </c>
      <c r="C94" s="87">
        <f>SUM(C95:C99)</f>
        <v>295</v>
      </c>
      <c r="D94" s="87">
        <f>SUM(D95:D99)</f>
        <v>363.97</v>
      </c>
      <c r="E94" s="136">
        <f t="shared" si="7"/>
        <v>123.37966101694916</v>
      </c>
      <c r="F94" s="137">
        <f t="shared" si="8"/>
        <v>68.970000000000027</v>
      </c>
    </row>
    <row r="95" spans="1:6" ht="51" x14ac:dyDescent="0.25">
      <c r="A95" s="138" t="s">
        <v>322</v>
      </c>
      <c r="B95" s="183" t="s">
        <v>323</v>
      </c>
      <c r="C95" s="84">
        <v>0</v>
      </c>
      <c r="D95" s="84">
        <v>10</v>
      </c>
      <c r="E95" s="140">
        <v>0</v>
      </c>
      <c r="F95" s="141">
        <f t="shared" si="8"/>
        <v>10</v>
      </c>
    </row>
    <row r="96" spans="1:6" ht="38.25" x14ac:dyDescent="0.25">
      <c r="A96" s="121" t="s">
        <v>424</v>
      </c>
      <c r="B96" s="111" t="s">
        <v>425</v>
      </c>
      <c r="C96" s="85"/>
      <c r="D96" s="85">
        <v>30</v>
      </c>
      <c r="E96" s="112"/>
      <c r="F96" s="122">
        <f t="shared" si="8"/>
        <v>30</v>
      </c>
    </row>
    <row r="97" spans="1:6" ht="25.5" x14ac:dyDescent="0.25">
      <c r="A97" s="121" t="s">
        <v>121</v>
      </c>
      <c r="B97" s="108" t="s">
        <v>127</v>
      </c>
      <c r="C97" s="85">
        <v>95</v>
      </c>
      <c r="D97" s="85">
        <v>0</v>
      </c>
      <c r="E97" s="112">
        <f t="shared" si="7"/>
        <v>0</v>
      </c>
      <c r="F97" s="122">
        <f t="shared" si="8"/>
        <v>-95</v>
      </c>
    </row>
    <row r="98" spans="1:6" ht="25.5" x14ac:dyDescent="0.25">
      <c r="A98" s="121" t="s">
        <v>387</v>
      </c>
      <c r="B98" s="105" t="s">
        <v>91</v>
      </c>
      <c r="C98" s="85">
        <v>0</v>
      </c>
      <c r="D98" s="85">
        <v>6</v>
      </c>
      <c r="E98" s="112">
        <v>0</v>
      </c>
      <c r="F98" s="122">
        <f t="shared" si="8"/>
        <v>6</v>
      </c>
    </row>
    <row r="99" spans="1:6" ht="26.25" thickBot="1" x14ac:dyDescent="0.3">
      <c r="A99" s="151" t="s">
        <v>90</v>
      </c>
      <c r="B99" s="152" t="s">
        <v>91</v>
      </c>
      <c r="C99" s="86">
        <v>200</v>
      </c>
      <c r="D99" s="154">
        <v>317.97000000000003</v>
      </c>
      <c r="E99" s="145">
        <f t="shared" si="7"/>
        <v>158.98500000000001</v>
      </c>
      <c r="F99" s="146">
        <f t="shared" si="8"/>
        <v>117.97000000000003</v>
      </c>
    </row>
    <row r="100" spans="1:6" ht="51.75" thickBot="1" x14ac:dyDescent="0.3">
      <c r="A100" s="134" t="s">
        <v>324</v>
      </c>
      <c r="B100" s="78" t="s">
        <v>93</v>
      </c>
      <c r="C100" s="87">
        <f>SUM(C101:C102)</f>
        <v>515</v>
      </c>
      <c r="D100" s="87">
        <f t="shared" ref="D100" si="10">SUM(D101:D102)</f>
        <v>259.63</v>
      </c>
      <c r="E100" s="136">
        <f t="shared" si="7"/>
        <v>50.413592233009709</v>
      </c>
      <c r="F100" s="137">
        <f t="shared" si="8"/>
        <v>-255.37</v>
      </c>
    </row>
    <row r="101" spans="1:6" ht="51" x14ac:dyDescent="0.25">
      <c r="A101" s="138" t="s">
        <v>92</v>
      </c>
      <c r="B101" s="139" t="s">
        <v>93</v>
      </c>
      <c r="C101" s="84">
        <v>495</v>
      </c>
      <c r="D101" s="160">
        <v>255</v>
      </c>
      <c r="E101" s="140">
        <f t="shared" si="7"/>
        <v>51.515151515151516</v>
      </c>
      <c r="F101" s="141">
        <f t="shared" si="8"/>
        <v>-240</v>
      </c>
    </row>
    <row r="102" spans="1:6" ht="51.75" thickBot="1" x14ac:dyDescent="0.3">
      <c r="A102" s="151" t="s">
        <v>288</v>
      </c>
      <c r="B102" s="152" t="s">
        <v>93</v>
      </c>
      <c r="C102" s="86">
        <v>20</v>
      </c>
      <c r="D102" s="154">
        <v>4.63</v>
      </c>
      <c r="E102" s="145">
        <f t="shared" si="7"/>
        <v>23.15</v>
      </c>
      <c r="F102" s="146">
        <f t="shared" si="8"/>
        <v>-15.370000000000001</v>
      </c>
    </row>
    <row r="103" spans="1:6" ht="26.25" thickBot="1" x14ac:dyDescent="0.3">
      <c r="A103" s="134" t="s">
        <v>136</v>
      </c>
      <c r="B103" s="185" t="s">
        <v>137</v>
      </c>
      <c r="C103" s="87">
        <v>68</v>
      </c>
      <c r="D103" s="166">
        <v>50</v>
      </c>
      <c r="E103" s="136">
        <f t="shared" si="7"/>
        <v>73.529411764705884</v>
      </c>
      <c r="F103" s="137">
        <f t="shared" si="8"/>
        <v>-18</v>
      </c>
    </row>
    <row r="104" spans="1:6" ht="51.75" thickBot="1" x14ac:dyDescent="0.3">
      <c r="A104" s="134" t="s">
        <v>142</v>
      </c>
      <c r="B104" s="78" t="s">
        <v>143</v>
      </c>
      <c r="C104" s="87">
        <v>99.51</v>
      </c>
      <c r="D104" s="166">
        <v>0</v>
      </c>
      <c r="E104" s="136">
        <f t="shared" si="7"/>
        <v>0</v>
      </c>
      <c r="F104" s="137">
        <f t="shared" si="8"/>
        <v>-99.51</v>
      </c>
    </row>
    <row r="105" spans="1:6" ht="65.25" thickBot="1" x14ac:dyDescent="0.3">
      <c r="A105" s="134" t="s">
        <v>426</v>
      </c>
      <c r="B105" s="102" t="s">
        <v>405</v>
      </c>
      <c r="C105" s="87">
        <f>SUM(C106:C107)</f>
        <v>0</v>
      </c>
      <c r="D105" s="87">
        <f>SUM(D106:D107)</f>
        <v>3</v>
      </c>
      <c r="E105" s="136">
        <v>0</v>
      </c>
      <c r="F105" s="137">
        <f t="shared" si="8"/>
        <v>3</v>
      </c>
    </row>
    <row r="106" spans="1:6" ht="51.75" x14ac:dyDescent="0.25">
      <c r="A106" s="138" t="s">
        <v>371</v>
      </c>
      <c r="B106" s="186" t="s">
        <v>405</v>
      </c>
      <c r="C106" s="84">
        <v>0</v>
      </c>
      <c r="D106" s="160">
        <v>0</v>
      </c>
      <c r="E106" s="140">
        <v>0</v>
      </c>
      <c r="F106" s="141">
        <f t="shared" si="8"/>
        <v>0</v>
      </c>
    </row>
    <row r="107" spans="1:6" ht="52.5" thickBot="1" x14ac:dyDescent="0.3">
      <c r="A107" s="151" t="s">
        <v>427</v>
      </c>
      <c r="B107" s="187" t="s">
        <v>405</v>
      </c>
      <c r="C107" s="86">
        <v>0</v>
      </c>
      <c r="D107" s="154">
        <v>3</v>
      </c>
      <c r="E107" s="145">
        <v>0</v>
      </c>
      <c r="F107" s="146">
        <f t="shared" si="8"/>
        <v>3</v>
      </c>
    </row>
    <row r="108" spans="1:6" ht="39" thickBot="1" x14ac:dyDescent="0.3">
      <c r="A108" s="134" t="s">
        <v>140</v>
      </c>
      <c r="B108" s="78" t="s">
        <v>94</v>
      </c>
      <c r="C108" s="87">
        <v>3.8</v>
      </c>
      <c r="D108" s="166">
        <v>1</v>
      </c>
      <c r="E108" s="136">
        <f t="shared" si="7"/>
        <v>26.315789473684212</v>
      </c>
      <c r="F108" s="137">
        <f t="shared" si="8"/>
        <v>-2.8</v>
      </c>
    </row>
    <row r="109" spans="1:6" ht="64.5" thickBot="1" x14ac:dyDescent="0.3">
      <c r="A109" s="155" t="s">
        <v>284</v>
      </c>
      <c r="B109" s="79" t="s">
        <v>285</v>
      </c>
      <c r="C109" s="156">
        <v>0</v>
      </c>
      <c r="D109" s="163">
        <v>0</v>
      </c>
      <c r="E109" s="157">
        <v>0</v>
      </c>
      <c r="F109" s="158">
        <f t="shared" si="8"/>
        <v>0</v>
      </c>
    </row>
    <row r="110" spans="1:6" ht="64.5" thickBot="1" x14ac:dyDescent="0.3">
      <c r="A110" s="134" t="s">
        <v>289</v>
      </c>
      <c r="B110" s="78" t="s">
        <v>95</v>
      </c>
      <c r="C110" s="87">
        <f>SUM(C111:C112)</f>
        <v>115</v>
      </c>
      <c r="D110" s="87">
        <f>SUM(D111:D112)</f>
        <v>37.43</v>
      </c>
      <c r="E110" s="136">
        <f t="shared" si="7"/>
        <v>32.547826086956519</v>
      </c>
      <c r="F110" s="137">
        <f t="shared" si="8"/>
        <v>-77.569999999999993</v>
      </c>
    </row>
    <row r="111" spans="1:6" ht="63.75" x14ac:dyDescent="0.25">
      <c r="A111" s="138" t="s">
        <v>286</v>
      </c>
      <c r="B111" s="139" t="s">
        <v>95</v>
      </c>
      <c r="C111" s="84">
        <v>115</v>
      </c>
      <c r="D111" s="160">
        <v>37.43</v>
      </c>
      <c r="E111" s="140">
        <f t="shared" si="7"/>
        <v>32.547826086956519</v>
      </c>
      <c r="F111" s="141">
        <f t="shared" si="8"/>
        <v>-77.569999999999993</v>
      </c>
    </row>
    <row r="112" spans="1:6" ht="64.5" thickBot="1" x14ac:dyDescent="0.3">
      <c r="A112" s="151" t="s">
        <v>325</v>
      </c>
      <c r="B112" s="152" t="s">
        <v>95</v>
      </c>
      <c r="C112" s="86">
        <v>0</v>
      </c>
      <c r="D112" s="154">
        <v>0</v>
      </c>
      <c r="E112" s="145">
        <v>0</v>
      </c>
      <c r="F112" s="146">
        <f t="shared" si="8"/>
        <v>0</v>
      </c>
    </row>
    <row r="113" spans="1:6" ht="51.75" thickBot="1" x14ac:dyDescent="0.3">
      <c r="A113" s="134" t="s">
        <v>96</v>
      </c>
      <c r="B113" s="78" t="s">
        <v>97</v>
      </c>
      <c r="C113" s="87">
        <v>57.84</v>
      </c>
      <c r="D113" s="166">
        <v>98.06</v>
      </c>
      <c r="E113" s="136">
        <f t="shared" si="7"/>
        <v>169.53665283540801</v>
      </c>
      <c r="F113" s="137">
        <f t="shared" si="8"/>
        <v>40.22</v>
      </c>
    </row>
    <row r="114" spans="1:6" ht="39" thickBot="1" x14ac:dyDescent="0.3">
      <c r="A114" s="134" t="s">
        <v>98</v>
      </c>
      <c r="B114" s="78" t="s">
        <v>99</v>
      </c>
      <c r="C114" s="87">
        <f>SUM(C116:C128)</f>
        <v>2377</v>
      </c>
      <c r="D114" s="87">
        <f>SUM(D116:D128)</f>
        <v>791.53</v>
      </c>
      <c r="E114" s="136">
        <f t="shared" si="7"/>
        <v>33.299537231804798</v>
      </c>
      <c r="F114" s="137">
        <f t="shared" si="8"/>
        <v>-1585.47</v>
      </c>
    </row>
    <row r="115" spans="1:6" x14ac:dyDescent="0.25">
      <c r="A115" s="138"/>
      <c r="B115" s="139" t="s">
        <v>100</v>
      </c>
      <c r="C115" s="84"/>
      <c r="D115" s="160"/>
      <c r="E115" s="140"/>
      <c r="F115" s="141">
        <f t="shared" si="8"/>
        <v>0</v>
      </c>
    </row>
    <row r="116" spans="1:6" x14ac:dyDescent="0.25">
      <c r="A116" s="121" t="s">
        <v>141</v>
      </c>
      <c r="B116" s="105"/>
      <c r="C116" s="85">
        <v>62</v>
      </c>
      <c r="D116" s="106">
        <v>90.78</v>
      </c>
      <c r="E116" s="112">
        <f t="shared" si="7"/>
        <v>146.41935483870967</v>
      </c>
      <c r="F116" s="122">
        <f t="shared" si="8"/>
        <v>28.78</v>
      </c>
    </row>
    <row r="117" spans="1:6" x14ac:dyDescent="0.25">
      <c r="A117" s="121" t="s">
        <v>148</v>
      </c>
      <c r="B117" s="105"/>
      <c r="C117" s="85">
        <v>6</v>
      </c>
      <c r="D117" s="106">
        <v>0</v>
      </c>
      <c r="E117" s="112">
        <f t="shared" si="7"/>
        <v>0</v>
      </c>
      <c r="F117" s="122">
        <f t="shared" si="8"/>
        <v>-6</v>
      </c>
    </row>
    <row r="118" spans="1:6" x14ac:dyDescent="0.25">
      <c r="A118" s="121" t="s">
        <v>101</v>
      </c>
      <c r="B118" s="105"/>
      <c r="C118" s="85">
        <v>123</v>
      </c>
      <c r="D118" s="106">
        <v>46.39</v>
      </c>
      <c r="E118" s="112">
        <f t="shared" si="7"/>
        <v>37.715447154471548</v>
      </c>
      <c r="F118" s="122">
        <f t="shared" si="8"/>
        <v>-76.61</v>
      </c>
    </row>
    <row r="119" spans="1:6" x14ac:dyDescent="0.25">
      <c r="A119" s="121" t="s">
        <v>273</v>
      </c>
      <c r="B119" s="105"/>
      <c r="C119" s="85">
        <v>40</v>
      </c>
      <c r="D119" s="106">
        <v>80</v>
      </c>
      <c r="E119" s="112">
        <f t="shared" si="7"/>
        <v>200</v>
      </c>
      <c r="F119" s="122">
        <f t="shared" si="8"/>
        <v>40</v>
      </c>
    </row>
    <row r="120" spans="1:6" x14ac:dyDescent="0.25">
      <c r="A120" s="121" t="s">
        <v>445</v>
      </c>
      <c r="B120" s="105"/>
      <c r="C120" s="85">
        <v>0</v>
      </c>
      <c r="D120" s="106">
        <v>2</v>
      </c>
      <c r="E120" s="112"/>
      <c r="F120" s="122">
        <f t="shared" si="8"/>
        <v>2</v>
      </c>
    </row>
    <row r="121" spans="1:6" x14ac:dyDescent="0.25">
      <c r="A121" s="121" t="s">
        <v>372</v>
      </c>
      <c r="B121" s="105"/>
      <c r="C121" s="85">
        <v>0</v>
      </c>
      <c r="D121" s="106">
        <v>0.5</v>
      </c>
      <c r="E121" s="112">
        <v>0</v>
      </c>
      <c r="F121" s="122">
        <f t="shared" si="8"/>
        <v>0.5</v>
      </c>
    </row>
    <row r="122" spans="1:6" x14ac:dyDescent="0.25">
      <c r="A122" s="121" t="s">
        <v>135</v>
      </c>
      <c r="B122" s="105"/>
      <c r="C122" s="85">
        <v>31</v>
      </c>
      <c r="D122" s="106">
        <v>0</v>
      </c>
      <c r="E122" s="112">
        <f t="shared" si="7"/>
        <v>0</v>
      </c>
      <c r="F122" s="122">
        <f t="shared" si="8"/>
        <v>-31</v>
      </c>
    </row>
    <row r="123" spans="1:6" x14ac:dyDescent="0.25">
      <c r="A123" s="121" t="s">
        <v>103</v>
      </c>
      <c r="B123" s="105"/>
      <c r="C123" s="85">
        <v>185</v>
      </c>
      <c r="D123" s="106">
        <v>89</v>
      </c>
      <c r="E123" s="112">
        <f t="shared" si="7"/>
        <v>48.108108108108105</v>
      </c>
      <c r="F123" s="122">
        <f t="shared" si="8"/>
        <v>-96</v>
      </c>
    </row>
    <row r="124" spans="1:6" x14ac:dyDescent="0.25">
      <c r="A124" s="121" t="s">
        <v>104</v>
      </c>
      <c r="B124" s="105"/>
      <c r="C124" s="85">
        <v>1400</v>
      </c>
      <c r="D124" s="106">
        <v>380.31</v>
      </c>
      <c r="E124" s="112">
        <f t="shared" si="7"/>
        <v>27.164999999999999</v>
      </c>
      <c r="F124" s="122">
        <f t="shared" si="8"/>
        <v>-1019.69</v>
      </c>
    </row>
    <row r="125" spans="1:6" x14ac:dyDescent="0.25">
      <c r="A125" s="121" t="s">
        <v>102</v>
      </c>
      <c r="B125" s="105"/>
      <c r="C125" s="85">
        <v>530</v>
      </c>
      <c r="D125" s="106">
        <v>79.8</v>
      </c>
      <c r="E125" s="112">
        <f t="shared" si="7"/>
        <v>15.056603773584905</v>
      </c>
      <c r="F125" s="122">
        <f t="shared" si="8"/>
        <v>-450.2</v>
      </c>
    </row>
    <row r="126" spans="1:6" x14ac:dyDescent="0.25">
      <c r="A126" s="121" t="s">
        <v>428</v>
      </c>
      <c r="B126" s="105"/>
      <c r="C126" s="85">
        <v>0</v>
      </c>
      <c r="D126" s="106">
        <v>1.18</v>
      </c>
      <c r="E126" s="112"/>
      <c r="F126" s="122">
        <f t="shared" si="8"/>
        <v>1.18</v>
      </c>
    </row>
    <row r="127" spans="1:6" x14ac:dyDescent="0.25">
      <c r="A127" s="121" t="s">
        <v>326</v>
      </c>
      <c r="B127" s="105"/>
      <c r="C127" s="85">
        <v>0</v>
      </c>
      <c r="D127" s="106">
        <v>19.23</v>
      </c>
      <c r="E127" s="112">
        <v>0</v>
      </c>
      <c r="F127" s="122">
        <f t="shared" si="8"/>
        <v>19.23</v>
      </c>
    </row>
    <row r="128" spans="1:6" ht="15.75" thickBot="1" x14ac:dyDescent="0.3">
      <c r="A128" s="151" t="s">
        <v>446</v>
      </c>
      <c r="B128" s="152"/>
      <c r="C128" s="86">
        <v>0</v>
      </c>
      <c r="D128" s="154">
        <v>2.34</v>
      </c>
      <c r="E128" s="145"/>
      <c r="F128" s="146">
        <f t="shared" si="8"/>
        <v>2.34</v>
      </c>
    </row>
    <row r="129" spans="1:6" ht="15.75" thickBot="1" x14ac:dyDescent="0.3">
      <c r="A129" s="161" t="s">
        <v>105</v>
      </c>
      <c r="B129" s="78" t="s">
        <v>106</v>
      </c>
      <c r="C129" s="136">
        <f>SUM(C134+C130)</f>
        <v>0</v>
      </c>
      <c r="D129" s="189">
        <f>D130+D134</f>
        <v>304.17</v>
      </c>
      <c r="E129" s="136">
        <v>0</v>
      </c>
      <c r="F129" s="137">
        <f t="shared" si="8"/>
        <v>304.17</v>
      </c>
    </row>
    <row r="130" spans="1:6" x14ac:dyDescent="0.25">
      <c r="A130" s="159" t="s">
        <v>107</v>
      </c>
      <c r="B130" s="139" t="s">
        <v>108</v>
      </c>
      <c r="C130" s="140">
        <f>SUM(C131:C133)</f>
        <v>0</v>
      </c>
      <c r="D130" s="188">
        <f>SUM(D131:D133)</f>
        <v>304.11</v>
      </c>
      <c r="E130" s="140">
        <v>0</v>
      </c>
      <c r="F130" s="141">
        <f t="shared" si="8"/>
        <v>304.11</v>
      </c>
    </row>
    <row r="131" spans="1:6" x14ac:dyDescent="0.25">
      <c r="A131" s="125" t="s">
        <v>109</v>
      </c>
      <c r="B131" s="105" t="s">
        <v>108</v>
      </c>
      <c r="C131" s="112">
        <v>0</v>
      </c>
      <c r="D131" s="113">
        <v>5.56</v>
      </c>
      <c r="E131" s="112">
        <v>0</v>
      </c>
      <c r="F131" s="122">
        <f t="shared" si="8"/>
        <v>5.56</v>
      </c>
    </row>
    <row r="132" spans="1:6" x14ac:dyDescent="0.25">
      <c r="A132" s="125" t="s">
        <v>287</v>
      </c>
      <c r="B132" s="105" t="s">
        <v>108</v>
      </c>
      <c r="C132" s="112">
        <v>0</v>
      </c>
      <c r="D132" s="113">
        <v>298.55</v>
      </c>
      <c r="E132" s="112">
        <v>0</v>
      </c>
      <c r="F132" s="122">
        <f t="shared" si="8"/>
        <v>298.55</v>
      </c>
    </row>
    <row r="133" spans="1:6" x14ac:dyDescent="0.25">
      <c r="A133" s="125" t="s">
        <v>294</v>
      </c>
      <c r="B133" s="105" t="s">
        <v>108</v>
      </c>
      <c r="C133" s="112">
        <v>0</v>
      </c>
      <c r="D133" s="113">
        <v>0</v>
      </c>
      <c r="E133" s="112">
        <v>0</v>
      </c>
      <c r="F133" s="122">
        <f t="shared" ref="F133:F192" si="11">D133-C133</f>
        <v>0</v>
      </c>
    </row>
    <row r="134" spans="1:6" ht="25.5" x14ac:dyDescent="0.25">
      <c r="A134" s="125" t="s">
        <v>327</v>
      </c>
      <c r="B134" s="105" t="s">
        <v>295</v>
      </c>
      <c r="C134" s="112">
        <v>0</v>
      </c>
      <c r="D134" s="113">
        <v>0.06</v>
      </c>
      <c r="E134" s="112"/>
      <c r="F134" s="122">
        <f t="shared" si="11"/>
        <v>0.06</v>
      </c>
    </row>
    <row r="135" spans="1:6" ht="26.25" thickBot="1" x14ac:dyDescent="0.3">
      <c r="A135" s="190" t="s">
        <v>429</v>
      </c>
      <c r="B135" s="152" t="s">
        <v>295</v>
      </c>
      <c r="C135" s="145"/>
      <c r="D135" s="191">
        <v>0.06</v>
      </c>
      <c r="E135" s="145"/>
      <c r="F135" s="146">
        <f t="shared" si="11"/>
        <v>0.06</v>
      </c>
    </row>
    <row r="136" spans="1:6" ht="15.75" thickBot="1" x14ac:dyDescent="0.3">
      <c r="A136" s="77" t="s">
        <v>110</v>
      </c>
      <c r="B136" s="78" t="s">
        <v>111</v>
      </c>
      <c r="C136" s="192">
        <f>SUM(C137+C182+C184+C188)</f>
        <v>1292338.73</v>
      </c>
      <c r="D136" s="193">
        <f>SUM(D137+D184+D188)</f>
        <v>295524.65000000002</v>
      </c>
      <c r="E136" s="136">
        <f t="shared" si="7"/>
        <v>22.867429656000485</v>
      </c>
      <c r="F136" s="137">
        <f t="shared" si="11"/>
        <v>-996814.08</v>
      </c>
    </row>
    <row r="137" spans="1:6" ht="26.25" thickBot="1" x14ac:dyDescent="0.3">
      <c r="A137" s="134" t="s">
        <v>112</v>
      </c>
      <c r="B137" s="185" t="s">
        <v>113</v>
      </c>
      <c r="C137" s="192">
        <f>SUM(C138+C141+C161+C178)</f>
        <v>1292338.73</v>
      </c>
      <c r="D137" s="192">
        <f>SUM(D138+D141+D161+D178)</f>
        <v>302435.87</v>
      </c>
      <c r="E137" s="136">
        <f t="shared" si="7"/>
        <v>23.40221359766878</v>
      </c>
      <c r="F137" s="137">
        <f t="shared" si="11"/>
        <v>-989902.86</v>
      </c>
    </row>
    <row r="138" spans="1:6" ht="39" thickBot="1" x14ac:dyDescent="0.3">
      <c r="A138" s="199" t="s">
        <v>328</v>
      </c>
      <c r="B138" s="200" t="s">
        <v>329</v>
      </c>
      <c r="C138" s="202">
        <f>SUM(C139+C140)</f>
        <v>34965</v>
      </c>
      <c r="D138" s="202">
        <f>SUM(D139+D140)</f>
        <v>0</v>
      </c>
      <c r="E138" s="198">
        <f t="shared" si="7"/>
        <v>0</v>
      </c>
      <c r="F138" s="201">
        <f t="shared" si="11"/>
        <v>-34965</v>
      </c>
    </row>
    <row r="139" spans="1:6" ht="51.75" x14ac:dyDescent="0.25">
      <c r="A139" s="194" t="s">
        <v>330</v>
      </c>
      <c r="B139" s="195" t="s">
        <v>331</v>
      </c>
      <c r="C139" s="196">
        <v>21652</v>
      </c>
      <c r="D139" s="197">
        <v>0</v>
      </c>
      <c r="E139" s="140">
        <f t="shared" si="7"/>
        <v>0</v>
      </c>
      <c r="F139" s="141">
        <f t="shared" si="11"/>
        <v>-21652</v>
      </c>
    </row>
    <row r="140" spans="1:6" ht="64.5" thickBot="1" x14ac:dyDescent="0.3">
      <c r="A140" s="203" t="s">
        <v>330</v>
      </c>
      <c r="B140" s="204" t="s">
        <v>332</v>
      </c>
      <c r="C140" s="205">
        <v>13313</v>
      </c>
      <c r="D140" s="206">
        <v>0</v>
      </c>
      <c r="E140" s="145">
        <f t="shared" ref="E140:E192" si="12">SUM(D140*100/C140)</f>
        <v>0</v>
      </c>
      <c r="F140" s="146">
        <f t="shared" si="11"/>
        <v>-13313</v>
      </c>
    </row>
    <row r="141" spans="1:6" ht="39" thickBot="1" x14ac:dyDescent="0.3">
      <c r="A141" s="207" t="s">
        <v>333</v>
      </c>
      <c r="B141" s="78" t="s">
        <v>334</v>
      </c>
      <c r="C141" s="87">
        <f>SUM(C142+C146+C147+C148+C150+C151)</f>
        <v>693991.78</v>
      </c>
      <c r="D141" s="87">
        <f>SUM(D142+D146+D147+D148+D150+D151)</f>
        <v>30394</v>
      </c>
      <c r="E141" s="136">
        <f t="shared" si="12"/>
        <v>4.3795907784383266</v>
      </c>
      <c r="F141" s="137">
        <f t="shared" si="11"/>
        <v>-663597.78</v>
      </c>
    </row>
    <row r="142" spans="1:6" ht="39.75" thickBot="1" x14ac:dyDescent="0.3">
      <c r="A142" s="199" t="s">
        <v>388</v>
      </c>
      <c r="B142" s="102" t="s">
        <v>389</v>
      </c>
      <c r="C142" s="87">
        <f>SUM(C143:C145)</f>
        <v>99813.4</v>
      </c>
      <c r="D142" s="87">
        <f>SUM(D143:D145)</f>
        <v>0</v>
      </c>
      <c r="E142" s="136">
        <f t="shared" si="12"/>
        <v>0</v>
      </c>
      <c r="F142" s="137">
        <f t="shared" si="11"/>
        <v>-99813.4</v>
      </c>
    </row>
    <row r="143" spans="1:6" ht="51" x14ac:dyDescent="0.25">
      <c r="A143" s="208" t="s">
        <v>388</v>
      </c>
      <c r="B143" s="209" t="s">
        <v>390</v>
      </c>
      <c r="C143" s="84">
        <v>27372.5</v>
      </c>
      <c r="D143" s="84">
        <v>0</v>
      </c>
      <c r="E143" s="140">
        <f t="shared" si="12"/>
        <v>0</v>
      </c>
      <c r="F143" s="141">
        <f t="shared" si="11"/>
        <v>-27372.5</v>
      </c>
    </row>
    <row r="144" spans="1:6" ht="38.25" x14ac:dyDescent="0.25">
      <c r="A144" s="128" t="s">
        <v>388</v>
      </c>
      <c r="B144" s="115" t="s">
        <v>430</v>
      </c>
      <c r="C144" s="85">
        <v>29660.400000000001</v>
      </c>
      <c r="D144" s="85">
        <v>0</v>
      </c>
      <c r="E144" s="112">
        <f t="shared" si="12"/>
        <v>0</v>
      </c>
      <c r="F144" s="122">
        <f t="shared" si="11"/>
        <v>-29660.400000000001</v>
      </c>
    </row>
    <row r="145" spans="1:6" ht="38.25" x14ac:dyDescent="0.25">
      <c r="A145" s="128" t="s">
        <v>388</v>
      </c>
      <c r="B145" s="115" t="s">
        <v>431</v>
      </c>
      <c r="C145" s="85">
        <v>42780.5</v>
      </c>
      <c r="D145" s="85">
        <v>0</v>
      </c>
      <c r="E145" s="112">
        <f t="shared" si="12"/>
        <v>0</v>
      </c>
      <c r="F145" s="122">
        <f t="shared" si="11"/>
        <v>-42780.5</v>
      </c>
    </row>
    <row r="146" spans="1:6" ht="51" x14ac:dyDescent="0.25">
      <c r="A146" s="128" t="s">
        <v>432</v>
      </c>
      <c r="B146" s="115" t="s">
        <v>433</v>
      </c>
      <c r="C146" s="85">
        <v>1593.42</v>
      </c>
      <c r="D146" s="85">
        <v>0</v>
      </c>
      <c r="E146" s="112">
        <f t="shared" si="12"/>
        <v>0</v>
      </c>
      <c r="F146" s="122">
        <f t="shared" si="11"/>
        <v>-1593.42</v>
      </c>
    </row>
    <row r="147" spans="1:6" ht="38.25" x14ac:dyDescent="0.25">
      <c r="A147" s="129" t="s">
        <v>434</v>
      </c>
      <c r="B147" s="115" t="s">
        <v>435</v>
      </c>
      <c r="C147" s="85">
        <v>1952.3</v>
      </c>
      <c r="D147" s="85">
        <v>1952.3</v>
      </c>
      <c r="E147" s="112">
        <f t="shared" si="12"/>
        <v>100</v>
      </c>
      <c r="F147" s="122">
        <f t="shared" si="11"/>
        <v>0</v>
      </c>
    </row>
    <row r="148" spans="1:6" ht="51" x14ac:dyDescent="0.25">
      <c r="A148" s="130" t="s">
        <v>391</v>
      </c>
      <c r="B148" s="105" t="s">
        <v>392</v>
      </c>
      <c r="C148" s="85">
        <v>201485.1</v>
      </c>
      <c r="D148" s="85">
        <v>0</v>
      </c>
      <c r="E148" s="112">
        <f t="shared" si="12"/>
        <v>0</v>
      </c>
      <c r="F148" s="122">
        <f t="shared" si="11"/>
        <v>-201485.1</v>
      </c>
    </row>
    <row r="149" spans="1:6" ht="76.5" x14ac:dyDescent="0.25">
      <c r="A149" s="127" t="s">
        <v>436</v>
      </c>
      <c r="B149" s="104" t="s">
        <v>437</v>
      </c>
      <c r="C149" s="85">
        <v>0</v>
      </c>
      <c r="D149" s="85">
        <v>0</v>
      </c>
      <c r="E149" s="112">
        <v>0</v>
      </c>
      <c r="F149" s="122">
        <f t="shared" si="11"/>
        <v>0</v>
      </c>
    </row>
    <row r="150" spans="1:6" ht="51.75" thickBot="1" x14ac:dyDescent="0.3">
      <c r="A150" s="210" t="s">
        <v>438</v>
      </c>
      <c r="B150" s="152" t="s">
        <v>439</v>
      </c>
      <c r="C150" s="86">
        <v>15069.2</v>
      </c>
      <c r="D150" s="86">
        <v>0</v>
      </c>
      <c r="E150" s="145">
        <f t="shared" si="12"/>
        <v>0</v>
      </c>
      <c r="F150" s="146">
        <f t="shared" si="11"/>
        <v>-15069.2</v>
      </c>
    </row>
    <row r="151" spans="1:6" ht="15.75" thickBot="1" x14ac:dyDescent="0.3">
      <c r="A151" s="207" t="s">
        <v>335</v>
      </c>
      <c r="B151" s="213" t="s">
        <v>114</v>
      </c>
      <c r="C151" s="87">
        <f>SUM(C152:C160)</f>
        <v>374078.36</v>
      </c>
      <c r="D151" s="87">
        <f>SUM(D152:D160)</f>
        <v>28441.7</v>
      </c>
      <c r="E151" s="136">
        <f t="shared" si="12"/>
        <v>7.603139620265658</v>
      </c>
      <c r="F151" s="137">
        <f t="shared" si="11"/>
        <v>-345636.66</v>
      </c>
    </row>
    <row r="152" spans="1:6" ht="114.75" x14ac:dyDescent="0.25">
      <c r="A152" s="211" t="s">
        <v>447</v>
      </c>
      <c r="B152" s="212" t="s">
        <v>393</v>
      </c>
      <c r="C152" s="84">
        <v>600</v>
      </c>
      <c r="D152" s="84">
        <v>0</v>
      </c>
      <c r="E152" s="140">
        <f t="shared" si="12"/>
        <v>0</v>
      </c>
      <c r="F152" s="141">
        <f t="shared" si="11"/>
        <v>-600</v>
      </c>
    </row>
    <row r="153" spans="1:6" ht="38.25" x14ac:dyDescent="0.25">
      <c r="A153" s="131" t="s">
        <v>447</v>
      </c>
      <c r="B153" s="104" t="s">
        <v>440</v>
      </c>
      <c r="C153" s="85">
        <v>142.80000000000001</v>
      </c>
      <c r="D153" s="85">
        <v>142.80000000000001</v>
      </c>
      <c r="E153" s="112">
        <f t="shared" si="12"/>
        <v>100</v>
      </c>
      <c r="F153" s="122">
        <f t="shared" si="11"/>
        <v>0</v>
      </c>
    </row>
    <row r="154" spans="1:6" ht="89.25" x14ac:dyDescent="0.25">
      <c r="A154" s="131" t="s">
        <v>447</v>
      </c>
      <c r="B154" s="116" t="s">
        <v>448</v>
      </c>
      <c r="C154" s="85">
        <v>332</v>
      </c>
      <c r="D154" s="85">
        <v>332</v>
      </c>
      <c r="E154" s="112">
        <v>0</v>
      </c>
      <c r="F154" s="122">
        <f t="shared" si="11"/>
        <v>0</v>
      </c>
    </row>
    <row r="155" spans="1:6" ht="89.25" x14ac:dyDescent="0.25">
      <c r="A155" s="131" t="s">
        <v>447</v>
      </c>
      <c r="B155" s="116" t="s">
        <v>449</v>
      </c>
      <c r="C155" s="85">
        <v>192.9</v>
      </c>
      <c r="D155" s="85">
        <v>192.9</v>
      </c>
      <c r="E155" s="112">
        <v>0</v>
      </c>
      <c r="F155" s="122">
        <f t="shared" si="11"/>
        <v>0</v>
      </c>
    </row>
    <row r="156" spans="1:6" ht="38.25" x14ac:dyDescent="0.25">
      <c r="A156" s="127" t="s">
        <v>450</v>
      </c>
      <c r="B156" s="104" t="s">
        <v>336</v>
      </c>
      <c r="C156" s="117">
        <v>39967</v>
      </c>
      <c r="D156" s="113">
        <v>23982.1</v>
      </c>
      <c r="E156" s="112">
        <f t="shared" si="12"/>
        <v>60.004753921985639</v>
      </c>
      <c r="F156" s="122">
        <f t="shared" si="11"/>
        <v>-15984.900000000001</v>
      </c>
    </row>
    <row r="157" spans="1:6" ht="63.75" x14ac:dyDescent="0.25">
      <c r="A157" s="127" t="s">
        <v>450</v>
      </c>
      <c r="B157" s="104" t="s">
        <v>337</v>
      </c>
      <c r="C157" s="117">
        <v>12702.6</v>
      </c>
      <c r="D157" s="113">
        <v>3791.9</v>
      </c>
      <c r="E157" s="112">
        <f t="shared" si="12"/>
        <v>29.851369011068599</v>
      </c>
      <c r="F157" s="122">
        <f t="shared" si="11"/>
        <v>-8910.7000000000007</v>
      </c>
    </row>
    <row r="158" spans="1:6" ht="51" x14ac:dyDescent="0.25">
      <c r="A158" s="127" t="s">
        <v>450</v>
      </c>
      <c r="B158" s="104" t="s">
        <v>441</v>
      </c>
      <c r="C158" s="117">
        <v>339.57</v>
      </c>
      <c r="D158" s="113">
        <v>0</v>
      </c>
      <c r="E158" s="112">
        <f t="shared" si="12"/>
        <v>0</v>
      </c>
      <c r="F158" s="122">
        <f t="shared" si="11"/>
        <v>-339.57</v>
      </c>
    </row>
    <row r="159" spans="1:6" ht="38.25" x14ac:dyDescent="0.25">
      <c r="A159" s="127" t="s">
        <v>450</v>
      </c>
      <c r="B159" s="104" t="s">
        <v>451</v>
      </c>
      <c r="C159" s="117">
        <v>1151.49</v>
      </c>
      <c r="D159" s="113">
        <v>0</v>
      </c>
      <c r="E159" s="112">
        <v>0</v>
      </c>
      <c r="F159" s="122">
        <f t="shared" si="11"/>
        <v>-1151.49</v>
      </c>
    </row>
    <row r="160" spans="1:6" ht="51.75" thickBot="1" x14ac:dyDescent="0.3">
      <c r="A160" s="203" t="s">
        <v>452</v>
      </c>
      <c r="B160" s="204" t="s">
        <v>338</v>
      </c>
      <c r="C160" s="214">
        <v>318650</v>
      </c>
      <c r="D160" s="191">
        <v>0</v>
      </c>
      <c r="E160" s="145">
        <f t="shared" si="12"/>
        <v>0</v>
      </c>
      <c r="F160" s="146">
        <f t="shared" si="11"/>
        <v>-318650</v>
      </c>
    </row>
    <row r="161" spans="1:6" ht="39" thickBot="1" x14ac:dyDescent="0.3">
      <c r="A161" s="207" t="s">
        <v>339</v>
      </c>
      <c r="B161" s="78" t="s">
        <v>340</v>
      </c>
      <c r="C161" s="136">
        <f>SUM(C162+C163+C172+C173+C175+C174)</f>
        <v>545472.89999999991</v>
      </c>
      <c r="D161" s="136">
        <f>SUM(D162+D163+D172+D173+D175+D174)</f>
        <v>255110.82</v>
      </c>
      <c r="E161" s="136">
        <f t="shared" si="12"/>
        <v>46.76874323179026</v>
      </c>
      <c r="F161" s="137">
        <f t="shared" si="11"/>
        <v>-290362.0799999999</v>
      </c>
    </row>
    <row r="162" spans="1:6" ht="51" x14ac:dyDescent="0.25">
      <c r="A162" s="194" t="s">
        <v>341</v>
      </c>
      <c r="B162" s="139" t="s">
        <v>342</v>
      </c>
      <c r="C162" s="196">
        <v>15971</v>
      </c>
      <c r="D162" s="197">
        <v>9814.8700000000008</v>
      </c>
      <c r="E162" s="140">
        <f t="shared" si="12"/>
        <v>61.454323461273567</v>
      </c>
      <c r="F162" s="141">
        <f t="shared" si="11"/>
        <v>-6156.1299999999992</v>
      </c>
    </row>
    <row r="163" spans="1:6" ht="40.5" x14ac:dyDescent="0.25">
      <c r="A163" s="215" t="s">
        <v>343</v>
      </c>
      <c r="B163" s="109" t="s">
        <v>115</v>
      </c>
      <c r="C163" s="118">
        <f>SUM(C164:C171)</f>
        <v>80933.399999999994</v>
      </c>
      <c r="D163" s="118">
        <f>SUM(D164:D171)</f>
        <v>47502.66</v>
      </c>
      <c r="E163" s="132">
        <f t="shared" si="12"/>
        <v>58.693518374367073</v>
      </c>
      <c r="F163" s="126">
        <f t="shared" si="11"/>
        <v>-33430.739999999991</v>
      </c>
    </row>
    <row r="164" spans="1:6" ht="63.75" x14ac:dyDescent="0.25">
      <c r="A164" s="127" t="s">
        <v>343</v>
      </c>
      <c r="B164" s="104" t="s">
        <v>344</v>
      </c>
      <c r="C164" s="119">
        <v>296</v>
      </c>
      <c r="D164" s="113">
        <v>148</v>
      </c>
      <c r="E164" s="112">
        <f t="shared" si="12"/>
        <v>50</v>
      </c>
      <c r="F164" s="122">
        <f t="shared" si="11"/>
        <v>-148</v>
      </c>
    </row>
    <row r="165" spans="1:6" ht="51" x14ac:dyDescent="0.25">
      <c r="A165" s="127" t="s">
        <v>343</v>
      </c>
      <c r="B165" s="104" t="s">
        <v>345</v>
      </c>
      <c r="C165" s="119">
        <v>78012</v>
      </c>
      <c r="D165" s="114">
        <v>46925.120000000003</v>
      </c>
      <c r="E165" s="112">
        <f t="shared" si="12"/>
        <v>60.151156232374504</v>
      </c>
      <c r="F165" s="122">
        <f t="shared" si="11"/>
        <v>-31086.879999999997</v>
      </c>
    </row>
    <row r="166" spans="1:6" ht="63.75" x14ac:dyDescent="0.25">
      <c r="A166" s="127" t="s">
        <v>343</v>
      </c>
      <c r="B166" s="104" t="s">
        <v>346</v>
      </c>
      <c r="C166" s="119">
        <v>0.1</v>
      </c>
      <c r="D166" s="113">
        <v>0.1</v>
      </c>
      <c r="E166" s="112">
        <f t="shared" si="12"/>
        <v>100</v>
      </c>
      <c r="F166" s="122">
        <f t="shared" si="11"/>
        <v>0</v>
      </c>
    </row>
    <row r="167" spans="1:6" ht="38.25" x14ac:dyDescent="0.25">
      <c r="A167" s="127" t="s">
        <v>343</v>
      </c>
      <c r="B167" s="104" t="s">
        <v>347</v>
      </c>
      <c r="C167" s="119">
        <v>106.4</v>
      </c>
      <c r="D167" s="113">
        <v>106.4</v>
      </c>
      <c r="E167" s="112">
        <f t="shared" si="12"/>
        <v>100</v>
      </c>
      <c r="F167" s="122">
        <f t="shared" si="11"/>
        <v>0</v>
      </c>
    </row>
    <row r="168" spans="1:6" ht="76.5" x14ac:dyDescent="0.25">
      <c r="A168" s="127" t="s">
        <v>343</v>
      </c>
      <c r="B168" s="120" t="s">
        <v>348</v>
      </c>
      <c r="C168" s="119">
        <v>16</v>
      </c>
      <c r="D168" s="113">
        <v>0</v>
      </c>
      <c r="E168" s="112">
        <f t="shared" si="12"/>
        <v>0</v>
      </c>
      <c r="F168" s="122">
        <f t="shared" si="11"/>
        <v>-16</v>
      </c>
    </row>
    <row r="169" spans="1:6" ht="102" x14ac:dyDescent="0.25">
      <c r="A169" s="127" t="s">
        <v>343</v>
      </c>
      <c r="B169" s="104" t="s">
        <v>349</v>
      </c>
      <c r="C169" s="119">
        <v>0.2</v>
      </c>
      <c r="D169" s="113">
        <v>0.14000000000000001</v>
      </c>
      <c r="E169" s="112">
        <f t="shared" si="12"/>
        <v>70</v>
      </c>
      <c r="F169" s="122">
        <f t="shared" si="11"/>
        <v>-0.06</v>
      </c>
    </row>
    <row r="170" spans="1:6" ht="51" x14ac:dyDescent="0.25">
      <c r="A170" s="127" t="s">
        <v>343</v>
      </c>
      <c r="B170" s="104" t="s">
        <v>350</v>
      </c>
      <c r="C170" s="119">
        <v>954.3</v>
      </c>
      <c r="D170" s="113">
        <v>322.89999999999998</v>
      </c>
      <c r="E170" s="112">
        <f t="shared" si="12"/>
        <v>33.83631981557162</v>
      </c>
      <c r="F170" s="122">
        <f t="shared" si="11"/>
        <v>-631.4</v>
      </c>
    </row>
    <row r="171" spans="1:6" ht="102" x14ac:dyDescent="0.25">
      <c r="A171" s="127" t="s">
        <v>351</v>
      </c>
      <c r="B171" s="104" t="s">
        <v>352</v>
      </c>
      <c r="C171" s="119">
        <v>1548.4</v>
      </c>
      <c r="D171" s="113">
        <v>0</v>
      </c>
      <c r="E171" s="112">
        <f t="shared" si="12"/>
        <v>0</v>
      </c>
      <c r="F171" s="122">
        <f t="shared" si="11"/>
        <v>-1548.4</v>
      </c>
    </row>
    <row r="172" spans="1:6" ht="89.25" x14ac:dyDescent="0.25">
      <c r="A172" s="128" t="s">
        <v>353</v>
      </c>
      <c r="B172" s="104" t="s">
        <v>354</v>
      </c>
      <c r="C172" s="119">
        <v>13.8</v>
      </c>
      <c r="D172" s="113">
        <v>0</v>
      </c>
      <c r="E172" s="112">
        <f t="shared" si="12"/>
        <v>0</v>
      </c>
      <c r="F172" s="122">
        <f t="shared" si="11"/>
        <v>-13.8</v>
      </c>
    </row>
    <row r="173" spans="1:6" ht="51" x14ac:dyDescent="0.25">
      <c r="A173" s="128" t="s">
        <v>355</v>
      </c>
      <c r="B173" s="104" t="s">
        <v>356</v>
      </c>
      <c r="C173" s="119">
        <v>15289</v>
      </c>
      <c r="D173" s="113">
        <v>9918.69</v>
      </c>
      <c r="E173" s="112">
        <f t="shared" si="12"/>
        <v>64.874681143305651</v>
      </c>
      <c r="F173" s="122">
        <f t="shared" si="11"/>
        <v>-5370.3099999999995</v>
      </c>
    </row>
    <row r="174" spans="1:6" ht="51.75" thickBot="1" x14ac:dyDescent="0.3">
      <c r="A174" s="210" t="s">
        <v>394</v>
      </c>
      <c r="B174" s="204" t="s">
        <v>395</v>
      </c>
      <c r="C174" s="216">
        <v>125.7</v>
      </c>
      <c r="D174" s="191">
        <v>57.6</v>
      </c>
      <c r="E174" s="145">
        <f t="shared" si="12"/>
        <v>45.823389021479713</v>
      </c>
      <c r="F174" s="146">
        <f t="shared" si="11"/>
        <v>-68.099999999999994</v>
      </c>
    </row>
    <row r="175" spans="1:6" ht="15.75" thickBot="1" x14ac:dyDescent="0.3">
      <c r="A175" s="207" t="s">
        <v>357</v>
      </c>
      <c r="B175" s="185" t="s">
        <v>116</v>
      </c>
      <c r="C175" s="193">
        <f>SUM(C176:C177)</f>
        <v>433140</v>
      </c>
      <c r="D175" s="193">
        <f t="shared" ref="D175" si="13">SUM(D176:D177)</f>
        <v>187817</v>
      </c>
      <c r="E175" s="136">
        <f t="shared" si="12"/>
        <v>43.361730618275843</v>
      </c>
      <c r="F175" s="137">
        <f t="shared" si="11"/>
        <v>-245323</v>
      </c>
    </row>
    <row r="176" spans="1:6" ht="102" x14ac:dyDescent="0.25">
      <c r="A176" s="194" t="s">
        <v>358</v>
      </c>
      <c r="B176" s="217" t="s">
        <v>359</v>
      </c>
      <c r="C176" s="218">
        <v>252318</v>
      </c>
      <c r="D176" s="197">
        <v>106372</v>
      </c>
      <c r="E176" s="140">
        <f t="shared" si="12"/>
        <v>42.157911841406481</v>
      </c>
      <c r="F176" s="141">
        <f t="shared" si="11"/>
        <v>-145946</v>
      </c>
    </row>
    <row r="177" spans="1:6" ht="64.5" thickBot="1" x14ac:dyDescent="0.3">
      <c r="A177" s="203" t="s">
        <v>358</v>
      </c>
      <c r="B177" s="204" t="s">
        <v>360</v>
      </c>
      <c r="C177" s="216">
        <v>180822</v>
      </c>
      <c r="D177" s="206">
        <v>81445</v>
      </c>
      <c r="E177" s="145">
        <f t="shared" si="12"/>
        <v>45.04153255687914</v>
      </c>
      <c r="F177" s="146">
        <f t="shared" si="11"/>
        <v>-99377</v>
      </c>
    </row>
    <row r="178" spans="1:6" ht="15.75" thickBot="1" x14ac:dyDescent="0.3">
      <c r="A178" s="219" t="s">
        <v>396</v>
      </c>
      <c r="B178" s="220" t="s">
        <v>397</v>
      </c>
      <c r="C178" s="193">
        <f>SUM(C179:C181)</f>
        <v>17909.05</v>
      </c>
      <c r="D178" s="193">
        <f>SUM(D179:D181)</f>
        <v>16931.05</v>
      </c>
      <c r="E178" s="136">
        <f t="shared" si="12"/>
        <v>94.539073820219386</v>
      </c>
      <c r="F178" s="137">
        <f t="shared" si="11"/>
        <v>-978</v>
      </c>
    </row>
    <row r="179" spans="1:6" ht="43.5" customHeight="1" x14ac:dyDescent="0.25">
      <c r="A179" s="211" t="s">
        <v>400</v>
      </c>
      <c r="B179" s="93" t="s">
        <v>442</v>
      </c>
      <c r="C179" s="218">
        <v>16171.75</v>
      </c>
      <c r="D179" s="218">
        <v>16171.75</v>
      </c>
      <c r="E179" s="140">
        <f t="shared" si="12"/>
        <v>100</v>
      </c>
      <c r="F179" s="141">
        <f t="shared" si="11"/>
        <v>0</v>
      </c>
    </row>
    <row r="180" spans="1:6" ht="114.75" x14ac:dyDescent="0.25">
      <c r="A180" s="131" t="s">
        <v>398</v>
      </c>
      <c r="B180" s="103" t="s">
        <v>399</v>
      </c>
      <c r="C180" s="119">
        <v>1737.3</v>
      </c>
      <c r="D180" s="114">
        <v>759.3</v>
      </c>
      <c r="E180" s="112">
        <f t="shared" si="12"/>
        <v>43.70575030219306</v>
      </c>
      <c r="F180" s="122">
        <f t="shared" si="11"/>
        <v>-978</v>
      </c>
    </row>
    <row r="181" spans="1:6" ht="90" thickBot="1" x14ac:dyDescent="0.3">
      <c r="A181" s="221" t="s">
        <v>400</v>
      </c>
      <c r="B181" s="204" t="s">
        <v>401</v>
      </c>
      <c r="C181" s="216">
        <v>0</v>
      </c>
      <c r="D181" s="206">
        <v>0</v>
      </c>
      <c r="E181" s="145">
        <v>0</v>
      </c>
      <c r="F181" s="146">
        <f t="shared" si="11"/>
        <v>0</v>
      </c>
    </row>
    <row r="182" spans="1:6" ht="26.25" thickBot="1" x14ac:dyDescent="0.3">
      <c r="A182" s="207" t="s">
        <v>402</v>
      </c>
      <c r="B182" s="185" t="s">
        <v>403</v>
      </c>
      <c r="C182" s="193">
        <f>SUM(C183)</f>
        <v>0</v>
      </c>
      <c r="D182" s="193">
        <f>SUM(D183)</f>
        <v>0</v>
      </c>
      <c r="E182" s="136">
        <v>0</v>
      </c>
      <c r="F182" s="137">
        <f t="shared" si="11"/>
        <v>0</v>
      </c>
    </row>
    <row r="183" spans="1:6" ht="26.25" thickBot="1" x14ac:dyDescent="0.3">
      <c r="A183" s="222" t="s">
        <v>404</v>
      </c>
      <c r="B183" s="223" t="s">
        <v>403</v>
      </c>
      <c r="C183" s="224">
        <v>0</v>
      </c>
      <c r="D183" s="225">
        <v>0</v>
      </c>
      <c r="E183" s="157">
        <v>0</v>
      </c>
      <c r="F183" s="158">
        <f t="shared" si="11"/>
        <v>0</v>
      </c>
    </row>
    <row r="184" spans="1:6" ht="26.25" thickBot="1" x14ac:dyDescent="0.3">
      <c r="A184" s="207" t="s">
        <v>373</v>
      </c>
      <c r="B184" s="185" t="s">
        <v>130</v>
      </c>
      <c r="C184" s="189">
        <f>SUM(C185:C187)</f>
        <v>0</v>
      </c>
      <c r="D184" s="189">
        <f t="shared" ref="D184" si="14">SUM(D185:D187)</f>
        <v>0</v>
      </c>
      <c r="E184" s="136">
        <v>0</v>
      </c>
      <c r="F184" s="137">
        <f t="shared" si="11"/>
        <v>0</v>
      </c>
    </row>
    <row r="185" spans="1:6" ht="38.25" x14ac:dyDescent="0.25">
      <c r="A185" s="194" t="s">
        <v>374</v>
      </c>
      <c r="B185" s="212" t="s">
        <v>131</v>
      </c>
      <c r="C185" s="218">
        <v>0</v>
      </c>
      <c r="D185" s="226">
        <v>0</v>
      </c>
      <c r="E185" s="140">
        <v>0</v>
      </c>
      <c r="F185" s="141">
        <f t="shared" si="11"/>
        <v>0</v>
      </c>
    </row>
    <row r="186" spans="1:6" ht="38.25" x14ac:dyDescent="0.25">
      <c r="A186" s="127" t="s">
        <v>375</v>
      </c>
      <c r="B186" s="104" t="s">
        <v>131</v>
      </c>
      <c r="C186" s="119">
        <v>0</v>
      </c>
      <c r="D186" s="113">
        <v>0</v>
      </c>
      <c r="E186" s="112">
        <v>0</v>
      </c>
      <c r="F186" s="122">
        <f t="shared" si="11"/>
        <v>0</v>
      </c>
    </row>
    <row r="187" spans="1:6" ht="39" thickBot="1" x14ac:dyDescent="0.3">
      <c r="A187" s="203" t="s">
        <v>376</v>
      </c>
      <c r="B187" s="204" t="s">
        <v>131</v>
      </c>
      <c r="C187" s="216">
        <v>0</v>
      </c>
      <c r="D187" s="191">
        <v>0</v>
      </c>
      <c r="E187" s="145">
        <v>0</v>
      </c>
      <c r="F187" s="146">
        <f t="shared" si="11"/>
        <v>0</v>
      </c>
    </row>
    <row r="188" spans="1:6" ht="51.75" thickBot="1" x14ac:dyDescent="0.3">
      <c r="A188" s="207" t="s">
        <v>377</v>
      </c>
      <c r="B188" s="185" t="s">
        <v>132</v>
      </c>
      <c r="C188" s="193">
        <f>SUM(C189:C191)</f>
        <v>0</v>
      </c>
      <c r="D188" s="193">
        <f>SUM(D189:D191)</f>
        <v>-6911.22</v>
      </c>
      <c r="E188" s="136">
        <v>0</v>
      </c>
      <c r="F188" s="137">
        <f t="shared" si="11"/>
        <v>-6911.22</v>
      </c>
    </row>
    <row r="189" spans="1:6" x14ac:dyDescent="0.25">
      <c r="A189" s="194" t="s">
        <v>378</v>
      </c>
      <c r="B189" s="212"/>
      <c r="C189" s="218"/>
      <c r="D189" s="226">
        <v>-2062.75</v>
      </c>
      <c r="E189" s="140">
        <v>0</v>
      </c>
      <c r="F189" s="141">
        <f t="shared" si="11"/>
        <v>-2062.75</v>
      </c>
    </row>
    <row r="190" spans="1:6" x14ac:dyDescent="0.25">
      <c r="A190" s="127" t="s">
        <v>379</v>
      </c>
      <c r="B190" s="104"/>
      <c r="C190" s="119" t="s">
        <v>122</v>
      </c>
      <c r="D190" s="113">
        <v>-4848.47</v>
      </c>
      <c r="E190" s="112">
        <v>0</v>
      </c>
      <c r="F190" s="122">
        <f>D190</f>
        <v>-4848.47</v>
      </c>
    </row>
    <row r="191" spans="1:6" ht="15.75" thickBot="1" x14ac:dyDescent="0.3">
      <c r="A191" s="203" t="s">
        <v>380</v>
      </c>
      <c r="B191" s="204"/>
      <c r="C191" s="216"/>
      <c r="D191" s="191"/>
      <c r="E191" s="145">
        <v>0</v>
      </c>
      <c r="F191" s="146">
        <f t="shared" si="11"/>
        <v>0</v>
      </c>
    </row>
    <row r="192" spans="1:6" ht="15.75" thickBot="1" x14ac:dyDescent="0.3">
      <c r="A192" s="207"/>
      <c r="B192" s="185" t="s">
        <v>117</v>
      </c>
      <c r="C192" s="193">
        <f>SUM(C136+C4)</f>
        <v>1862922.54</v>
      </c>
      <c r="D192" s="193">
        <f>SUM(D136+D4)</f>
        <v>519800.30000000005</v>
      </c>
      <c r="E192" s="136">
        <f t="shared" si="12"/>
        <v>27.902410800182817</v>
      </c>
      <c r="F192" s="137">
        <f t="shared" si="11"/>
        <v>-1343122.24</v>
      </c>
    </row>
  </sheetData>
  <mergeCells count="1">
    <mergeCell ref="A1:F1"/>
  </mergeCells>
  <pageMargins left="0.70866141732283472" right="0" top="0.24" bottom="0.17" header="0.22" footer="0.17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activeCell="A2" sqref="A2:H2"/>
    </sheetView>
  </sheetViews>
  <sheetFormatPr defaultRowHeight="15" x14ac:dyDescent="0.25"/>
  <cols>
    <col min="1" max="1" width="13" style="92" customWidth="1"/>
    <col min="2" max="2" width="58.140625" style="92" customWidth="1"/>
    <col min="3" max="3" width="14.5703125" style="92" customWidth="1"/>
    <col min="4" max="4" width="8.42578125" style="92" hidden="1" customWidth="1"/>
    <col min="5" max="5" width="15" style="92" customWidth="1"/>
    <col min="6" max="6" width="13.5703125" style="260" customWidth="1"/>
    <col min="7" max="7" width="6.7109375" style="92" hidden="1" customWidth="1"/>
    <col min="8" max="8" width="13.5703125" style="92" customWidth="1"/>
    <col min="9" max="9" width="9.140625" style="1"/>
    <col min="10" max="10" width="11.28515625" style="1" customWidth="1"/>
    <col min="11" max="16384" width="9.140625" style="1"/>
  </cols>
  <sheetData>
    <row r="1" spans="1:19" x14ac:dyDescent="0.25">
      <c r="A1" s="265" t="s">
        <v>149</v>
      </c>
      <c r="B1" s="265"/>
      <c r="C1" s="265"/>
      <c r="D1" s="265"/>
      <c r="E1" s="265"/>
      <c r="F1" s="265"/>
      <c r="G1" s="265"/>
      <c r="H1" s="265"/>
    </row>
    <row r="2" spans="1:19" x14ac:dyDescent="0.25">
      <c r="A2" s="266" t="s">
        <v>453</v>
      </c>
      <c r="B2" s="266"/>
      <c r="C2" s="266"/>
      <c r="D2" s="266"/>
      <c r="E2" s="266"/>
      <c r="F2" s="266"/>
      <c r="G2" s="266"/>
      <c r="H2" s="266"/>
    </row>
    <row r="3" spans="1:19" x14ac:dyDescent="0.25">
      <c r="A3" s="227"/>
      <c r="B3" s="227"/>
      <c r="C3" s="227"/>
      <c r="D3" s="227"/>
      <c r="E3" s="227"/>
      <c r="F3" s="267"/>
      <c r="G3" s="267"/>
      <c r="H3" s="267"/>
    </row>
    <row r="4" spans="1:19" s="2" customFormat="1" ht="110.25" customHeight="1" x14ac:dyDescent="0.2">
      <c r="A4" s="261" t="s">
        <v>150</v>
      </c>
      <c r="B4" s="261" t="s">
        <v>151</v>
      </c>
      <c r="C4" s="262" t="s">
        <v>299</v>
      </c>
      <c r="D4" s="261" t="s">
        <v>152</v>
      </c>
      <c r="E4" s="262" t="s">
        <v>270</v>
      </c>
      <c r="F4" s="262" t="s">
        <v>406</v>
      </c>
      <c r="G4" s="261" t="s">
        <v>153</v>
      </c>
      <c r="H4" s="261" t="s">
        <v>271</v>
      </c>
    </row>
    <row r="5" spans="1:19" s="2" customFormat="1" ht="14.25" x14ac:dyDescent="0.2">
      <c r="A5" s="64">
        <v>1</v>
      </c>
      <c r="B5" s="64">
        <v>2</v>
      </c>
      <c r="C5" s="228">
        <v>3</v>
      </c>
      <c r="D5" s="64"/>
      <c r="E5" s="228">
        <v>4</v>
      </c>
      <c r="F5" s="228">
        <v>5</v>
      </c>
      <c r="G5" s="64"/>
      <c r="H5" s="64">
        <v>6</v>
      </c>
    </row>
    <row r="6" spans="1:19" x14ac:dyDescent="0.25">
      <c r="A6" s="229">
        <v>100</v>
      </c>
      <c r="B6" s="230" t="s">
        <v>154</v>
      </c>
      <c r="C6" s="231">
        <f>SUM(C7:C14)</f>
        <v>144239.32</v>
      </c>
      <c r="D6" s="231"/>
      <c r="E6" s="231">
        <f>SUM(E7:E14)</f>
        <v>138670.62</v>
      </c>
      <c r="F6" s="231">
        <f>SUM(F7:F14)</f>
        <v>43265.03</v>
      </c>
      <c r="G6" s="232"/>
      <c r="H6" s="233">
        <f>F6/E6*100</f>
        <v>31.199853292644107</v>
      </c>
    </row>
    <row r="7" spans="1:19" s="3" customFormat="1" ht="30" x14ac:dyDescent="0.25">
      <c r="A7" s="234">
        <v>102</v>
      </c>
      <c r="B7" s="235" t="s">
        <v>155</v>
      </c>
      <c r="C7" s="236">
        <v>2352.65</v>
      </c>
      <c r="D7" s="236"/>
      <c r="E7" s="236">
        <v>2352.65</v>
      </c>
      <c r="F7" s="236">
        <v>901.68</v>
      </c>
      <c r="G7" s="237"/>
      <c r="H7" s="238">
        <f>F7/E7*100</f>
        <v>38.32614286017894</v>
      </c>
    </row>
    <row r="8" spans="1:19" ht="30" x14ac:dyDescent="0.25">
      <c r="A8" s="239">
        <v>103</v>
      </c>
      <c r="B8" s="235" t="s">
        <v>156</v>
      </c>
      <c r="C8" s="240">
        <v>4210.8500000000004</v>
      </c>
      <c r="D8" s="240"/>
      <c r="E8" s="240">
        <v>4210.8500000000004</v>
      </c>
      <c r="F8" s="240">
        <v>1430.24</v>
      </c>
      <c r="G8" s="241"/>
      <c r="H8" s="238">
        <f>F8/E8*100</f>
        <v>33.965588895353669</v>
      </c>
      <c r="L8" s="4"/>
      <c r="M8" s="4"/>
      <c r="N8" s="5"/>
      <c r="O8" s="4"/>
      <c r="P8" s="4"/>
      <c r="Q8" s="4"/>
      <c r="R8" s="4"/>
      <c r="S8" s="6"/>
    </row>
    <row r="9" spans="1:19" ht="45" x14ac:dyDescent="0.25">
      <c r="A9" s="239">
        <v>104</v>
      </c>
      <c r="B9" s="235" t="s">
        <v>157</v>
      </c>
      <c r="C9" s="240">
        <v>79288.87</v>
      </c>
      <c r="D9" s="240"/>
      <c r="E9" s="240">
        <v>79288.87</v>
      </c>
      <c r="F9" s="240">
        <v>26016.18</v>
      </c>
      <c r="G9" s="241"/>
      <c r="H9" s="238">
        <f t="shared" ref="H9:H59" si="0">F9/E9*100</f>
        <v>32.811894027497182</v>
      </c>
      <c r="L9" s="7"/>
      <c r="M9" s="8"/>
      <c r="N9" s="9"/>
      <c r="O9" s="10"/>
      <c r="P9" s="11"/>
      <c r="Q9" s="10"/>
      <c r="R9" s="11"/>
      <c r="S9" s="6"/>
    </row>
    <row r="10" spans="1:19" ht="15.75" x14ac:dyDescent="0.25">
      <c r="A10" s="239">
        <v>105</v>
      </c>
      <c r="B10" s="235" t="s">
        <v>158</v>
      </c>
      <c r="C10" s="240">
        <v>13.8</v>
      </c>
      <c r="D10" s="240"/>
      <c r="E10" s="240">
        <v>13.8</v>
      </c>
      <c r="F10" s="240">
        <v>0</v>
      </c>
      <c r="G10" s="241"/>
      <c r="H10" s="238">
        <f t="shared" si="0"/>
        <v>0</v>
      </c>
      <c r="L10" s="12"/>
      <c r="M10" s="13"/>
      <c r="N10" s="14"/>
      <c r="O10" s="15"/>
      <c r="P10" s="15"/>
      <c r="Q10" s="15"/>
      <c r="R10" s="16"/>
      <c r="S10" s="6"/>
    </row>
    <row r="11" spans="1:19" ht="45" x14ac:dyDescent="0.25">
      <c r="A11" s="239">
        <v>106</v>
      </c>
      <c r="B11" s="235" t="s">
        <v>159</v>
      </c>
      <c r="C11" s="240">
        <v>20679.939999999999</v>
      </c>
      <c r="D11" s="240"/>
      <c r="E11" s="240">
        <v>20679.939999999999</v>
      </c>
      <c r="F11" s="240">
        <v>7839.41</v>
      </c>
      <c r="G11" s="241"/>
      <c r="H11" s="238">
        <f t="shared" si="0"/>
        <v>37.908282132346613</v>
      </c>
      <c r="L11" s="17"/>
      <c r="M11" s="13"/>
      <c r="N11" s="18"/>
      <c r="O11" s="19"/>
      <c r="P11" s="19"/>
      <c r="Q11" s="19"/>
      <c r="R11" s="16"/>
      <c r="S11" s="6"/>
    </row>
    <row r="12" spans="1:19" ht="15.75" x14ac:dyDescent="0.25">
      <c r="A12" s="239">
        <v>107</v>
      </c>
      <c r="B12" s="235" t="s">
        <v>160</v>
      </c>
      <c r="C12" s="240">
        <v>1073.48</v>
      </c>
      <c r="D12" s="240"/>
      <c r="E12" s="240">
        <v>1073.48</v>
      </c>
      <c r="F12" s="240">
        <v>0</v>
      </c>
      <c r="G12" s="241"/>
      <c r="H12" s="238">
        <v>0</v>
      </c>
      <c r="L12" s="17"/>
      <c r="M12" s="13"/>
      <c r="N12" s="18"/>
      <c r="O12" s="19"/>
      <c r="P12" s="16"/>
      <c r="Q12" s="19"/>
      <c r="R12" s="16"/>
      <c r="S12" s="6"/>
    </row>
    <row r="13" spans="1:19" ht="15.75" x14ac:dyDescent="0.25">
      <c r="A13" s="239">
        <v>111</v>
      </c>
      <c r="B13" s="235" t="s">
        <v>456</v>
      </c>
      <c r="C13" s="240">
        <v>10000</v>
      </c>
      <c r="D13" s="240"/>
      <c r="E13" s="240">
        <v>4431.3</v>
      </c>
      <c r="F13" s="240">
        <v>0</v>
      </c>
      <c r="G13" s="242"/>
      <c r="H13" s="243">
        <v>17.52</v>
      </c>
      <c r="L13" s="17"/>
      <c r="M13" s="13"/>
      <c r="N13" s="18"/>
      <c r="O13" s="19"/>
      <c r="P13" s="19"/>
      <c r="Q13" s="19"/>
      <c r="R13" s="16"/>
      <c r="S13" s="6"/>
    </row>
    <row r="14" spans="1:19" ht="15.75" x14ac:dyDescent="0.25">
      <c r="A14" s="239">
        <v>113</v>
      </c>
      <c r="B14" s="235" t="s">
        <v>161</v>
      </c>
      <c r="C14" s="240">
        <v>26619.73</v>
      </c>
      <c r="D14" s="240"/>
      <c r="E14" s="240">
        <v>26619.73</v>
      </c>
      <c r="F14" s="240">
        <v>7077.52</v>
      </c>
      <c r="G14" s="241"/>
      <c r="H14" s="238">
        <f t="shared" si="0"/>
        <v>26.587497318718111</v>
      </c>
      <c r="L14" s="17"/>
      <c r="M14" s="13"/>
      <c r="N14" s="18"/>
      <c r="O14" s="19"/>
      <c r="P14" s="16"/>
      <c r="Q14" s="19"/>
      <c r="R14" s="16"/>
      <c r="S14" s="6"/>
    </row>
    <row r="15" spans="1:19" ht="28.5" x14ac:dyDescent="0.25">
      <c r="A15" s="244">
        <v>300</v>
      </c>
      <c r="B15" s="245" t="s">
        <v>162</v>
      </c>
      <c r="C15" s="246">
        <f>SUM(C16:C19)</f>
        <v>9748.3100000000013</v>
      </c>
      <c r="D15" s="246"/>
      <c r="E15" s="246">
        <f>SUM(E16:E19)</f>
        <v>9965.619999999999</v>
      </c>
      <c r="F15" s="246">
        <f>SUM(F16:F19)</f>
        <v>3335.89</v>
      </c>
      <c r="G15" s="247"/>
      <c r="H15" s="248">
        <f t="shared" si="0"/>
        <v>33.47398355546369</v>
      </c>
      <c r="J15" s="73"/>
      <c r="L15" s="17"/>
      <c r="M15" s="13"/>
      <c r="N15" s="18"/>
      <c r="O15" s="19"/>
      <c r="P15" s="19"/>
      <c r="Q15" s="19"/>
      <c r="R15" s="16"/>
      <c r="S15" s="6"/>
    </row>
    <row r="16" spans="1:19" ht="15.75" x14ac:dyDescent="0.25">
      <c r="A16" s="239">
        <v>302</v>
      </c>
      <c r="B16" s="235" t="s">
        <v>163</v>
      </c>
      <c r="C16" s="240">
        <v>0</v>
      </c>
      <c r="D16" s="240"/>
      <c r="E16" s="240">
        <v>0</v>
      </c>
      <c r="F16" s="240">
        <v>0</v>
      </c>
      <c r="G16" s="242"/>
      <c r="H16" s="243">
        <v>0</v>
      </c>
      <c r="L16" s="17"/>
      <c r="M16" s="13"/>
      <c r="N16" s="18"/>
      <c r="O16" s="19"/>
      <c r="P16" s="19"/>
      <c r="Q16" s="19"/>
      <c r="R16" s="16"/>
      <c r="S16" s="6"/>
    </row>
    <row r="17" spans="1:19" ht="45" x14ac:dyDescent="0.25">
      <c r="A17" s="239">
        <v>309</v>
      </c>
      <c r="B17" s="235" t="s">
        <v>164</v>
      </c>
      <c r="C17" s="240">
        <v>6255.38</v>
      </c>
      <c r="D17" s="240"/>
      <c r="E17" s="240">
        <v>6373.69</v>
      </c>
      <c r="F17" s="240">
        <v>2527.19</v>
      </c>
      <c r="G17" s="241"/>
      <c r="H17" s="238">
        <f t="shared" si="0"/>
        <v>39.65034383536068</v>
      </c>
      <c r="L17" s="17"/>
      <c r="M17" s="13"/>
      <c r="N17" s="18"/>
      <c r="O17" s="19"/>
      <c r="P17" s="16"/>
      <c r="Q17" s="19"/>
      <c r="R17" s="16"/>
      <c r="S17" s="6"/>
    </row>
    <row r="18" spans="1:19" ht="15.75" x14ac:dyDescent="0.25">
      <c r="A18" s="239">
        <v>310</v>
      </c>
      <c r="B18" s="235" t="s">
        <v>165</v>
      </c>
      <c r="C18" s="240">
        <v>2147.16</v>
      </c>
      <c r="D18" s="240"/>
      <c r="E18" s="240">
        <v>2246.16</v>
      </c>
      <c r="F18" s="240">
        <v>265.22000000000003</v>
      </c>
      <c r="G18" s="241"/>
      <c r="H18" s="238">
        <f t="shared" si="0"/>
        <v>11.807707376144178</v>
      </c>
      <c r="L18" s="20"/>
      <c r="M18" s="21"/>
      <c r="N18" s="22"/>
      <c r="O18" s="23"/>
      <c r="P18" s="23"/>
      <c r="Q18" s="23"/>
      <c r="R18" s="16"/>
      <c r="S18" s="6"/>
    </row>
    <row r="19" spans="1:19" ht="30" x14ac:dyDescent="0.25">
      <c r="A19" s="239">
        <v>314</v>
      </c>
      <c r="B19" s="235" t="s">
        <v>166</v>
      </c>
      <c r="C19" s="240">
        <v>1345.77</v>
      </c>
      <c r="D19" s="240"/>
      <c r="E19" s="240">
        <v>1345.77</v>
      </c>
      <c r="F19" s="240">
        <v>543.48</v>
      </c>
      <c r="G19" s="241"/>
      <c r="H19" s="238">
        <f t="shared" si="0"/>
        <v>40.384315299048126</v>
      </c>
      <c r="L19" s="17"/>
      <c r="M19" s="13"/>
      <c r="N19" s="24"/>
      <c r="O19" s="19"/>
      <c r="P19" s="19"/>
      <c r="Q19" s="19"/>
      <c r="R19" s="16"/>
      <c r="S19" s="6"/>
    </row>
    <row r="20" spans="1:19" ht="15.75" x14ac:dyDescent="0.25">
      <c r="A20" s="249">
        <v>400</v>
      </c>
      <c r="B20" s="230" t="s">
        <v>167</v>
      </c>
      <c r="C20" s="231">
        <f>SUM(C21:C26)</f>
        <v>87777.76</v>
      </c>
      <c r="D20" s="231"/>
      <c r="E20" s="231">
        <f>SUM(E21:E26)</f>
        <v>87777.76</v>
      </c>
      <c r="F20" s="231">
        <f>SUM(F21:F26)</f>
        <v>20069.500000000004</v>
      </c>
      <c r="G20" s="232"/>
      <c r="H20" s="233">
        <f t="shared" si="0"/>
        <v>22.863991972454077</v>
      </c>
      <c r="L20" s="17"/>
      <c r="M20" s="13"/>
      <c r="N20" s="24"/>
      <c r="O20" s="19"/>
      <c r="P20" s="19"/>
      <c r="Q20" s="19"/>
      <c r="R20" s="16"/>
      <c r="S20" s="6"/>
    </row>
    <row r="21" spans="1:19" ht="15.75" x14ac:dyDescent="0.25">
      <c r="A21" s="239">
        <v>405</v>
      </c>
      <c r="B21" s="235" t="s">
        <v>168</v>
      </c>
      <c r="C21" s="240">
        <v>1011.3</v>
      </c>
      <c r="D21" s="240"/>
      <c r="E21" s="240">
        <v>1011.3</v>
      </c>
      <c r="F21" s="240">
        <v>18.059999999999999</v>
      </c>
      <c r="G21" s="241"/>
      <c r="H21" s="238">
        <f t="shared" si="0"/>
        <v>1.7858202313853457</v>
      </c>
      <c r="L21" s="17"/>
      <c r="M21" s="13"/>
      <c r="N21" s="24"/>
      <c r="O21" s="19"/>
      <c r="P21" s="19"/>
      <c r="Q21" s="19"/>
      <c r="R21" s="16"/>
      <c r="S21" s="6"/>
    </row>
    <row r="22" spans="1:19" ht="15.75" x14ac:dyDescent="0.25">
      <c r="A22" s="239">
        <v>406</v>
      </c>
      <c r="B22" s="235" t="s">
        <v>169</v>
      </c>
      <c r="C22" s="240">
        <v>1627.12</v>
      </c>
      <c r="D22" s="240"/>
      <c r="E22" s="240">
        <v>1627.12</v>
      </c>
      <c r="F22" s="240">
        <v>190</v>
      </c>
      <c r="G22" s="241"/>
      <c r="H22" s="238">
        <f t="shared" si="0"/>
        <v>11.677073602438666</v>
      </c>
      <c r="L22" s="17"/>
      <c r="M22" s="13"/>
      <c r="N22" s="24"/>
      <c r="O22" s="19"/>
      <c r="P22" s="19"/>
      <c r="Q22" s="19"/>
      <c r="R22" s="16"/>
      <c r="S22" s="6"/>
    </row>
    <row r="23" spans="1:19" ht="15.75" x14ac:dyDescent="0.25">
      <c r="A23" s="239">
        <v>408</v>
      </c>
      <c r="B23" s="250" t="s">
        <v>170</v>
      </c>
      <c r="C23" s="240">
        <v>450</v>
      </c>
      <c r="D23" s="240"/>
      <c r="E23" s="240">
        <v>450</v>
      </c>
      <c r="F23" s="240">
        <v>5</v>
      </c>
      <c r="G23" s="241"/>
      <c r="H23" s="238">
        <f t="shared" si="0"/>
        <v>1.1111111111111112</v>
      </c>
      <c r="L23" s="25"/>
      <c r="M23" s="8"/>
      <c r="N23" s="26"/>
      <c r="O23" s="10"/>
      <c r="P23" s="9"/>
      <c r="Q23" s="10"/>
      <c r="R23" s="16"/>
      <c r="S23" s="6"/>
    </row>
    <row r="24" spans="1:19" ht="15.75" x14ac:dyDescent="0.25">
      <c r="A24" s="239">
        <v>409</v>
      </c>
      <c r="B24" s="251" t="s">
        <v>171</v>
      </c>
      <c r="C24" s="240">
        <v>73576.72</v>
      </c>
      <c r="D24" s="240"/>
      <c r="E24" s="240">
        <v>73576.72</v>
      </c>
      <c r="F24" s="240">
        <v>19138.75</v>
      </c>
      <c r="G24" s="241"/>
      <c r="H24" s="238">
        <f t="shared" si="0"/>
        <v>26.011964110387087</v>
      </c>
      <c r="L24" s="17"/>
      <c r="M24" s="13"/>
      <c r="N24" s="24"/>
      <c r="O24" s="19"/>
      <c r="P24" s="19"/>
      <c r="Q24" s="19"/>
      <c r="R24" s="16"/>
      <c r="S24" s="6"/>
    </row>
    <row r="25" spans="1:19" ht="15.75" x14ac:dyDescent="0.25">
      <c r="A25" s="239">
        <v>410</v>
      </c>
      <c r="B25" s="251" t="s">
        <v>172</v>
      </c>
      <c r="C25" s="240">
        <v>265.33999999999997</v>
      </c>
      <c r="D25" s="240"/>
      <c r="E25" s="240">
        <v>265.33999999999997</v>
      </c>
      <c r="F25" s="240">
        <v>252.65</v>
      </c>
      <c r="G25" s="241"/>
      <c r="H25" s="238">
        <f t="shared" si="0"/>
        <v>95.2174568478179</v>
      </c>
      <c r="L25" s="17"/>
      <c r="M25" s="13"/>
      <c r="N25" s="24"/>
      <c r="O25" s="19"/>
      <c r="P25" s="19"/>
      <c r="Q25" s="19"/>
      <c r="R25" s="16"/>
      <c r="S25" s="6"/>
    </row>
    <row r="26" spans="1:19" ht="15.75" x14ac:dyDescent="0.25">
      <c r="A26" s="239">
        <v>412</v>
      </c>
      <c r="B26" s="250" t="s">
        <v>173</v>
      </c>
      <c r="C26" s="240">
        <v>10847.28</v>
      </c>
      <c r="D26" s="240"/>
      <c r="E26" s="240">
        <v>10847.28</v>
      </c>
      <c r="F26" s="240">
        <v>465.04</v>
      </c>
      <c r="G26" s="241"/>
      <c r="H26" s="238">
        <f t="shared" si="0"/>
        <v>4.2871577022073737</v>
      </c>
      <c r="L26" s="17"/>
      <c r="M26" s="27"/>
      <c r="N26" s="24"/>
      <c r="O26" s="19"/>
      <c r="P26" s="19"/>
      <c r="Q26" s="19"/>
      <c r="R26" s="16"/>
      <c r="S26" s="6"/>
    </row>
    <row r="27" spans="1:19" s="28" customFormat="1" ht="15.75" x14ac:dyDescent="0.25">
      <c r="A27" s="229">
        <v>500</v>
      </c>
      <c r="B27" s="230" t="s">
        <v>174</v>
      </c>
      <c r="C27" s="231">
        <f>SUM(C28:C31)</f>
        <v>296732.72000000003</v>
      </c>
      <c r="D27" s="231"/>
      <c r="E27" s="231">
        <f>SUM(E28:E31)</f>
        <v>301991.72000000003</v>
      </c>
      <c r="F27" s="231">
        <f>SUM(F28:F31)</f>
        <v>25762.06</v>
      </c>
      <c r="G27" s="232"/>
      <c r="H27" s="233">
        <f t="shared" si="0"/>
        <v>8.5307173322500365</v>
      </c>
      <c r="J27" s="74" t="s">
        <v>122</v>
      </c>
      <c r="L27" s="17"/>
      <c r="M27" s="29"/>
      <c r="N27" s="24"/>
      <c r="O27" s="19"/>
      <c r="P27" s="16"/>
      <c r="Q27" s="19"/>
      <c r="R27" s="16"/>
      <c r="S27" s="30"/>
    </row>
    <row r="28" spans="1:19" ht="15.75" x14ac:dyDescent="0.25">
      <c r="A28" s="239">
        <v>501</v>
      </c>
      <c r="B28" s="250" t="s">
        <v>175</v>
      </c>
      <c r="C28" s="240">
        <v>24213.48</v>
      </c>
      <c r="D28" s="240"/>
      <c r="E28" s="240">
        <v>24213.48</v>
      </c>
      <c r="F28" s="240">
        <v>4393.7700000000004</v>
      </c>
      <c r="G28" s="241"/>
      <c r="H28" s="238">
        <f t="shared" si="0"/>
        <v>18.145966626854136</v>
      </c>
      <c r="L28" s="17"/>
      <c r="M28" s="29"/>
      <c r="N28" s="24"/>
      <c r="O28" s="19"/>
      <c r="P28" s="19"/>
      <c r="Q28" s="19"/>
      <c r="R28" s="16"/>
      <c r="S28" s="6"/>
    </row>
    <row r="29" spans="1:19" ht="15.75" x14ac:dyDescent="0.25">
      <c r="A29" s="239">
        <v>502</v>
      </c>
      <c r="B29" s="250" t="s">
        <v>176</v>
      </c>
      <c r="C29" s="240">
        <v>201974.37</v>
      </c>
      <c r="D29" s="240"/>
      <c r="E29" s="240">
        <v>207233.37</v>
      </c>
      <c r="F29" s="240">
        <v>4865.34</v>
      </c>
      <c r="G29" s="241"/>
      <c r="H29" s="238">
        <f t="shared" si="0"/>
        <v>2.3477589540719239</v>
      </c>
      <c r="J29" s="73" t="s">
        <v>122</v>
      </c>
      <c r="L29" s="17"/>
      <c r="M29" s="27"/>
      <c r="N29" s="24"/>
      <c r="O29" s="19"/>
      <c r="P29" s="16"/>
      <c r="Q29" s="19"/>
      <c r="R29" s="16"/>
      <c r="S29" s="6"/>
    </row>
    <row r="30" spans="1:19" ht="15.75" x14ac:dyDescent="0.25">
      <c r="A30" s="239">
        <v>503</v>
      </c>
      <c r="B30" s="250" t="s">
        <v>177</v>
      </c>
      <c r="C30" s="240">
        <v>60925.18</v>
      </c>
      <c r="D30" s="240"/>
      <c r="E30" s="240">
        <v>60925.18</v>
      </c>
      <c r="F30" s="240">
        <v>13265</v>
      </c>
      <c r="G30" s="241"/>
      <c r="H30" s="238">
        <f t="shared" si="0"/>
        <v>21.772606991066748</v>
      </c>
      <c r="L30" s="7"/>
      <c r="M30" s="8"/>
      <c r="N30" s="9"/>
      <c r="O30" s="10"/>
      <c r="P30" s="11"/>
      <c r="Q30" s="10"/>
      <c r="R30" s="16"/>
      <c r="S30" s="6"/>
    </row>
    <row r="31" spans="1:19" ht="30" x14ac:dyDescent="0.25">
      <c r="A31" s="239">
        <v>505</v>
      </c>
      <c r="B31" s="250" t="s">
        <v>178</v>
      </c>
      <c r="C31" s="240">
        <v>9619.69</v>
      </c>
      <c r="D31" s="240"/>
      <c r="E31" s="240">
        <v>9619.69</v>
      </c>
      <c r="F31" s="240">
        <v>3237.95</v>
      </c>
      <c r="G31" s="241"/>
      <c r="H31" s="238">
        <f t="shared" si="0"/>
        <v>33.659608573665054</v>
      </c>
      <c r="L31" s="17"/>
      <c r="M31" s="27"/>
      <c r="N31" s="18"/>
      <c r="O31" s="19"/>
      <c r="P31" s="19"/>
      <c r="Q31" s="19"/>
      <c r="R31" s="16"/>
      <c r="S31" s="6"/>
    </row>
    <row r="32" spans="1:19" s="28" customFormat="1" ht="15.75" x14ac:dyDescent="0.25">
      <c r="A32" s="229">
        <v>600</v>
      </c>
      <c r="B32" s="230" t="s">
        <v>179</v>
      </c>
      <c r="C32" s="231">
        <f>SUM(C33:C35)</f>
        <v>1729.9</v>
      </c>
      <c r="D32" s="231">
        <f>SUM(D35)</f>
        <v>0</v>
      </c>
      <c r="E32" s="231">
        <f>SUM(E33:E35)</f>
        <v>1729.9</v>
      </c>
      <c r="F32" s="231">
        <f>SUM(F33:F35)</f>
        <v>205.22</v>
      </c>
      <c r="G32" s="232"/>
      <c r="H32" s="233">
        <f t="shared" si="0"/>
        <v>11.863113474767326</v>
      </c>
      <c r="L32" s="17"/>
      <c r="M32" s="27"/>
      <c r="N32" s="18"/>
      <c r="O32" s="19"/>
      <c r="P32" s="16"/>
      <c r="Q32" s="19"/>
      <c r="R32" s="16"/>
      <c r="S32" s="30"/>
    </row>
    <row r="33" spans="1:19" s="28" customFormat="1" ht="15.75" x14ac:dyDescent="0.25">
      <c r="A33" s="252">
        <v>602</v>
      </c>
      <c r="B33" s="250" t="s">
        <v>180</v>
      </c>
      <c r="C33" s="240">
        <v>86.78</v>
      </c>
      <c r="D33" s="240"/>
      <c r="E33" s="240">
        <v>86.78</v>
      </c>
      <c r="F33" s="240">
        <v>0</v>
      </c>
      <c r="G33" s="241"/>
      <c r="H33" s="238">
        <f t="shared" si="0"/>
        <v>0</v>
      </c>
      <c r="L33" s="17"/>
      <c r="M33" s="27"/>
      <c r="N33" s="18"/>
      <c r="O33" s="19"/>
      <c r="P33" s="16"/>
      <c r="Q33" s="19"/>
      <c r="R33" s="16"/>
      <c r="S33" s="30"/>
    </row>
    <row r="34" spans="1:19" s="28" customFormat="1" ht="30" x14ac:dyDescent="0.25">
      <c r="A34" s="252">
        <v>603</v>
      </c>
      <c r="B34" s="250" t="s">
        <v>181</v>
      </c>
      <c r="C34" s="240">
        <v>1166.97</v>
      </c>
      <c r="D34" s="240"/>
      <c r="E34" s="240">
        <v>1166.97</v>
      </c>
      <c r="F34" s="240">
        <v>5.22</v>
      </c>
      <c r="G34" s="241"/>
      <c r="H34" s="238">
        <f t="shared" si="0"/>
        <v>0.4473122702383095</v>
      </c>
      <c r="L34" s="17"/>
      <c r="M34" s="27"/>
      <c r="N34" s="18"/>
      <c r="O34" s="19"/>
      <c r="P34" s="16"/>
      <c r="Q34" s="19"/>
      <c r="R34" s="16"/>
      <c r="S34" s="30"/>
    </row>
    <row r="35" spans="1:19" s="28" customFormat="1" ht="15.75" x14ac:dyDescent="0.25">
      <c r="A35" s="252">
        <v>605</v>
      </c>
      <c r="B35" s="250" t="s">
        <v>182</v>
      </c>
      <c r="C35" s="240">
        <v>476.15</v>
      </c>
      <c r="D35" s="240"/>
      <c r="E35" s="240">
        <v>476.15</v>
      </c>
      <c r="F35" s="240">
        <v>200</v>
      </c>
      <c r="G35" s="241"/>
      <c r="H35" s="238">
        <f t="shared" si="0"/>
        <v>42.003570303475797</v>
      </c>
      <c r="L35" s="17"/>
      <c r="M35" s="27"/>
      <c r="N35" s="24"/>
      <c r="O35" s="19"/>
      <c r="P35" s="19"/>
      <c r="Q35" s="19"/>
      <c r="R35" s="16"/>
      <c r="S35" s="30"/>
    </row>
    <row r="36" spans="1:19" s="28" customFormat="1" ht="15.75" x14ac:dyDescent="0.25">
      <c r="A36" s="229">
        <v>700</v>
      </c>
      <c r="B36" s="230" t="s">
        <v>183</v>
      </c>
      <c r="C36" s="231">
        <v>1243790.27</v>
      </c>
      <c r="D36" s="231"/>
      <c r="E36" s="231">
        <f>SUM(E37:E41)</f>
        <v>1243790.2700000003</v>
      </c>
      <c r="F36" s="231">
        <f>SUM(F37:F41)</f>
        <v>386798.65</v>
      </c>
      <c r="G36" s="232"/>
      <c r="H36" s="233">
        <f t="shared" si="0"/>
        <v>31.09838204474778</v>
      </c>
      <c r="J36" s="74" t="s">
        <v>122</v>
      </c>
      <c r="L36" s="17"/>
      <c r="M36" s="27"/>
      <c r="N36" s="18"/>
      <c r="O36" s="19"/>
      <c r="P36" s="16"/>
      <c r="Q36" s="19"/>
      <c r="R36" s="16"/>
      <c r="S36" s="30"/>
    </row>
    <row r="37" spans="1:19" s="28" customFormat="1" ht="15.75" x14ac:dyDescent="0.25">
      <c r="A37" s="253">
        <v>701</v>
      </c>
      <c r="B37" s="250" t="s">
        <v>184</v>
      </c>
      <c r="C37" s="240">
        <v>343088.94</v>
      </c>
      <c r="D37" s="240"/>
      <c r="E37" s="240">
        <v>343088.94</v>
      </c>
      <c r="F37" s="240">
        <v>146823.32</v>
      </c>
      <c r="G37" s="241"/>
      <c r="H37" s="238">
        <f t="shared" si="0"/>
        <v>42.794536017395373</v>
      </c>
      <c r="L37" s="7"/>
      <c r="M37" s="8"/>
      <c r="N37" s="9"/>
      <c r="O37" s="9"/>
      <c r="P37" s="9"/>
      <c r="Q37" s="10"/>
      <c r="R37" s="16"/>
      <c r="S37" s="30"/>
    </row>
    <row r="38" spans="1:19" s="28" customFormat="1" ht="15.75" x14ac:dyDescent="0.25">
      <c r="A38" s="253">
        <v>702</v>
      </c>
      <c r="B38" s="250" t="s">
        <v>185</v>
      </c>
      <c r="C38" s="240">
        <v>692447.4</v>
      </c>
      <c r="D38" s="240"/>
      <c r="E38" s="240">
        <v>692447.4</v>
      </c>
      <c r="F38" s="240">
        <v>173222.68</v>
      </c>
      <c r="G38" s="241"/>
      <c r="H38" s="238">
        <f t="shared" si="0"/>
        <v>25.016005547858217</v>
      </c>
      <c r="L38" s="31"/>
      <c r="M38" s="27"/>
      <c r="N38" s="18"/>
      <c r="O38" s="19"/>
      <c r="P38" s="16"/>
      <c r="Q38" s="19"/>
      <c r="R38" s="16"/>
      <c r="S38" s="30"/>
    </row>
    <row r="39" spans="1:19" s="28" customFormat="1" ht="15.75" x14ac:dyDescent="0.25">
      <c r="A39" s="253">
        <v>703</v>
      </c>
      <c r="B39" s="250" t="s">
        <v>275</v>
      </c>
      <c r="C39" s="240">
        <v>143350.31</v>
      </c>
      <c r="D39" s="240"/>
      <c r="E39" s="240">
        <v>143350.31</v>
      </c>
      <c r="F39" s="240">
        <v>49562.83</v>
      </c>
      <c r="G39" s="241"/>
      <c r="H39" s="238">
        <f t="shared" si="0"/>
        <v>34.574623521916351</v>
      </c>
      <c r="L39" s="31"/>
      <c r="M39" s="27"/>
      <c r="N39" s="18"/>
      <c r="O39" s="19"/>
      <c r="P39" s="16"/>
      <c r="Q39" s="19"/>
      <c r="R39" s="16"/>
      <c r="S39" s="30"/>
    </row>
    <row r="40" spans="1:19" s="28" customFormat="1" ht="15.75" x14ac:dyDescent="0.25">
      <c r="A40" s="253">
        <v>707</v>
      </c>
      <c r="B40" s="250" t="s">
        <v>186</v>
      </c>
      <c r="C40" s="240">
        <v>32041.1</v>
      </c>
      <c r="D40" s="240"/>
      <c r="E40" s="240">
        <v>32041.1</v>
      </c>
      <c r="F40" s="240">
        <v>6783.51</v>
      </c>
      <c r="G40" s="241"/>
      <c r="H40" s="238">
        <f t="shared" si="0"/>
        <v>21.171276891242812</v>
      </c>
      <c r="L40" s="7"/>
      <c r="M40" s="8"/>
      <c r="N40" s="26"/>
      <c r="O40" s="10"/>
      <c r="P40" s="10"/>
      <c r="Q40" s="10"/>
      <c r="R40" s="16"/>
      <c r="S40" s="30"/>
    </row>
    <row r="41" spans="1:19" s="28" customFormat="1" ht="15.75" x14ac:dyDescent="0.25">
      <c r="A41" s="253">
        <v>709</v>
      </c>
      <c r="B41" s="250" t="s">
        <v>187</v>
      </c>
      <c r="C41" s="240">
        <v>32862.519999999997</v>
      </c>
      <c r="D41" s="240"/>
      <c r="E41" s="240">
        <v>32862.519999999997</v>
      </c>
      <c r="F41" s="240">
        <v>10406.31</v>
      </c>
      <c r="G41" s="241"/>
      <c r="H41" s="238">
        <f t="shared" si="0"/>
        <v>31.66619601905149</v>
      </c>
      <c r="L41" s="32"/>
      <c r="M41" s="27"/>
      <c r="N41" s="24"/>
      <c r="O41" s="19"/>
      <c r="P41" s="16"/>
      <c r="Q41" s="19"/>
      <c r="R41" s="16"/>
      <c r="S41" s="30"/>
    </row>
    <row r="42" spans="1:19" s="28" customFormat="1" ht="15.75" x14ac:dyDescent="0.25">
      <c r="A42" s="249">
        <v>800</v>
      </c>
      <c r="B42" s="230" t="s">
        <v>188</v>
      </c>
      <c r="C42" s="231">
        <f>SUM(C43:C44)</f>
        <v>89423.06</v>
      </c>
      <c r="D42" s="231"/>
      <c r="E42" s="231">
        <f>SUM(E43:E44)</f>
        <v>89423.06</v>
      </c>
      <c r="F42" s="231">
        <f>SUM(F43:F44)</f>
        <v>33743.120000000003</v>
      </c>
      <c r="G42" s="232"/>
      <c r="H42" s="233">
        <f t="shared" si="0"/>
        <v>37.734248861535278</v>
      </c>
      <c r="L42" s="32"/>
      <c r="M42" s="27"/>
      <c r="N42" s="24"/>
      <c r="O42" s="19"/>
      <c r="P42" s="19"/>
      <c r="Q42" s="19"/>
      <c r="R42" s="16"/>
      <c r="S42" s="30"/>
    </row>
    <row r="43" spans="1:19" s="28" customFormat="1" ht="15.75" x14ac:dyDescent="0.25">
      <c r="A43" s="253">
        <v>801</v>
      </c>
      <c r="B43" s="250" t="s">
        <v>189</v>
      </c>
      <c r="C43" s="240">
        <v>68018.41</v>
      </c>
      <c r="D43" s="240"/>
      <c r="E43" s="240">
        <v>68018.41</v>
      </c>
      <c r="F43" s="240">
        <v>26289.65</v>
      </c>
      <c r="G43" s="241"/>
      <c r="H43" s="238">
        <f t="shared" si="0"/>
        <v>38.650785868120117</v>
      </c>
      <c r="L43" s="32"/>
      <c r="M43" s="27"/>
      <c r="N43" s="24"/>
      <c r="O43" s="19"/>
      <c r="P43" s="19"/>
      <c r="Q43" s="19"/>
      <c r="R43" s="16"/>
      <c r="S43" s="30"/>
    </row>
    <row r="44" spans="1:19" s="28" customFormat="1" ht="15.75" x14ac:dyDescent="0.25">
      <c r="A44" s="253">
        <v>804</v>
      </c>
      <c r="B44" s="250" t="s">
        <v>190</v>
      </c>
      <c r="C44" s="240">
        <v>21404.65</v>
      </c>
      <c r="D44" s="240"/>
      <c r="E44" s="240">
        <v>21404.65</v>
      </c>
      <c r="F44" s="240">
        <v>7453.47</v>
      </c>
      <c r="G44" s="241"/>
      <c r="H44" s="238">
        <f t="shared" si="0"/>
        <v>34.82173266089378</v>
      </c>
      <c r="L44" s="32"/>
      <c r="M44" s="27"/>
      <c r="N44" s="24"/>
      <c r="O44" s="19"/>
      <c r="P44" s="16"/>
      <c r="Q44" s="19"/>
      <c r="R44" s="16"/>
      <c r="S44" s="30"/>
    </row>
    <row r="45" spans="1:19" s="28" customFormat="1" ht="15.75" x14ac:dyDescent="0.25">
      <c r="A45" s="254">
        <v>900</v>
      </c>
      <c r="B45" s="230" t="s">
        <v>191</v>
      </c>
      <c r="C45" s="231">
        <f>SUM(C46:C46)</f>
        <v>335.71</v>
      </c>
      <c r="D45" s="231"/>
      <c r="E45" s="231">
        <f>SUM(E46:E46)</f>
        <v>335.71</v>
      </c>
      <c r="F45" s="231">
        <f>SUM(F46:F46)</f>
        <v>0</v>
      </c>
      <c r="G45" s="232"/>
      <c r="H45" s="238">
        <f t="shared" si="0"/>
        <v>0</v>
      </c>
      <c r="L45" s="25"/>
      <c r="M45" s="8"/>
      <c r="N45" s="26"/>
      <c r="O45" s="10"/>
      <c r="P45" s="10"/>
      <c r="Q45" s="10"/>
      <c r="R45" s="16"/>
      <c r="S45" s="30"/>
    </row>
    <row r="46" spans="1:19" s="28" customFormat="1" ht="15.75" x14ac:dyDescent="0.25">
      <c r="A46" s="253">
        <v>909</v>
      </c>
      <c r="B46" s="250" t="s">
        <v>192</v>
      </c>
      <c r="C46" s="240">
        <v>335.71</v>
      </c>
      <c r="D46" s="240"/>
      <c r="E46" s="240">
        <v>335.71</v>
      </c>
      <c r="F46" s="240">
        <v>0</v>
      </c>
      <c r="G46" s="241"/>
      <c r="H46" s="238">
        <f t="shared" si="0"/>
        <v>0</v>
      </c>
      <c r="L46" s="32"/>
      <c r="M46" s="27"/>
      <c r="N46" s="24"/>
      <c r="O46" s="19"/>
      <c r="P46" s="19"/>
      <c r="Q46" s="19"/>
      <c r="R46" s="16"/>
      <c r="S46" s="30"/>
    </row>
    <row r="47" spans="1:19" s="28" customFormat="1" ht="15.75" x14ac:dyDescent="0.25">
      <c r="A47" s="255">
        <v>1000</v>
      </c>
      <c r="B47" s="230" t="s">
        <v>193</v>
      </c>
      <c r="C47" s="231">
        <f>SUM(C48:C51)</f>
        <v>129481.82999999999</v>
      </c>
      <c r="D47" s="231"/>
      <c r="E47" s="231">
        <f>SUM(E48:E51)</f>
        <v>129574.21999999999</v>
      </c>
      <c r="F47" s="231">
        <f>SUM(F48:F51)</f>
        <v>67232.160000000003</v>
      </c>
      <c r="G47" s="232"/>
      <c r="H47" s="233">
        <f t="shared" si="0"/>
        <v>51.886988013510717</v>
      </c>
      <c r="L47" s="32"/>
      <c r="M47" s="27"/>
      <c r="N47" s="24"/>
      <c r="O47" s="19"/>
      <c r="P47" s="19"/>
      <c r="Q47" s="19"/>
      <c r="R47" s="16"/>
      <c r="S47" s="30"/>
    </row>
    <row r="48" spans="1:19" s="28" customFormat="1" ht="15.75" x14ac:dyDescent="0.25">
      <c r="A48" s="256">
        <v>1001</v>
      </c>
      <c r="B48" s="250" t="s">
        <v>194</v>
      </c>
      <c r="C48" s="240">
        <v>10448.709999999999</v>
      </c>
      <c r="D48" s="240"/>
      <c r="E48" s="240">
        <v>10448.709999999999</v>
      </c>
      <c r="F48" s="240">
        <v>3343.47</v>
      </c>
      <c r="G48" s="241"/>
      <c r="H48" s="238">
        <f t="shared" si="0"/>
        <v>31.998878330435048</v>
      </c>
      <c r="L48" s="33"/>
      <c r="M48" s="8"/>
      <c r="N48" s="26"/>
      <c r="O48" s="10"/>
      <c r="P48" s="11"/>
      <c r="Q48" s="10"/>
      <c r="R48" s="16"/>
      <c r="S48" s="30"/>
    </row>
    <row r="49" spans="1:19" s="28" customFormat="1" ht="15.75" x14ac:dyDescent="0.25">
      <c r="A49" s="256">
        <v>1002</v>
      </c>
      <c r="B49" s="250" t="s">
        <v>195</v>
      </c>
      <c r="C49" s="240">
        <v>2991.99</v>
      </c>
      <c r="D49" s="240"/>
      <c r="E49" s="240">
        <v>2991.99</v>
      </c>
      <c r="F49" s="240">
        <v>1348</v>
      </c>
      <c r="G49" s="241"/>
      <c r="H49" s="238">
        <f t="shared" si="0"/>
        <v>45.053626516131409</v>
      </c>
      <c r="L49" s="32"/>
      <c r="M49" s="27"/>
      <c r="N49" s="24"/>
      <c r="O49" s="19"/>
      <c r="P49" s="19"/>
      <c r="Q49" s="19"/>
      <c r="R49" s="16"/>
      <c r="S49" s="30"/>
    </row>
    <row r="50" spans="1:19" s="34" customFormat="1" ht="15.75" x14ac:dyDescent="0.25">
      <c r="A50" s="256">
        <v>1003</v>
      </c>
      <c r="B50" s="250" t="s">
        <v>196</v>
      </c>
      <c r="C50" s="240">
        <v>107221.37</v>
      </c>
      <c r="D50" s="240"/>
      <c r="E50" s="240">
        <v>107221.37</v>
      </c>
      <c r="F50" s="240">
        <v>60792.15</v>
      </c>
      <c r="G50" s="241"/>
      <c r="H50" s="238">
        <f t="shared" si="0"/>
        <v>56.697792613543363</v>
      </c>
      <c r="L50" s="35"/>
      <c r="M50" s="8"/>
      <c r="N50" s="26"/>
      <c r="O50" s="10"/>
      <c r="P50" s="11"/>
      <c r="Q50" s="10"/>
      <c r="R50" s="16"/>
      <c r="S50" s="36"/>
    </row>
    <row r="51" spans="1:19" s="28" customFormat="1" ht="15.75" x14ac:dyDescent="0.25">
      <c r="A51" s="256">
        <v>1006</v>
      </c>
      <c r="B51" s="250" t="s">
        <v>197</v>
      </c>
      <c r="C51" s="240">
        <v>8819.76</v>
      </c>
      <c r="D51" s="240"/>
      <c r="E51" s="240">
        <v>8912.15</v>
      </c>
      <c r="F51" s="240">
        <v>1748.54</v>
      </c>
      <c r="G51" s="241"/>
      <c r="H51" s="238">
        <f t="shared" si="0"/>
        <v>19.619732612220396</v>
      </c>
      <c r="L51" s="37"/>
      <c r="M51" s="27"/>
      <c r="N51" s="24"/>
      <c r="O51" s="19"/>
      <c r="P51" s="16"/>
      <c r="Q51" s="19"/>
      <c r="R51" s="16"/>
      <c r="S51" s="30"/>
    </row>
    <row r="52" spans="1:19" s="28" customFormat="1" ht="15.75" x14ac:dyDescent="0.25">
      <c r="A52" s="255">
        <v>1100</v>
      </c>
      <c r="B52" s="230" t="s">
        <v>198</v>
      </c>
      <c r="C52" s="231">
        <f>SUM(C53:C53)</f>
        <v>21651.88</v>
      </c>
      <c r="D52" s="231"/>
      <c r="E52" s="231">
        <f>SUM(E53:E53)</f>
        <v>21651.88</v>
      </c>
      <c r="F52" s="231">
        <f>SUM(F53:F53)</f>
        <v>7324.5</v>
      </c>
      <c r="G52" s="232"/>
      <c r="H52" s="233">
        <f t="shared" si="0"/>
        <v>33.828471245914905</v>
      </c>
      <c r="L52" s="37"/>
      <c r="M52" s="27"/>
      <c r="N52" s="24"/>
      <c r="O52" s="19"/>
      <c r="P52" s="19"/>
      <c r="Q52" s="19"/>
      <c r="R52" s="16"/>
      <c r="S52" s="30"/>
    </row>
    <row r="53" spans="1:19" s="28" customFormat="1" ht="15.75" x14ac:dyDescent="0.25">
      <c r="A53" s="256">
        <v>1101</v>
      </c>
      <c r="B53" s="250" t="s">
        <v>199</v>
      </c>
      <c r="C53" s="240">
        <v>21651.88</v>
      </c>
      <c r="D53" s="240"/>
      <c r="E53" s="240">
        <v>21651.88</v>
      </c>
      <c r="F53" s="240">
        <v>7324.5</v>
      </c>
      <c r="G53" s="241"/>
      <c r="H53" s="238">
        <f t="shared" si="0"/>
        <v>33.828471245914905</v>
      </c>
      <c r="L53" s="37"/>
      <c r="M53" s="27"/>
      <c r="N53" s="24"/>
      <c r="O53" s="19"/>
      <c r="P53" s="16"/>
      <c r="Q53" s="19"/>
      <c r="R53" s="16"/>
      <c r="S53" s="30"/>
    </row>
    <row r="54" spans="1:19" s="28" customFormat="1" ht="15.75" x14ac:dyDescent="0.25">
      <c r="A54" s="255">
        <v>1200</v>
      </c>
      <c r="B54" s="230" t="s">
        <v>200</v>
      </c>
      <c r="C54" s="231">
        <f>SUM(C55+C56)</f>
        <v>2456.8999999999996</v>
      </c>
      <c r="D54" s="231"/>
      <c r="E54" s="231">
        <f>SUM(E55+E56)</f>
        <v>2456.8999999999996</v>
      </c>
      <c r="F54" s="231">
        <f>SUM(F55+F56)</f>
        <v>1036</v>
      </c>
      <c r="G54" s="232"/>
      <c r="H54" s="233">
        <f t="shared" si="0"/>
        <v>42.166958362163712</v>
      </c>
      <c r="L54" s="37"/>
      <c r="M54" s="27"/>
      <c r="N54" s="24"/>
      <c r="O54" s="19"/>
      <c r="P54" s="19"/>
      <c r="Q54" s="19"/>
      <c r="R54" s="16"/>
      <c r="S54" s="30"/>
    </row>
    <row r="55" spans="1:19" s="28" customFormat="1" ht="15.75" x14ac:dyDescent="0.25">
      <c r="A55" s="256">
        <v>1201</v>
      </c>
      <c r="B55" s="250" t="s">
        <v>201</v>
      </c>
      <c r="C55" s="240">
        <v>2089.64</v>
      </c>
      <c r="D55" s="240"/>
      <c r="E55" s="240">
        <v>2089.64</v>
      </c>
      <c r="F55" s="240">
        <v>875</v>
      </c>
      <c r="G55" s="241"/>
      <c r="H55" s="238">
        <f t="shared" si="0"/>
        <v>41.873241323864399</v>
      </c>
      <c r="L55" s="35"/>
      <c r="M55" s="8"/>
      <c r="N55" s="26"/>
      <c r="O55" s="10"/>
      <c r="P55" s="10"/>
      <c r="Q55" s="10"/>
      <c r="R55" s="16"/>
      <c r="S55" s="30"/>
    </row>
    <row r="56" spans="1:19" s="28" customFormat="1" ht="15.75" x14ac:dyDescent="0.25">
      <c r="A56" s="256">
        <v>1202</v>
      </c>
      <c r="B56" s="250" t="s">
        <v>202</v>
      </c>
      <c r="C56" s="240">
        <v>367.26</v>
      </c>
      <c r="D56" s="240"/>
      <c r="E56" s="240">
        <v>367.26</v>
      </c>
      <c r="F56" s="240">
        <v>161</v>
      </c>
      <c r="G56" s="241"/>
      <c r="H56" s="238">
        <f t="shared" si="0"/>
        <v>43.838152807275499</v>
      </c>
      <c r="L56" s="37"/>
      <c r="M56" s="27"/>
      <c r="N56" s="24"/>
      <c r="O56" s="19"/>
      <c r="P56" s="16"/>
      <c r="Q56" s="19"/>
      <c r="R56" s="16"/>
      <c r="S56" s="30"/>
    </row>
    <row r="57" spans="1:19" s="28" customFormat="1" ht="28.5" x14ac:dyDescent="0.25">
      <c r="A57" s="255">
        <v>1300</v>
      </c>
      <c r="B57" s="230" t="s">
        <v>203</v>
      </c>
      <c r="C57" s="231">
        <f>SUM(C58)</f>
        <v>158.49</v>
      </c>
      <c r="D57" s="231"/>
      <c r="E57" s="231">
        <f>SUM(E58)</f>
        <v>158.49</v>
      </c>
      <c r="F57" s="231">
        <f>SUM(F58)</f>
        <v>3.26</v>
      </c>
      <c r="G57" s="232"/>
      <c r="H57" s="233">
        <f t="shared" si="0"/>
        <v>2.0569121080194335</v>
      </c>
      <c r="L57" s="35"/>
      <c r="M57" s="8"/>
      <c r="N57" s="26"/>
      <c r="O57" s="10"/>
      <c r="P57" s="10"/>
      <c r="Q57" s="10"/>
      <c r="R57" s="16"/>
      <c r="S57" s="30"/>
    </row>
    <row r="58" spans="1:19" s="28" customFormat="1" ht="30" x14ac:dyDescent="0.25">
      <c r="A58" s="256">
        <v>1301</v>
      </c>
      <c r="B58" s="250" t="s">
        <v>204</v>
      </c>
      <c r="C58" s="240">
        <v>158.49</v>
      </c>
      <c r="D58" s="240"/>
      <c r="E58" s="240">
        <v>158.49</v>
      </c>
      <c r="F58" s="240">
        <v>3.26</v>
      </c>
      <c r="G58" s="232"/>
      <c r="H58" s="238">
        <f t="shared" si="0"/>
        <v>2.0569121080194335</v>
      </c>
      <c r="L58" s="37"/>
      <c r="M58" s="27"/>
      <c r="N58" s="24"/>
      <c r="O58" s="19"/>
      <c r="P58" s="16"/>
      <c r="Q58" s="19"/>
      <c r="R58" s="16"/>
      <c r="S58" s="30"/>
    </row>
    <row r="59" spans="1:19" ht="15.75" x14ac:dyDescent="0.25">
      <c r="A59" s="242"/>
      <c r="B59" s="257" t="s">
        <v>205</v>
      </c>
      <c r="C59" s="231">
        <f>SUM(C6+C15+C20+C27+C32+C36+C42+C45+C47+C52+C54+C57)</f>
        <v>2027526.1500000001</v>
      </c>
      <c r="D59" s="231">
        <f>SUM(D6+D15+D20+D27+D32+D36+D42+D45+D47+D52+D54+D57)</f>
        <v>0</v>
      </c>
      <c r="E59" s="231">
        <f>SUM(E6+E15+E20+E27+E32+E36+E42+E45+E47+E52+E54+E57)</f>
        <v>2027526.15</v>
      </c>
      <c r="F59" s="231">
        <f>SUM(F6+F15+F20+F27+F32+F36+F42+F45+F47+F52+F54+F57)</f>
        <v>588775.39</v>
      </c>
      <c r="G59" s="258"/>
      <c r="H59" s="233">
        <f t="shared" si="0"/>
        <v>29.039102159052305</v>
      </c>
      <c r="J59" s="73"/>
      <c r="L59" s="37"/>
      <c r="M59" s="27"/>
      <c r="N59" s="18"/>
      <c r="O59" s="19"/>
      <c r="P59" s="16"/>
      <c r="Q59" s="19"/>
      <c r="R59" s="16"/>
      <c r="S59" s="6"/>
    </row>
    <row r="60" spans="1:19" ht="15.75" x14ac:dyDescent="0.25">
      <c r="A60" s="227"/>
      <c r="B60" s="227"/>
      <c r="C60" s="227"/>
      <c r="D60" s="227"/>
      <c r="E60" s="227"/>
      <c r="F60" s="259"/>
      <c r="G60" s="227"/>
      <c r="H60" s="227"/>
      <c r="L60" s="35"/>
      <c r="M60" s="8"/>
      <c r="N60" s="26"/>
      <c r="O60" s="10"/>
      <c r="P60" s="10"/>
      <c r="Q60" s="10"/>
      <c r="R60" s="16"/>
      <c r="S60" s="6"/>
    </row>
    <row r="61" spans="1:19" x14ac:dyDescent="0.25">
      <c r="L61" s="39"/>
      <c r="M61" s="39"/>
      <c r="N61" s="39"/>
      <c r="O61" s="39"/>
      <c r="P61" s="39"/>
      <c r="Q61" s="39"/>
      <c r="R61" s="39"/>
      <c r="S61" s="6"/>
    </row>
    <row r="62" spans="1:19" ht="15" customHeight="1" x14ac:dyDescent="0.25">
      <c r="A62" s="268" t="s">
        <v>457</v>
      </c>
      <c r="B62" s="268"/>
      <c r="C62" s="268"/>
      <c r="D62" s="268"/>
      <c r="E62" s="268"/>
      <c r="F62" s="268"/>
      <c r="G62" s="268"/>
      <c r="H62" s="268"/>
      <c r="L62" s="39"/>
      <c r="M62" s="39"/>
      <c r="N62" s="39"/>
      <c r="O62" s="39"/>
      <c r="P62" s="39"/>
      <c r="Q62" s="39"/>
      <c r="R62" s="39"/>
      <c r="S62" s="6"/>
    </row>
    <row r="63" spans="1:19" ht="15.75" x14ac:dyDescent="0.25">
      <c r="A63" s="268"/>
      <c r="B63" s="268"/>
      <c r="C63" s="268"/>
      <c r="D63" s="268"/>
      <c r="E63" s="268"/>
      <c r="F63" s="268"/>
      <c r="G63" s="268"/>
      <c r="H63" s="268"/>
      <c r="L63" s="40"/>
      <c r="M63" s="40"/>
      <c r="N63" s="40"/>
      <c r="O63" s="40"/>
      <c r="P63" s="40"/>
      <c r="Q63" s="40"/>
      <c r="R63" s="40"/>
      <c r="S63" s="6"/>
    </row>
    <row r="64" spans="1:19" ht="12.75" customHeight="1" x14ac:dyDescent="0.25">
      <c r="A64" s="268"/>
      <c r="B64" s="268"/>
      <c r="C64" s="268"/>
      <c r="D64" s="268"/>
      <c r="E64" s="268"/>
      <c r="F64" s="268"/>
      <c r="G64" s="268"/>
      <c r="H64" s="268"/>
      <c r="L64" s="6"/>
      <c r="M64" s="6"/>
      <c r="N64" s="6"/>
      <c r="O64" s="6"/>
      <c r="P64" s="6"/>
      <c r="Q64" s="6"/>
      <c r="R64" s="6"/>
      <c r="S64" s="6"/>
    </row>
    <row r="65" spans="1:19" ht="44.25" customHeight="1" x14ac:dyDescent="0.25">
      <c r="A65" s="268"/>
      <c r="B65" s="268"/>
      <c r="C65" s="268"/>
      <c r="D65" s="268"/>
      <c r="E65" s="268"/>
      <c r="F65" s="268"/>
      <c r="G65" s="268"/>
      <c r="H65" s="268"/>
      <c r="L65" s="41"/>
      <c r="M65" s="41"/>
      <c r="N65" s="41"/>
      <c r="O65" s="41"/>
      <c r="P65" s="41"/>
      <c r="Q65" s="41"/>
      <c r="R65" s="41"/>
      <c r="S65" s="6"/>
    </row>
    <row r="66" spans="1:19" ht="12.75" hidden="1" customHeight="1" x14ac:dyDescent="0.25">
      <c r="A66" s="268"/>
      <c r="B66" s="268"/>
      <c r="C66" s="268"/>
      <c r="D66" s="268"/>
      <c r="E66" s="268"/>
      <c r="F66" s="268"/>
      <c r="G66" s="268"/>
      <c r="H66" s="268"/>
      <c r="L66" s="41"/>
      <c r="M66" s="41"/>
      <c r="N66" s="41"/>
      <c r="O66" s="41"/>
      <c r="P66" s="41"/>
      <c r="Q66" s="41"/>
      <c r="R66" s="41"/>
      <c r="S66" s="6"/>
    </row>
    <row r="67" spans="1:19" ht="12.75" customHeight="1" x14ac:dyDescent="0.25">
      <c r="L67" s="41"/>
      <c r="M67" s="41"/>
      <c r="N67" s="41"/>
      <c r="O67" s="41"/>
      <c r="P67" s="41"/>
      <c r="Q67" s="41"/>
      <c r="R67" s="41"/>
      <c r="S67" s="6"/>
    </row>
    <row r="68" spans="1:19" ht="12.75" customHeight="1" x14ac:dyDescent="0.25">
      <c r="L68" s="41"/>
      <c r="M68" s="41"/>
      <c r="N68" s="41"/>
      <c r="O68" s="41"/>
      <c r="P68" s="41"/>
      <c r="Q68" s="41"/>
      <c r="R68" s="41"/>
      <c r="S68" s="6"/>
    </row>
    <row r="69" spans="1:19" ht="12.75" customHeight="1" x14ac:dyDescent="0.25">
      <c r="L69" s="41"/>
      <c r="M69" s="41"/>
      <c r="N69" s="41"/>
      <c r="O69" s="41"/>
      <c r="P69" s="41"/>
      <c r="Q69" s="41"/>
      <c r="R69" s="41"/>
      <c r="S69" s="6"/>
    </row>
    <row r="70" spans="1:19" x14ac:dyDescent="0.25">
      <c r="L70" s="6"/>
      <c r="M70" s="6"/>
      <c r="N70" s="6"/>
      <c r="O70" s="6"/>
      <c r="P70" s="6"/>
      <c r="Q70" s="6"/>
      <c r="R70" s="6"/>
      <c r="S70" s="6"/>
    </row>
  </sheetData>
  <mergeCells count="4">
    <mergeCell ref="A1:H1"/>
    <mergeCell ref="A2:H2"/>
    <mergeCell ref="F3:H3"/>
    <mergeCell ref="A62:H66"/>
  </mergeCells>
  <pageMargins left="0.34" right="0.15748031496062992" top="0.27559055118110237" bottom="0.47244094488188981" header="0.15748031496062992" footer="0.5511811023622047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3"/>
  <sheetViews>
    <sheetView workbookViewId="0">
      <selection activeCell="A4" sqref="A4:F4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  <col min="20" max="20" width="9.7109375" bestFit="1" customWidth="1"/>
  </cols>
  <sheetData>
    <row r="2" spans="1:20" ht="15.75" customHeight="1" x14ac:dyDescent="0.25">
      <c r="A2" s="269" t="s">
        <v>213</v>
      </c>
      <c r="B2" s="269"/>
      <c r="C2" s="269"/>
      <c r="D2" s="269"/>
      <c r="E2" s="269"/>
      <c r="F2" s="269"/>
      <c r="G2" s="48"/>
      <c r="H2" s="48"/>
      <c r="I2" s="48"/>
    </row>
    <row r="3" spans="1:20" ht="15.75" x14ac:dyDescent="0.25">
      <c r="A3" s="269"/>
      <c r="B3" s="269"/>
      <c r="C3" s="269"/>
      <c r="D3" s="269"/>
      <c r="E3" s="269"/>
      <c r="F3" s="269"/>
      <c r="G3" s="48"/>
      <c r="H3" s="48"/>
      <c r="I3" s="48"/>
    </row>
    <row r="4" spans="1:20" ht="15.75" x14ac:dyDescent="0.25">
      <c r="A4" s="270" t="s">
        <v>454</v>
      </c>
      <c r="B4" s="270"/>
      <c r="C4" s="270"/>
      <c r="D4" s="270"/>
      <c r="E4" s="270"/>
      <c r="F4" s="270"/>
    </row>
    <row r="5" spans="1:20" ht="76.5" x14ac:dyDescent="0.25">
      <c r="A5" s="51" t="s">
        <v>214</v>
      </c>
      <c r="B5" s="51" t="s">
        <v>215</v>
      </c>
      <c r="C5" s="51" t="s">
        <v>216</v>
      </c>
      <c r="D5" s="49" t="s">
        <v>300</v>
      </c>
      <c r="E5" s="49" t="s">
        <v>458</v>
      </c>
      <c r="F5" s="49" t="s">
        <v>268</v>
      </c>
    </row>
    <row r="6" spans="1:20" x14ac:dyDescent="0.25">
      <c r="A6" s="52">
        <v>1</v>
      </c>
      <c r="B6" s="53">
        <v>2</v>
      </c>
      <c r="C6" s="53">
        <v>3</v>
      </c>
      <c r="D6" s="72">
        <v>4</v>
      </c>
      <c r="E6" s="50"/>
      <c r="F6" s="50"/>
    </row>
    <row r="7" spans="1:20" ht="31.5" x14ac:dyDescent="0.25">
      <c r="A7" s="54" t="s">
        <v>217</v>
      </c>
      <c r="B7" s="55" t="s">
        <v>218</v>
      </c>
      <c r="C7" s="56" t="s">
        <v>219</v>
      </c>
      <c r="D7" s="75">
        <f>SUM(D8)</f>
        <v>164603.60999999999</v>
      </c>
      <c r="E7" s="66">
        <f>SUM(E8)</f>
        <v>68975.09</v>
      </c>
      <c r="F7" s="63" t="s">
        <v>269</v>
      </c>
      <c r="T7" s="263">
        <f>Доходы!D192-Расходы!F59</f>
        <v>-68975.089999999967</v>
      </c>
    </row>
    <row r="8" spans="1:20" ht="47.25" x14ac:dyDescent="0.25">
      <c r="A8" s="54" t="s">
        <v>220</v>
      </c>
      <c r="B8" s="55" t="s">
        <v>221</v>
      </c>
      <c r="C8" s="56" t="s">
        <v>222</v>
      </c>
      <c r="D8" s="75">
        <f>SUM(D9+D14+D23)</f>
        <v>164603.60999999999</v>
      </c>
      <c r="E8" s="66">
        <f>SUM(E9+E14+E23)</f>
        <v>68975.09</v>
      </c>
      <c r="F8" s="63" t="s">
        <v>269</v>
      </c>
    </row>
    <row r="9" spans="1:20" ht="31.5" x14ac:dyDescent="0.25">
      <c r="A9" s="57" t="s">
        <v>223</v>
      </c>
      <c r="B9" s="58" t="s">
        <v>224</v>
      </c>
      <c r="C9" s="59" t="s">
        <v>225</v>
      </c>
      <c r="D9" s="76">
        <f>SUM(D10-D12)</f>
        <v>0</v>
      </c>
      <c r="E9" s="67">
        <f>SUM(E10-E12)</f>
        <v>0</v>
      </c>
      <c r="F9" s="63" t="s">
        <v>269</v>
      </c>
    </row>
    <row r="10" spans="1:20" ht="49.5" customHeight="1" x14ac:dyDescent="0.25">
      <c r="A10" s="57" t="s">
        <v>226</v>
      </c>
      <c r="B10" s="58" t="s">
        <v>227</v>
      </c>
      <c r="C10" s="59" t="s">
        <v>228</v>
      </c>
      <c r="D10" s="76">
        <f>SUM(D11)</f>
        <v>5000</v>
      </c>
      <c r="E10" s="67">
        <f>SUM(E11)</f>
        <v>0</v>
      </c>
      <c r="F10" s="62" t="s">
        <v>269</v>
      </c>
    </row>
    <row r="11" spans="1:20" ht="47.25" x14ac:dyDescent="0.25">
      <c r="A11" s="57" t="s">
        <v>229</v>
      </c>
      <c r="B11" s="58" t="s">
        <v>230</v>
      </c>
      <c r="C11" s="59" t="s">
        <v>231</v>
      </c>
      <c r="D11" s="76">
        <v>5000</v>
      </c>
      <c r="E11" s="68">
        <v>0</v>
      </c>
      <c r="F11" s="62" t="s">
        <v>269</v>
      </c>
    </row>
    <row r="12" spans="1:20" ht="47.25" x14ac:dyDescent="0.25">
      <c r="A12" s="57" t="s">
        <v>232</v>
      </c>
      <c r="B12" s="58" t="s">
        <v>233</v>
      </c>
      <c r="C12" s="59" t="s">
        <v>234</v>
      </c>
      <c r="D12" s="76">
        <f>SUM(D13)</f>
        <v>5000</v>
      </c>
      <c r="E12" s="67">
        <f>SUM(E13)</f>
        <v>0</v>
      </c>
      <c r="F12" s="62" t="s">
        <v>269</v>
      </c>
    </row>
    <row r="13" spans="1:20" ht="47.25" x14ac:dyDescent="0.25">
      <c r="A13" s="57" t="s">
        <v>235</v>
      </c>
      <c r="B13" s="58" t="s">
        <v>236</v>
      </c>
      <c r="C13" s="60" t="s">
        <v>237</v>
      </c>
      <c r="D13" s="76">
        <v>5000</v>
      </c>
      <c r="E13" s="68">
        <v>0</v>
      </c>
      <c r="F13" s="62" t="s">
        <v>269</v>
      </c>
    </row>
    <row r="14" spans="1:20" ht="47.25" x14ac:dyDescent="0.25">
      <c r="A14" s="57" t="s">
        <v>238</v>
      </c>
      <c r="B14" s="58" t="s">
        <v>239</v>
      </c>
      <c r="C14" s="59" t="s">
        <v>240</v>
      </c>
      <c r="D14" s="76">
        <f>SUM(D15-D17)</f>
        <v>-2211.8499999999985</v>
      </c>
      <c r="E14" s="67">
        <f>SUM(E15-E17)</f>
        <v>6688.15</v>
      </c>
      <c r="F14" s="62">
        <f>E14/D14</f>
        <v>-3.0237809978072674</v>
      </c>
    </row>
    <row r="15" spans="1:20" ht="63" x14ac:dyDescent="0.25">
      <c r="A15" s="57" t="s">
        <v>241</v>
      </c>
      <c r="B15" s="58" t="s">
        <v>242</v>
      </c>
      <c r="C15" s="59" t="s">
        <v>243</v>
      </c>
      <c r="D15" s="76">
        <f>SUM(D16)</f>
        <v>17000</v>
      </c>
      <c r="E15" s="67">
        <f>SUM(E16)</f>
        <v>8900</v>
      </c>
      <c r="F15" s="62" t="s">
        <v>269</v>
      </c>
    </row>
    <row r="16" spans="1:20" ht="63" x14ac:dyDescent="0.25">
      <c r="A16" s="57" t="s">
        <v>244</v>
      </c>
      <c r="B16" s="58" t="s">
        <v>245</v>
      </c>
      <c r="C16" s="59" t="s">
        <v>246</v>
      </c>
      <c r="D16" s="76">
        <v>17000</v>
      </c>
      <c r="E16" s="68">
        <v>8900</v>
      </c>
      <c r="F16" s="62" t="s">
        <v>269</v>
      </c>
    </row>
    <row r="17" spans="1:6" ht="78.75" x14ac:dyDescent="0.25">
      <c r="A17" s="57" t="s">
        <v>247</v>
      </c>
      <c r="B17" s="58" t="s">
        <v>248</v>
      </c>
      <c r="C17" s="59" t="s">
        <v>249</v>
      </c>
      <c r="D17" s="76">
        <f>SUM(D18)</f>
        <v>19211.849999999999</v>
      </c>
      <c r="E17" s="67">
        <f>SUM(E18)</f>
        <v>2211.85</v>
      </c>
      <c r="F17" s="62">
        <f>E18/D18</f>
        <v>0.1151294643670443</v>
      </c>
    </row>
    <row r="18" spans="1:6" ht="69" customHeight="1" x14ac:dyDescent="0.25">
      <c r="A18" s="57" t="s">
        <v>250</v>
      </c>
      <c r="B18" s="61" t="s">
        <v>251</v>
      </c>
      <c r="C18" s="59" t="s">
        <v>252</v>
      </c>
      <c r="D18" s="76">
        <v>19211.849999999999</v>
      </c>
      <c r="E18" s="68">
        <v>2211.85</v>
      </c>
      <c r="F18" s="62">
        <f>E18/D18</f>
        <v>0.1151294643670443</v>
      </c>
    </row>
    <row r="19" spans="1:6" ht="47.25" x14ac:dyDescent="0.25">
      <c r="A19" s="57" t="s">
        <v>253</v>
      </c>
      <c r="B19" s="58" t="s">
        <v>254</v>
      </c>
      <c r="C19" s="59" t="s">
        <v>255</v>
      </c>
      <c r="D19" s="76">
        <f>SUM(D20)</f>
        <v>0</v>
      </c>
      <c r="E19" s="67">
        <f>SUM(E20)</f>
        <v>0</v>
      </c>
      <c r="F19" s="62" t="s">
        <v>269</v>
      </c>
    </row>
    <row r="20" spans="1:6" ht="127.5" customHeight="1" x14ac:dyDescent="0.25">
      <c r="A20" s="57" t="s">
        <v>256</v>
      </c>
      <c r="B20" s="61" t="s">
        <v>257</v>
      </c>
      <c r="C20" s="59" t="s">
        <v>258</v>
      </c>
      <c r="D20" s="76">
        <v>0</v>
      </c>
      <c r="E20" s="68">
        <v>0</v>
      </c>
      <c r="F20" s="62" t="s">
        <v>269</v>
      </c>
    </row>
    <row r="21" spans="1:6" ht="51" customHeight="1" x14ac:dyDescent="0.25">
      <c r="A21" s="57" t="s">
        <v>259</v>
      </c>
      <c r="B21" s="58" t="s">
        <v>260</v>
      </c>
      <c r="C21" s="59" t="s">
        <v>261</v>
      </c>
      <c r="D21" s="76">
        <f>SUM(D22)</f>
        <v>0</v>
      </c>
      <c r="E21" s="67">
        <f>SUM(E22)</f>
        <v>0</v>
      </c>
      <c r="F21" s="62" t="s">
        <v>269</v>
      </c>
    </row>
    <row r="22" spans="1:6" ht="67.5" customHeight="1" x14ac:dyDescent="0.25">
      <c r="A22" s="57" t="s">
        <v>262</v>
      </c>
      <c r="B22" s="58" t="s">
        <v>263</v>
      </c>
      <c r="C22" s="59" t="s">
        <v>264</v>
      </c>
      <c r="D22" s="76">
        <v>0</v>
      </c>
      <c r="E22" s="69">
        <v>0</v>
      </c>
      <c r="F22" s="62" t="s">
        <v>269</v>
      </c>
    </row>
    <row r="23" spans="1:6" ht="34.5" customHeight="1" x14ac:dyDescent="0.25">
      <c r="A23" s="57" t="s">
        <v>265</v>
      </c>
      <c r="B23" s="58" t="s">
        <v>266</v>
      </c>
      <c r="C23" s="59" t="s">
        <v>267</v>
      </c>
      <c r="D23" s="76">
        <v>166815.46</v>
      </c>
      <c r="E23" s="70">
        <v>62286.94</v>
      </c>
      <c r="F23" s="63" t="s">
        <v>269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A4" sqref="A4:B4"/>
    </sheetView>
  </sheetViews>
  <sheetFormatPr defaultRowHeight="15" x14ac:dyDescent="0.25"/>
  <cols>
    <col min="1" max="1" width="49.42578125" customWidth="1"/>
    <col min="2" max="2" width="34.85546875" customWidth="1"/>
  </cols>
  <sheetData>
    <row r="2" spans="1:2" ht="18" customHeight="1" x14ac:dyDescent="0.25">
      <c r="A2" s="271" t="s">
        <v>208</v>
      </c>
      <c r="B2" s="271"/>
    </row>
    <row r="3" spans="1:2" s="1" customFormat="1" ht="19.5" customHeight="1" x14ac:dyDescent="0.25">
      <c r="A3" s="271" t="s">
        <v>209</v>
      </c>
      <c r="B3" s="271"/>
    </row>
    <row r="4" spans="1:2" ht="15.75" x14ac:dyDescent="0.25">
      <c r="A4" s="272" t="s">
        <v>455</v>
      </c>
      <c r="B4" s="272"/>
    </row>
    <row r="5" spans="1:2" ht="42.75" x14ac:dyDescent="0.25">
      <c r="A5" s="42" t="s">
        <v>206</v>
      </c>
      <c r="B5" s="43" t="s">
        <v>207</v>
      </c>
    </row>
    <row r="6" spans="1:2" x14ac:dyDescent="0.25">
      <c r="A6" s="44" t="s">
        <v>210</v>
      </c>
      <c r="B6" s="65">
        <v>17425</v>
      </c>
    </row>
    <row r="8" spans="1:2" x14ac:dyDescent="0.25">
      <c r="B8" s="1" t="s">
        <v>122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A3" sqref="A3:B3"/>
    </sheetView>
  </sheetViews>
  <sheetFormatPr defaultRowHeight="15" x14ac:dyDescent="0.25"/>
  <cols>
    <col min="1" max="1" width="54" customWidth="1"/>
    <col min="2" max="2" width="17.85546875" customWidth="1"/>
  </cols>
  <sheetData>
    <row r="2" spans="1:2" ht="61.5" customHeight="1" x14ac:dyDescent="0.25">
      <c r="A2" s="273" t="s">
        <v>212</v>
      </c>
      <c r="B2" s="273"/>
    </row>
    <row r="3" spans="1:2" ht="15.75" x14ac:dyDescent="0.25">
      <c r="A3" s="272" t="s">
        <v>454</v>
      </c>
      <c r="B3" s="272"/>
    </row>
    <row r="4" spans="1:2" ht="38.25" x14ac:dyDescent="0.25">
      <c r="A4" s="46" t="s">
        <v>206</v>
      </c>
      <c r="B4" s="47" t="s">
        <v>207</v>
      </c>
    </row>
    <row r="5" spans="1:2" ht="29.25" customHeight="1" x14ac:dyDescent="0.25">
      <c r="A5" s="45" t="s">
        <v>211</v>
      </c>
      <c r="B5" s="71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Olga B. Konovalova</cp:lastModifiedBy>
  <cp:lastPrinted>2019-06-04T06:41:46Z</cp:lastPrinted>
  <dcterms:created xsi:type="dcterms:W3CDTF">2015-01-16T05:02:30Z</dcterms:created>
  <dcterms:modified xsi:type="dcterms:W3CDTF">2019-06-05T08:46:05Z</dcterms:modified>
</cp:coreProperties>
</file>