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9095" windowHeight="9240" activeTab="3"/>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definedName name="_xlnm.Print_Area" localSheetId="0">Доходы!#REF!</definedName>
  </definedNames>
  <calcPr calcId="144525"/>
</workbook>
</file>

<file path=xl/calcChain.xml><?xml version="1.0" encoding="utf-8"?>
<calcChain xmlns="http://schemas.openxmlformats.org/spreadsheetml/2006/main">
  <c r="F223" i="4" l="1"/>
  <c r="F222" i="4"/>
  <c r="D221" i="4"/>
  <c r="C221" i="4"/>
  <c r="F220" i="4"/>
  <c r="D219" i="4"/>
  <c r="C219" i="4"/>
  <c r="F218" i="4"/>
  <c r="D217" i="4"/>
  <c r="F217" i="4" s="1"/>
  <c r="C217" i="4"/>
  <c r="F216" i="4"/>
  <c r="E216" i="4"/>
  <c r="F215" i="4"/>
  <c r="F214" i="4"/>
  <c r="F213" i="4"/>
  <c r="E213" i="4"/>
  <c r="F212" i="4"/>
  <c r="E212" i="4"/>
  <c r="F211" i="4"/>
  <c r="E211" i="4"/>
  <c r="F210" i="4"/>
  <c r="E210" i="4"/>
  <c r="F209" i="4"/>
  <c r="E209" i="4"/>
  <c r="F208" i="4"/>
  <c r="E208" i="4"/>
  <c r="F207" i="4"/>
  <c r="E207" i="4"/>
  <c r="F206" i="4"/>
  <c r="E206" i="4"/>
  <c r="F205" i="4"/>
  <c r="E205" i="4"/>
  <c r="F204" i="4"/>
  <c r="F203" i="4"/>
  <c r="F202" i="4"/>
  <c r="D201" i="4"/>
  <c r="C201" i="4"/>
  <c r="C199" i="4" s="1"/>
  <c r="F200" i="4"/>
  <c r="E200" i="4"/>
  <c r="C198" i="4"/>
  <c r="E198" i="4" s="1"/>
  <c r="F197" i="4"/>
  <c r="E197" i="4"/>
  <c r="D196" i="4"/>
  <c r="C196" i="4"/>
  <c r="F195" i="4"/>
  <c r="E195" i="4"/>
  <c r="F194" i="4"/>
  <c r="E194" i="4"/>
  <c r="F193" i="4"/>
  <c r="E193" i="4"/>
  <c r="F192" i="4"/>
  <c r="E192" i="4"/>
  <c r="F191" i="4"/>
  <c r="E191" i="4"/>
  <c r="F190" i="4"/>
  <c r="E190" i="4"/>
  <c r="F189" i="4"/>
  <c r="E189" i="4"/>
  <c r="F188" i="4"/>
  <c r="E188" i="4"/>
  <c r="F187" i="4"/>
  <c r="E187" i="4"/>
  <c r="F186" i="4"/>
  <c r="F185" i="4"/>
  <c r="E185" i="4"/>
  <c r="D184" i="4"/>
  <c r="C184" i="4"/>
  <c r="E184" i="4" s="1"/>
  <c r="F183" i="4"/>
  <c r="E183" i="4"/>
  <c r="F181" i="4"/>
  <c r="F180" i="4"/>
  <c r="F179" i="4"/>
  <c r="F178" i="4"/>
  <c r="F177" i="4"/>
  <c r="E177" i="4"/>
  <c r="F176" i="4"/>
  <c r="E176" i="4"/>
  <c r="F175" i="4"/>
  <c r="E175" i="4"/>
  <c r="F174" i="4"/>
  <c r="E174" i="4"/>
  <c r="F173" i="4"/>
  <c r="E173" i="4"/>
  <c r="F172" i="4"/>
  <c r="E172" i="4"/>
  <c r="F171" i="4"/>
  <c r="E171" i="4"/>
  <c r="F170" i="4"/>
  <c r="F169" i="4"/>
  <c r="E169" i="4"/>
  <c r="D168" i="4"/>
  <c r="C168" i="4"/>
  <c r="C156" i="4" s="1"/>
  <c r="F167" i="4"/>
  <c r="E167" i="4"/>
  <c r="F166" i="4"/>
  <c r="F165" i="4"/>
  <c r="E165" i="4"/>
  <c r="F164" i="4"/>
  <c r="E164" i="4"/>
  <c r="F163" i="4"/>
  <c r="E163" i="4"/>
  <c r="F162" i="4"/>
  <c r="E162" i="4"/>
  <c r="F161" i="4"/>
  <c r="E161" i="4"/>
  <c r="F160" i="4"/>
  <c r="F159" i="4"/>
  <c r="E159" i="4"/>
  <c r="F158" i="4"/>
  <c r="E158" i="4"/>
  <c r="F157" i="4"/>
  <c r="E157" i="4"/>
  <c r="C155" i="4"/>
  <c r="F155" i="4" s="1"/>
  <c r="C154" i="4"/>
  <c r="F154" i="4" s="1"/>
  <c r="D153" i="4"/>
  <c r="F150" i="4"/>
  <c r="F149" i="4"/>
  <c r="D148" i="4"/>
  <c r="F148" i="4" s="1"/>
  <c r="F147" i="4"/>
  <c r="F146" i="4"/>
  <c r="F145" i="4"/>
  <c r="F144" i="4"/>
  <c r="D143" i="4"/>
  <c r="F143" i="4" s="1"/>
  <c r="C143" i="4"/>
  <c r="C142" i="4" s="1"/>
  <c r="D142" i="4"/>
  <c r="F141" i="4"/>
  <c r="E141" i="4"/>
  <c r="F140" i="4"/>
  <c r="E140" i="4"/>
  <c r="F139" i="4"/>
  <c r="D138" i="4"/>
  <c r="F138" i="4" s="1"/>
  <c r="C138" i="4"/>
  <c r="F137" i="4"/>
  <c r="E137" i="4"/>
  <c r="F136" i="4"/>
  <c r="E136" i="4"/>
  <c r="F135" i="4"/>
  <c r="E135" i="4"/>
  <c r="F134" i="4"/>
  <c r="E134" i="4"/>
  <c r="F133" i="4"/>
  <c r="E133" i="4"/>
  <c r="F132" i="4"/>
  <c r="F131" i="4"/>
  <c r="E131" i="4"/>
  <c r="F130" i="4"/>
  <c r="E130" i="4"/>
  <c r="F129" i="4"/>
  <c r="E129" i="4"/>
  <c r="F128" i="4"/>
  <c r="E128" i="4"/>
  <c r="D128" i="4"/>
  <c r="C128" i="4"/>
  <c r="F127" i="4"/>
  <c r="F126" i="4"/>
  <c r="E126" i="4"/>
  <c r="D125" i="4"/>
  <c r="C125" i="4"/>
  <c r="F124" i="4"/>
  <c r="E124" i="4"/>
  <c r="F123" i="4"/>
  <c r="E123" i="4"/>
  <c r="D122" i="4"/>
  <c r="C122" i="4"/>
  <c r="F121" i="4"/>
  <c r="E121" i="4"/>
  <c r="F120" i="4"/>
  <c r="E120" i="4"/>
  <c r="E119" i="4"/>
  <c r="D119" i="4"/>
  <c r="C119" i="4"/>
  <c r="F118" i="4"/>
  <c r="E118" i="4"/>
  <c r="F117" i="4"/>
  <c r="E117" i="4"/>
  <c r="F116" i="4"/>
  <c r="E116" i="4"/>
  <c r="F115" i="4"/>
  <c r="E115" i="4"/>
  <c r="D114" i="4"/>
  <c r="F114" i="4" s="1"/>
  <c r="C114" i="4"/>
  <c r="F113" i="4"/>
  <c r="F112" i="4"/>
  <c r="E112" i="4"/>
  <c r="F111" i="4"/>
  <c r="E111" i="4"/>
  <c r="F110" i="4"/>
  <c r="E110" i="4"/>
  <c r="D110" i="4"/>
  <c r="C110" i="4"/>
  <c r="F109" i="4"/>
  <c r="E109" i="4"/>
  <c r="F108" i="4"/>
  <c r="E108" i="4"/>
  <c r="F107" i="4"/>
  <c r="E107" i="4"/>
  <c r="F106" i="4"/>
  <c r="E106" i="4"/>
  <c r="F105" i="4"/>
  <c r="F104" i="4"/>
  <c r="E104" i="4"/>
  <c r="F103" i="4"/>
  <c r="E103" i="4"/>
  <c r="F102" i="4"/>
  <c r="E102" i="4"/>
  <c r="F101" i="4"/>
  <c r="E101" i="4"/>
  <c r="F100" i="4"/>
  <c r="E100" i="4"/>
  <c r="D99" i="4"/>
  <c r="C99" i="4"/>
  <c r="F98" i="4"/>
  <c r="E98" i="4"/>
  <c r="F97" i="4"/>
  <c r="E97" i="4"/>
  <c r="D96" i="4"/>
  <c r="C96" i="4"/>
  <c r="E96" i="4" s="1"/>
  <c r="F95" i="4"/>
  <c r="E95" i="4"/>
  <c r="F94" i="4"/>
  <c r="E94" i="4"/>
  <c r="E93" i="4"/>
  <c r="D93" i="4"/>
  <c r="F93" i="4" s="1"/>
  <c r="C93" i="4"/>
  <c r="D92" i="4"/>
  <c r="F91" i="4"/>
  <c r="E91" i="4"/>
  <c r="D90" i="4"/>
  <c r="C90" i="4"/>
  <c r="F89" i="4"/>
  <c r="F88" i="4"/>
  <c r="E88" i="4"/>
  <c r="D87" i="4"/>
  <c r="F87" i="4" s="1"/>
  <c r="C87" i="4"/>
  <c r="C84" i="4" s="1"/>
  <c r="F86" i="4"/>
  <c r="F85" i="4"/>
  <c r="F83" i="4"/>
  <c r="D82" i="4"/>
  <c r="C82" i="4"/>
  <c r="F80" i="4"/>
  <c r="E80" i="4"/>
  <c r="F79" i="4"/>
  <c r="E79" i="4"/>
  <c r="F78" i="4"/>
  <c r="F77" i="4"/>
  <c r="F76" i="4"/>
  <c r="E76" i="4"/>
  <c r="F75" i="4"/>
  <c r="E75" i="4"/>
  <c r="D74" i="4"/>
  <c r="F74" i="4" s="1"/>
  <c r="C74" i="4"/>
  <c r="C71" i="4" s="1"/>
  <c r="C68" i="4" s="1"/>
  <c r="F73" i="4"/>
  <c r="E73" i="4"/>
  <c r="D72" i="4"/>
  <c r="F72" i="4" s="1"/>
  <c r="C72" i="4"/>
  <c r="F70" i="4"/>
  <c r="E70" i="4"/>
  <c r="D69" i="4"/>
  <c r="F69" i="4" s="1"/>
  <c r="C69" i="4"/>
  <c r="F67" i="4"/>
  <c r="E67" i="4"/>
  <c r="F66" i="4"/>
  <c r="E66" i="4"/>
  <c r="F65" i="4"/>
  <c r="E65" i="4"/>
  <c r="F64" i="4"/>
  <c r="E64" i="4"/>
  <c r="D63" i="4"/>
  <c r="E63" i="4" s="1"/>
  <c r="C63" i="4"/>
  <c r="C62" i="4"/>
  <c r="F61" i="4"/>
  <c r="E61" i="4"/>
  <c r="F60" i="4"/>
  <c r="E60" i="4"/>
  <c r="F59" i="4"/>
  <c r="E59" i="4"/>
  <c r="F58" i="4"/>
  <c r="F57" i="4"/>
  <c r="D56" i="4"/>
  <c r="E56" i="4" s="1"/>
  <c r="C56" i="4"/>
  <c r="F55" i="4"/>
  <c r="E55" i="4"/>
  <c r="F54" i="4"/>
  <c r="E54" i="4"/>
  <c r="D53" i="4"/>
  <c r="F53" i="4" s="1"/>
  <c r="C53" i="4"/>
  <c r="F52" i="4"/>
  <c r="E52" i="4"/>
  <c r="F51" i="4"/>
  <c r="E51" i="4"/>
  <c r="D50" i="4"/>
  <c r="E50" i="4" s="1"/>
  <c r="C50" i="4"/>
  <c r="F49" i="4"/>
  <c r="E49" i="4"/>
  <c r="F48" i="4"/>
  <c r="E48" i="4"/>
  <c r="D47" i="4"/>
  <c r="F47" i="4" s="1"/>
  <c r="C47" i="4"/>
  <c r="F46" i="4"/>
  <c r="E46" i="4"/>
  <c r="D45" i="4"/>
  <c r="F45" i="4" s="1"/>
  <c r="C45" i="4"/>
  <c r="F44" i="4"/>
  <c r="E44" i="4"/>
  <c r="F43" i="4"/>
  <c r="D43" i="4"/>
  <c r="C43" i="4"/>
  <c r="E43" i="4" s="1"/>
  <c r="F41" i="4"/>
  <c r="E41" i="4"/>
  <c r="F40" i="4"/>
  <c r="E40" i="4"/>
  <c r="F39" i="4"/>
  <c r="D39" i="4"/>
  <c r="C39" i="4"/>
  <c r="E39" i="4" s="1"/>
  <c r="F38" i="4"/>
  <c r="E38" i="4"/>
  <c r="F37" i="4"/>
  <c r="E37" i="4"/>
  <c r="F36" i="4"/>
  <c r="D36" i="4"/>
  <c r="C36" i="4"/>
  <c r="E36" i="4" s="1"/>
  <c r="F35" i="4"/>
  <c r="E35" i="4"/>
  <c r="D34" i="4"/>
  <c r="C34" i="4"/>
  <c r="C33" i="4" s="1"/>
  <c r="D33" i="4"/>
  <c r="F32" i="4"/>
  <c r="E32" i="4"/>
  <c r="F31" i="4"/>
  <c r="D31" i="4"/>
  <c r="E31" i="4" s="1"/>
  <c r="C31" i="4"/>
  <c r="F30" i="4"/>
  <c r="E30" i="4"/>
  <c r="D29" i="4"/>
  <c r="C29" i="4"/>
  <c r="F28" i="4"/>
  <c r="F27" i="4"/>
  <c r="E27" i="4"/>
  <c r="D26" i="4"/>
  <c r="C26" i="4"/>
  <c r="F26" i="4" s="1"/>
  <c r="F25" i="4"/>
  <c r="F24" i="4"/>
  <c r="F23" i="4"/>
  <c r="E23" i="4"/>
  <c r="F22" i="4"/>
  <c r="F21" i="4"/>
  <c r="E21" i="4"/>
  <c r="F20" i="4"/>
  <c r="D20" i="4"/>
  <c r="E20" i="4" s="1"/>
  <c r="C20" i="4"/>
  <c r="F18" i="4"/>
  <c r="E18" i="4"/>
  <c r="F17" i="4"/>
  <c r="E17" i="4"/>
  <c r="F16" i="4"/>
  <c r="E16" i="4"/>
  <c r="F15" i="4"/>
  <c r="E15" i="4"/>
  <c r="F14" i="4"/>
  <c r="D14" i="4"/>
  <c r="E14" i="4" s="1"/>
  <c r="C14" i="4"/>
  <c r="F13" i="4"/>
  <c r="E13" i="4"/>
  <c r="D12" i="4"/>
  <c r="C12" i="4"/>
  <c r="F11" i="4"/>
  <c r="F10" i="4"/>
  <c r="E10" i="4"/>
  <c r="F9" i="4"/>
  <c r="E9" i="4"/>
  <c r="F8" i="4"/>
  <c r="E8" i="4"/>
  <c r="F7" i="4"/>
  <c r="E7" i="4"/>
  <c r="D6" i="4"/>
  <c r="C6" i="4"/>
  <c r="C5" i="4" s="1"/>
  <c r="H52" i="14"/>
  <c r="F201" i="4" l="1"/>
  <c r="E201" i="4"/>
  <c r="F168" i="4"/>
  <c r="E74" i="4"/>
  <c r="F92" i="4"/>
  <c r="F142" i="4"/>
  <c r="E47" i="4"/>
  <c r="E69" i="4"/>
  <c r="F125" i="4"/>
  <c r="E138" i="4"/>
  <c r="F221" i="4"/>
  <c r="F33" i="4"/>
  <c r="E53" i="4"/>
  <c r="D84" i="4"/>
  <c r="E84" i="4" s="1"/>
  <c r="E92" i="4"/>
  <c r="F99" i="4"/>
  <c r="E114" i="4"/>
  <c r="F6" i="4"/>
  <c r="F29" i="4"/>
  <c r="F34" i="4"/>
  <c r="F50" i="4"/>
  <c r="F56" i="4"/>
  <c r="F63" i="4"/>
  <c r="F82" i="4"/>
  <c r="E87" i="4"/>
  <c r="F96" i="4"/>
  <c r="E99" i="4"/>
  <c r="F122" i="4"/>
  <c r="E125" i="4"/>
  <c r="E154" i="4"/>
  <c r="D156" i="4"/>
  <c r="F156" i="4" s="1"/>
  <c r="C182" i="4"/>
  <c r="F184" i="4"/>
  <c r="F196" i="4"/>
  <c r="F198" i="4"/>
  <c r="F219" i="4"/>
  <c r="D62" i="4"/>
  <c r="D5" i="4"/>
  <c r="E6" i="4"/>
  <c r="C42" i="4"/>
  <c r="F90" i="4"/>
  <c r="C92" i="4"/>
  <c r="F119" i="4"/>
  <c r="E122" i="4"/>
  <c r="E12" i="4"/>
  <c r="C19" i="4"/>
  <c r="E29" i="4"/>
  <c r="E33" i="4"/>
  <c r="E34" i="4"/>
  <c r="E45" i="4"/>
  <c r="E72" i="4"/>
  <c r="C153" i="4"/>
  <c r="E155" i="4"/>
  <c r="E168" i="4"/>
  <c r="D182" i="4"/>
  <c r="E196" i="4"/>
  <c r="D199" i="4"/>
  <c r="D71" i="4"/>
  <c r="F12" i="4"/>
  <c r="D19" i="4"/>
  <c r="E26" i="4"/>
  <c r="D42" i="4"/>
  <c r="E90" i="4"/>
  <c r="C81" i="4"/>
  <c r="E17" i="15"/>
  <c r="H12" i="14"/>
  <c r="E156" i="4" l="1"/>
  <c r="F62" i="4"/>
  <c r="E62" i="4"/>
  <c r="C4" i="4"/>
  <c r="F5" i="4"/>
  <c r="E5" i="4"/>
  <c r="F84" i="4"/>
  <c r="D81" i="4"/>
  <c r="F81" i="4" s="1"/>
  <c r="E153" i="4"/>
  <c r="F153" i="4"/>
  <c r="C152" i="4"/>
  <c r="C151" i="4" s="1"/>
  <c r="F71" i="4"/>
  <c r="D68" i="4"/>
  <c r="D4" i="4" s="1"/>
  <c r="E71" i="4"/>
  <c r="F199" i="4"/>
  <c r="E199" i="4"/>
  <c r="F182" i="4"/>
  <c r="E182" i="4"/>
  <c r="E42" i="4"/>
  <c r="F42" i="4"/>
  <c r="D152" i="4"/>
  <c r="E19" i="4"/>
  <c r="F19" i="4"/>
  <c r="E60" i="14"/>
  <c r="E57" i="14"/>
  <c r="E54" i="14"/>
  <c r="E48" i="14"/>
  <c r="E46" i="14"/>
  <c r="E43" i="14"/>
  <c r="E37" i="14"/>
  <c r="E33" i="14"/>
  <c r="E28" i="14"/>
  <c r="E20" i="14"/>
  <c r="E15" i="14"/>
  <c r="E6" i="14"/>
  <c r="C224" i="4" l="1"/>
  <c r="E81" i="4"/>
  <c r="E4" i="4"/>
  <c r="F4" i="4"/>
  <c r="E152" i="4"/>
  <c r="D151" i="4"/>
  <c r="D224" i="4" s="1"/>
  <c r="F152" i="4"/>
  <c r="E68" i="4"/>
  <c r="F68" i="4"/>
  <c r="E62" i="14"/>
  <c r="H24" i="14"/>
  <c r="F224" i="4" l="1"/>
  <c r="E224" i="4"/>
  <c r="E151" i="4"/>
  <c r="F151" i="4"/>
  <c r="F54" i="14"/>
  <c r="C54" i="14"/>
  <c r="H56" i="14"/>
  <c r="D12" i="15" l="1"/>
  <c r="E15" i="15" l="1"/>
  <c r="H10" i="14"/>
  <c r="C20" i="14" l="1"/>
  <c r="D10" i="15" l="1"/>
  <c r="D9" i="15" l="1"/>
  <c r="H40" i="14"/>
  <c r="F33" i="14"/>
  <c r="F60" i="14"/>
  <c r="D15" i="15" l="1"/>
  <c r="H61" i="14" l="1"/>
  <c r="H59" i="14"/>
  <c r="H58" i="14"/>
  <c r="H55" i="14"/>
  <c r="H53" i="14"/>
  <c r="H51" i="14"/>
  <c r="H50" i="14"/>
  <c r="H49" i="14"/>
  <c r="H47" i="14"/>
  <c r="H45" i="14"/>
  <c r="H44" i="14"/>
  <c r="H42" i="14"/>
  <c r="H41" i="14"/>
  <c r="H39" i="14"/>
  <c r="H38" i="14"/>
  <c r="H36" i="14"/>
  <c r="H35" i="14"/>
  <c r="H34" i="14"/>
  <c r="H32" i="14"/>
  <c r="H31" i="14"/>
  <c r="H30" i="14"/>
  <c r="H29" i="14"/>
  <c r="H27" i="14"/>
  <c r="H26" i="14"/>
  <c r="H25" i="14"/>
  <c r="H22" i="14"/>
  <c r="H21" i="14"/>
  <c r="H19" i="14"/>
  <c r="H18" i="14"/>
  <c r="H17" i="14"/>
  <c r="H8" i="14"/>
  <c r="H14" i="14"/>
  <c r="H11" i="14"/>
  <c r="H9" i="14"/>
  <c r="H7" i="14"/>
  <c r="H60" i="14"/>
  <c r="F17" i="15"/>
  <c r="F18" i="15"/>
  <c r="E19" i="15"/>
  <c r="E21" i="15"/>
  <c r="E14" i="15"/>
  <c r="E12" i="15"/>
  <c r="E10" i="15"/>
  <c r="D21" i="15"/>
  <c r="D19" i="15"/>
  <c r="D17" i="15"/>
  <c r="D14" i="15" s="1"/>
  <c r="D8" i="15" s="1"/>
  <c r="C60" i="14"/>
  <c r="F57" i="14"/>
  <c r="C57" i="14"/>
  <c r="F48" i="14"/>
  <c r="C48" i="14"/>
  <c r="F46" i="14"/>
  <c r="C46" i="14"/>
  <c r="F43" i="14"/>
  <c r="C43" i="14"/>
  <c r="F37" i="14"/>
  <c r="C37" i="14"/>
  <c r="D33" i="14"/>
  <c r="D62" i="14" s="1"/>
  <c r="C33" i="14"/>
  <c r="F28" i="14"/>
  <c r="C28" i="14"/>
  <c r="F20" i="14"/>
  <c r="F15" i="14"/>
  <c r="C15" i="14"/>
  <c r="F6" i="14"/>
  <c r="C6" i="14"/>
  <c r="C62" i="14" l="1"/>
  <c r="E9" i="15"/>
  <c r="E8" i="15" s="1"/>
  <c r="E7" i="15" s="1"/>
  <c r="H57" i="14"/>
  <c r="H46" i="14"/>
  <c r="H33" i="14"/>
  <c r="H54" i="14"/>
  <c r="H43" i="14"/>
  <c r="H48" i="14"/>
  <c r="H37" i="14"/>
  <c r="H28" i="14"/>
  <c r="H20" i="14"/>
  <c r="H15" i="14"/>
  <c r="H6" i="14"/>
  <c r="D7" i="15"/>
  <c r="F62" i="14"/>
  <c r="H62" i="14" l="1"/>
  <c r="F14" i="15"/>
</calcChain>
</file>

<file path=xl/sharedStrings.xml><?xml version="1.0" encoding="utf-8"?>
<sst xmlns="http://schemas.openxmlformats.org/spreadsheetml/2006/main" count="604" uniqueCount="521">
  <si>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</si>
  <si>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</si>
  <si>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</si>
  <si>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</si>
  <si>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</si>
  <si>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</si>
  <si>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</si>
  <si>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Налог на доходы физических лиц</t>
  </si>
  <si>
    <t>182  1  01  02010  01  0000  110</t>
  </si>
  <si>
    <t>182  1  01  02020  01  0000  110</t>
  </si>
  <si>
    <t>182  1  01  02030  01  0000  110</t>
  </si>
  <si>
    <t>182  1  01  02040  01  0000  110</t>
  </si>
  <si>
    <t>000  1  03  00000  00  0000 000</t>
  </si>
  <si>
    <t>НАЛОГИ НА ТОВАРЫ (РАБОТЫ, УСЛУГИ),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</si>
  <si>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</si>
  <si>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</si>
  <si>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</si>
  <si>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</si>
  <si>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182  1  05  02010  02  0000  110</t>
  </si>
  <si>
    <t>Единый налог на вмененный доход для отдельных видов деятельности</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</si>
  <si>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</si>
  <si>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</si>
  <si>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</si>
  <si>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</si>
  <si>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</si>
  <si>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000  1  06  00000  00  0000  000</t>
  </si>
  <si>
    <t>НАЛОГИ НА ИМУЩЕСТВО</t>
  </si>
  <si>
    <t>Налог на имущество физических лиц</t>
  </si>
  <si>
    <t>182  1  06  01020  04  0000  110</t>
  </si>
  <si>
    <t>Земельный налог</t>
  </si>
  <si>
    <t>000  1  08  00000  00  0000  000</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</si>
  <si>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</si>
  <si>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</si>
  <si>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000  1  11  00000  00  0000  000</t>
  </si>
  <si>
    <t>ДОХОДЫ ОТ ИСПОЛЬЗОВАНИЯ ИМУЩЕСТВА, НАХОДЯЩЕГОСЯ В ГОСУДАРСТВЕННОЙ И МУНИЦИПАЛЬНОЙ СОБСТВЕННОСТИ</t>
  </si>
  <si>
    <t>902  1  11  05074  04  0003  120</t>
  </si>
  <si>
    <t>902  1  11  05074  04  0010  120</t>
  </si>
  <si>
    <t>000  1  12  00000  00  0000  000</t>
  </si>
  <si>
    <t>ПЛАТЕЖИ ПРИ ПОЛЬЗОВАНИИ ПРИРОДНЫМИ РЕСУРСАМИ</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</si>
  <si>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</si>
  <si>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</si>
  <si>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</si>
  <si>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048  1  12  01030  01  6000  120</t>
  </si>
  <si>
    <t>Плата за сбросы загрязняющих веществ в водные объекты</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</si>
  <si>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</si>
  <si>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</si>
  <si>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</si>
  <si>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</si>
  <si>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901  1  13  01994  04  0004  130</t>
  </si>
  <si>
    <t>901  1  13  02064  04  0000  130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</si>
  <si>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</si>
  <si>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</si>
  <si>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</si>
  <si>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</si>
  <si>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</si>
  <si>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902  1  14  02043  04  0001  410</t>
  </si>
  <si>
    <t>902  1  14  06012  04  0000  430</t>
  </si>
  <si>
    <t>000  1  16  00000  00  0000  000</t>
  </si>
  <si>
    <t>ШТРАФЫ, САНКЦИИ, ВОЗМЕЩЕНИЕ УЩЕРБА</t>
  </si>
  <si>
    <t>000  1  17  00000  00  0000  140</t>
  </si>
  <si>
    <t>ПРОЧИЕ НЕНАЛОГОВЫЕ ДОХОДЫ</t>
  </si>
  <si>
    <t>000  1  17  01040  04  0000  180</t>
  </si>
  <si>
    <t>901  1  17  01040  04  0000  180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</si>
  <si>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</si>
  <si>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</si>
  <si>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</si>
  <si>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</si>
  <si>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Субвенции бюджетам городских округов на выполнение передаваемых полномочий субъектов Российской Федерации</t>
  </si>
  <si>
    <t>Прочие субвенции бюджетам городских округов</t>
  </si>
  <si>
    <t>ИТОГО ДОХОДОВ</t>
  </si>
  <si>
    <t>902  1  11  05012  04  0001  120</t>
  </si>
  <si>
    <t xml:space="preserve"> </t>
  </si>
  <si>
    <t>182  1  06  06032  04  0000  110</t>
  </si>
  <si>
    <t>182  1  06  06042  04  0000  110</t>
  </si>
  <si>
    <t>000  1  05  00000  00  0000  000</t>
  </si>
  <si>
    <t>НАЛОГИ НА СОВОКУПНЫЙ ДОХОД</t>
  </si>
  <si>
    <t>Доходы, поступающие в порядке возмещения расходов, понесенных в связи с эксплуатацией имущества городских округов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</si>
  <si>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</si>
  <si>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</si>
  <si>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</si>
  <si>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</si>
  <si>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</si>
  <si>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</si>
  <si>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</si>
  <si>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</si>
  <si>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</si>
  <si>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</si>
  <si>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</si>
  <si>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</si>
  <si>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</si>
  <si>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</si>
  <si>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</si>
  <si>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</si>
  <si>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</si>
  <si>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</si>
  <si>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</si>
  <si>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</si>
  <si>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</si>
  <si>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</si>
  <si>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</si>
  <si>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</si>
  <si>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</si>
  <si>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</si>
  <si>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</si>
  <si>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</si>
  <si>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</si>
  <si>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</si>
  <si>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</si>
  <si>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</si>
  <si>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</si>
  <si>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</si>
  <si>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</si>
  <si>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</si>
  <si>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</si>
  <si>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</si>
  <si>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</si>
  <si>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</si>
  <si>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</si>
  <si>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</si>
  <si>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</si>
  <si>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</si>
  <si>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</si>
  <si>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</si>
  <si>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</si>
  <si>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</si>
  <si>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</si>
  <si>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</si>
  <si>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</si>
  <si>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</si>
  <si>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</si>
  <si>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</si>
  <si>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</si>
  <si>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</si>
  <si>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</si>
  <si>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</si>
  <si>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</si>
  <si>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</si>
  <si>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</si>
  <si>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</si>
  <si>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</si>
  <si>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</si>
  <si>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</si>
  <si>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</si>
  <si>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</si>
  <si>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</si>
  <si>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</si>
  <si>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t>Источники финансирования дефицита бюджетов – всего</t>
  </si>
  <si>
    <t>000 01  00  00  00  00  0000  000</t>
  </si>
  <si>
    <t>ИСТОЧНИКИ ВНУТРЕННЕГО ФИНАНСИРОВАНИЯ ДЕФИЦИТОВ  БЮДЖЕТОВ</t>
  </si>
  <si>
    <t>919 01  00  00  00  00  0000  000</t>
  </si>
  <si>
    <t>Кредиты кредитных организаций в валюте  Российской Федерации</t>
  </si>
  <si>
    <t>919 01  02  00  00  00  0000  000</t>
  </si>
  <si>
    <t xml:space="preserve">Получение кредитов от кредитных организаций в валюте Российской Федерации  </t>
  </si>
  <si>
    <t>919  01 02  00  00  00 0000  700</t>
  </si>
  <si>
    <t>Получение  кредитов от кредитных организаций бюджетами городских округов  в валюте Российской Федерации</t>
  </si>
  <si>
    <t>919  01  02  00  00 04 0000  710</t>
  </si>
  <si>
    <t>Погашение кредитов, предоставленных кредитными  организациями в валюте Российской Федерации</t>
  </si>
  <si>
    <t>919 01  02  00  00  00  0000  800</t>
  </si>
  <si>
    <t>Погашение бюджетами городских округов кредитов  от кредитных организаций в валюте Российской  Федерации</t>
  </si>
  <si>
    <t>919  01 02  00  00  04  0000  810</t>
  </si>
  <si>
    <t>Бюджетные кредиты от других бюджетов бюджетной  системы Российской Федерации</t>
  </si>
  <si>
    <t>919 01  03  00  00  00  0000  000</t>
  </si>
  <si>
    <t>Получение бюджетных кредитов от других  бюджетов бюджетной системы Российской  Федерации в валюте Российской Федерации</t>
  </si>
  <si>
    <t>919 01  03  00  00  00  0000  700</t>
  </si>
  <si>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</si>
  <si>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</si>
  <si>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</si>
  <si>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</si>
  <si>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</si>
  <si>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</si>
  <si>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t xml:space="preserve">Исполнение государственных  и муниципальных гарантий в валюте Российской Федерации       </t>
  </si>
  <si>
    <t>919 01  06  04  00  00  0000  000</t>
  </si>
  <si>
    <t xml:space="preserve">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</si>
  <si>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919 01  06  04  01  04  0000  810</t>
  </si>
  <si>
    <t>Возврат бюджетных кредитов, предоставленных внутри страны в валюте Российской Федерации</t>
  </si>
  <si>
    <t>919 01  06  05  00  00  0000  600</t>
  </si>
  <si>
    <t>Возврат бюджетных кредитов, предоставленных юридическим лицам из бюджетов городских округов в валюте Российской Федерации</t>
  </si>
  <si>
    <t>919 01  06  05  01  04  0000  640</t>
  </si>
  <si>
    <t>Изменение остатков средств на счетах по учету  средств бюджета</t>
  </si>
  <si>
    <t>919 01  05  00  00  00  0000  000</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</si>
  <si>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</si>
  <si>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</si>
  <si>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</si>
  <si>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</si>
  <si>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 xml:space="preserve"> Дополнительное образование детей</t>
  </si>
  <si>
    <t>Минимальный налог, зачисляемый в бюджеты субъектов Российской Федерации (за налоговые периоды, истекшие до 1 января 2016 года)</t>
  </si>
  <si>
    <t xml:space="preserve">902  1  11  05024 04 0001  120 </t>
  </si>
  <si>
    <t>902  1  17  01040  04  0000  180</t>
  </si>
  <si>
    <t>100  1  03  02230  01  0000  110</t>
  </si>
  <si>
    <t>Доходы от продажи квартир, находящихся в собственности городских округов</t>
  </si>
  <si>
    <t>182  1  03  02100  01  0000  110</t>
  </si>
  <si>
    <t xml:space="preserve">Акцизы на пиво, производимое на территории Российской Федерации
</t>
  </si>
  <si>
    <t>Налог, взимаемый в связи с применением патентной системы налогообложения, зачисляемый в бюджеты городских округов</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</si>
  <si>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</si>
  <si>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</si>
  <si>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048  1  12  01041  01  6000  120</t>
  </si>
  <si>
    <t xml:space="preserve">Доходы от компенсации затрат государства </t>
  </si>
  <si>
    <t>000  2  02  10000  00  0000  150</t>
  </si>
  <si>
    <t>919  2  02  15001  04  0000  150</t>
  </si>
  <si>
    <t xml:space="preserve"> 000  2  02  20000  00  0000  150</t>
  </si>
  <si>
    <t>000  2  02  30000  00  0000  150</t>
  </si>
  <si>
    <t>901 2  02  30022  04  0000  150</t>
  </si>
  <si>
    <t xml:space="preserve">Субвенции бюджетам городских округов на предоставление гражданам субсидий на оплату жилого помещения и коммунальных услуг
</t>
  </si>
  <si>
    <t>901  2  02  30024  04  0000  150</t>
  </si>
  <si>
    <t>906  2  02  30024  04  0000  150</t>
  </si>
  <si>
    <t>901  2  02  35120  04  0000  150</t>
  </si>
  <si>
    <t>901  2  02  35250  04  0000  150</t>
  </si>
  <si>
    <t>000  2  02  39999  04  0000  150</t>
  </si>
  <si>
    <t>906  2  02  39999  04  0000  150</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</si>
  <si>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</si>
  <si>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</si>
  <si>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902  1 11 05300 00 0000 120
</t>
  </si>
  <si>
    <t xml:space="preserve">Плата по соглашениям об установлении сервитута в отношении земельных участков, находящихся в государственной или муниципальной собственности
</t>
  </si>
  <si>
    <t xml:space="preserve">902  1 11 05312 04 0000 120
</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</si>
  <si>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t>
  </si>
  <si>
    <t>902  1  11  09044  04  0008  120</t>
  </si>
  <si>
    <t>902  1  11  09044  04  0005  120</t>
  </si>
  <si>
    <t>902  1  11  09044  04  0004  120</t>
  </si>
  <si>
    <t>Плата за размещение отходов производства</t>
  </si>
  <si>
    <t>048  1  12  01042  01  6000  120</t>
  </si>
  <si>
    <t>000  1  13  02994  04  0000  130</t>
  </si>
  <si>
    <t>037  1 16   01053  01  0000 140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</si>
  <si>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</si>
  <si>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901  1  16  02020  02  0000  140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</si>
  <si>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</si>
  <si>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901  1  16  07010  04  0000  140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</si>
  <si>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</si>
  <si>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</si>
  <si>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</si>
  <si>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901 1  16  07090  04  0000  140</t>
  </si>
  <si>
    <t>000 1 16  10100  04  0000 140</t>
  </si>
  <si>
    <t>901 1 16  10100  04  0000 140</t>
  </si>
  <si>
    <t xml:space="preserve"> 045  1 16 11050 01 0000 140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</si>
  <si>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</si>
  <si>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000  1 16  10123  01 0000 140</t>
  </si>
  <si>
    <t>037  1 16  10123  01 0000 140</t>
  </si>
  <si>
    <t>141  1 16  10123  01 0000 140</t>
  </si>
  <si>
    <t>182  1 16  10123  01 0000 140</t>
  </si>
  <si>
    <t>321  1 16  10123  01 0000 140</t>
  </si>
  <si>
    <t>182  1 16  10129  01 0000 140</t>
  </si>
  <si>
    <t>919  2  02  15002  04  0000  150</t>
  </si>
  <si>
    <t xml:space="preserve">Дотации бюджетам городских округов на поддержку мер по обеспечению сбалансированности бюджетов
</t>
  </si>
  <si>
    <t>000  2  02  29999 04  0000  150</t>
  </si>
  <si>
    <t>Прочие субсидии бюджетам городских округов</t>
  </si>
  <si>
    <t>906  2  02  29999 04  0000  150</t>
  </si>
  <si>
    <t>Субсидии  на осуществление мероприятий по обеспечению питанием обучающихся в муниципальных общеобразовательных организациях</t>
  </si>
  <si>
    <t>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t>
  </si>
  <si>
    <t xml:space="preserve">Субвенции бюджетам городских округов на оплату жилищно-коммунальных услуг отдельным категориям граждан
</t>
  </si>
  <si>
    <t>901  2  02  35469  04  0000  150</t>
  </si>
  <si>
    <t>Субвенции бюджетам городских округов на проведение Всероссийской переписи населения 2020 года</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</si>
  <si>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</si>
  <si>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000  2  19  00000  04  0000  150</t>
  </si>
  <si>
    <t>901  2  19  60010  04  0000  150</t>
  </si>
  <si>
    <t>906  2  19  60010  04  0000  150</t>
  </si>
  <si>
    <t>Объем средств по решению о бюджете на 2020 год, тыс. руб.</t>
  </si>
  <si>
    <t>Объем средств по решению о бюджете на 2020 год  в тысячах рублей</t>
  </si>
  <si>
    <t xml:space="preserve">902  1 11 05324 04 0000 120
</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</si>
  <si>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t>
  </si>
  <si>
    <t>901  1  13  02994  04  0001  130</t>
  </si>
  <si>
    <t>906  1  13  02994  04  0001  130</t>
  </si>
  <si>
    <t>906  1  13  02994  04  0006  130</t>
  </si>
  <si>
    <t>902  1  14  02042  04  0000  410</t>
  </si>
  <si>
    <t>902  1  14  02043  04  0002  410</t>
  </si>
  <si>
    <t>000  1 16   01073  01  0000 140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</si>
  <si>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</si>
  <si>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019  1 16   01073  01  0000 140</t>
  </si>
  <si>
    <t>037  1 16   01073  01  0000 140</t>
  </si>
  <si>
    <t>019  1 16   01153  01  0000 140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</si>
  <si>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</si>
  <si>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019  1 16   01183  01  0000 140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</si>
  <si>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</si>
  <si>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037  1 16   01193  01  0000 140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</si>
  <si>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</si>
  <si>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000  1 16   01203  01  0000 140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</si>
  <si>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</si>
  <si>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019  1 16   01203  01  0000 140</t>
  </si>
  <si>
    <t>037 1 16   01203  01  0000 140</t>
  </si>
  <si>
    <t>913 1  16  07090  04  0000  140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</si>
  <si>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</si>
  <si>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188  1 16  10123  01 0000 140</t>
  </si>
  <si>
    <t>901  1 16  10123  01 0000 140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</si>
  <si>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t>
  </si>
  <si>
    <t>901  1 16  11064  01 0000 140</t>
  </si>
  <si>
    <t xml:space="preserve">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t>
  </si>
  <si>
    <t>Прочие неналоговые доходы бюджетов городских округов</t>
  </si>
  <si>
    <t xml:space="preserve">Дотации бюджетам городских округов на выравнивание бюджетной обеспеченности из бюджета субъекта Российской Федерации
</t>
  </si>
  <si>
    <t xml:space="preserve"> 901  2  02  20077  04  0000  150</t>
  </si>
  <si>
    <t xml:space="preserve">Субсидии бюджетам городских округов на софинансирование капитальных вложений в объекты муниципальной собственности
</t>
  </si>
  <si>
    <t xml:space="preserve"> 901  2  02  20299  04  0000  150</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</si>
  <si>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</si>
  <si>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 xml:space="preserve"> 901  2  02  20302  04  0000  150</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</si>
  <si>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</si>
  <si>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908  2  02  25519 04  0000  150</t>
  </si>
  <si>
    <t xml:space="preserve">Субсидия бюджетам городских округов на поддержку отрасли культуры
</t>
  </si>
  <si>
    <t>901  2  02  25520 04  0000  150</t>
  </si>
  <si>
    <t xml:space="preserve">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t>
  </si>
  <si>
    <t>901  2  02  25576 04  0000  150</t>
  </si>
  <si>
    <t xml:space="preserve">Субсидии бюджетам городских округов на обеспечение комплексного развития сельских территорий
</t>
  </si>
  <si>
    <t xml:space="preserve">Субсидии бюджетам городских округов на реализацию мероприятий по обеспечению жильем молодых семей
</t>
  </si>
  <si>
    <t>901  2  02  29999 04  0000  150</t>
  </si>
  <si>
    <t>Субсидии  на  разработку документации по планировке территории</t>
  </si>
  <si>
    <t>Субсидии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t>
  </si>
  <si>
    <t>Прочие безвозмездные поступления в бюджеты городских округов</t>
  </si>
  <si>
    <t>Лесное  хозяйство</t>
  </si>
  <si>
    <t>901  1  13  02994  04  0007  130</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</si>
  <si>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</si>
  <si>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</si>
  <si>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019  1 16   01063  01  0000 140</t>
  </si>
  <si>
    <t>037  1 16   01063  01  0000 140</t>
  </si>
  <si>
    <t>901  1 16   01074  01  0000 140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</si>
  <si>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</si>
  <si>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019  1 16   01093  01  0000 140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</si>
  <si>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</si>
  <si>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902 1 16  10032  04  0000 140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</si>
  <si>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</si>
  <si>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901  2  02  35462  04  0000  150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</si>
  <si>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</si>
  <si>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</si>
  <si>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906  1  17  01040  04  0000  180</t>
  </si>
  <si>
    <t>Невыясненные поступления</t>
  </si>
  <si>
    <t>029  1  17  05040  04  0000  180</t>
  </si>
  <si>
    <t xml:space="preserve">Субсидии из областного бюджета  на предоставление региональных социальных выплат молодым семьям на улучшение жилищных условий </t>
  </si>
  <si>
    <t>Субсидии из областного бюджета, предоставление которых предусмотрено государственной программой Свердловской области "Реализация молодежной политики и патриотического воспитания граждан в Свердловской области до 2024 года" на подготовку молодых граждан к военной службе в 2019 году</t>
  </si>
  <si>
    <t>000  2  02  40000  00  0000  150</t>
  </si>
  <si>
    <t>Иные межбюджетные трансферты</t>
  </si>
  <si>
    <t>901  2  02  49999  04  0000  150</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</si>
  <si>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</si>
  <si>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908  2  02  49999  00  0000  150</t>
  </si>
  <si>
    <t>Доходы бюджетов городских округов от возврата организациями остатков субсидий прошлых лет</t>
  </si>
  <si>
    <t>901  2  18  04010  04  0000  150</t>
  </si>
  <si>
    <t>Доходы бюджетов городских округов от возврата бюджетными учреждениями остатков субсидий прошлых лет</t>
  </si>
  <si>
    <t>Охрана семьи и детства</t>
  </si>
  <si>
    <t>902 1 11 05400 00 0000 120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</si>
  <si>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</si>
  <si>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902 1 11 05410 04 0000 120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</si>
  <si>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</si>
  <si>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902 1 11 05420 04 0000 120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</si>
  <si>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</si>
  <si>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 xml:space="preserve">037 1 16 01123 01 0000 140
</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</si>
  <si>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</si>
  <si>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Субсидии на реализацию мероприятий по поэтапному внедрению Всероссийского физкультурно-спортивного комплекса «Готов к труду и обороне»  (ГТО)</t>
  </si>
  <si>
    <t xml:space="preserve">Субсидии на создание и обеспечение деятельности молодежных «коворкинг-центров» </t>
  </si>
  <si>
    <t>Субсидии на организацию военно-патриотического воспитания и допризывной подготовки молодых граждан</t>
  </si>
  <si>
    <t xml:space="preserve">Межбюджетные трансферты  на организацию электро-, тепло-, газо- и водоснабжения населения, водоотведения, снабжения населения топливом
</t>
  </si>
  <si>
    <t>000  1  01  02000  01  0000  110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</si>
  <si>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</si>
  <si>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</si>
  <si>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</si>
  <si>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</si>
  <si>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182  1  01  02050  01  0000  110</t>
  </si>
  <si>
    <t>100  1  03  02240  01  0000  110</t>
  </si>
  <si>
    <t>100  1  03  02250  01  0000  110</t>
  </si>
  <si>
    <t>100  1  03  02260  01  0000  110</t>
  </si>
  <si>
    <t>000  1  05  01 000  00  0000  110</t>
  </si>
  <si>
    <t xml:space="preserve">Налог, взимаемый в связи с применением упрощенной системы налогообложения
</t>
  </si>
  <si>
    <t>182  1  05  01011  01  0000  110</t>
  </si>
  <si>
    <t xml:space="preserve">Налог, взимаемый с налогоплательщиков, выбравших в качестве объекта налогообложения доходы
</t>
  </si>
  <si>
    <t>182  1  05  01012  01  0000  110</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</si>
  <si>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</si>
  <si>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</si>
  <si>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182  1  05  01050  01  1000  110</t>
  </si>
  <si>
    <t>000  1  05  02000  02  0000  110</t>
  </si>
  <si>
    <t>000  1  05  03000  01  0000  110</t>
  </si>
  <si>
    <t>000  1  06  01000  00  0000  110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</si>
  <si>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</si>
  <si>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</si>
  <si>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902  1  08  07150  01  1000  110</t>
  </si>
  <si>
    <t>Государственная пошлина за выдачу разрешения на установку рекламной конструкции</t>
  </si>
  <si>
    <t>902  1  11  05010  00  0000  120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</si>
  <si>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</si>
  <si>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000  1  11  05020  00  0000  120</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</si>
  <si>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</si>
  <si>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</si>
  <si>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</si>
  <si>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</si>
  <si>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000  1  12  01000  01  0000  120</t>
  </si>
  <si>
    <t xml:space="preserve">Плата за размещение твердых коммунальных отходов
</t>
  </si>
  <si>
    <t>000  1  13  02000  00  0000  130</t>
  </si>
  <si>
    <t>000  1  13  02060  00  0000  130</t>
  </si>
  <si>
    <t>Доходы, поступающие в порядке возмещения расходов, понесенных в связи с эксплуатацией имущества</t>
  </si>
  <si>
    <t>Прочие доходы от компенсации затрат бюджетов городских округов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</si>
  <si>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</si>
  <si>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</si>
  <si>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
</t>
  </si>
  <si>
    <t>000  1  14  02043  04  0000  410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</si>
  <si>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</si>
  <si>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000  1  14  06000  00  0000  430</t>
  </si>
  <si>
    <t xml:space="preserve">Доходы от продажи земельных участков, находящихся в государственной и муниципальной собственности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</si>
  <si>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округов
</t>
  </si>
  <si>
    <t>000  1 16   01053  01  0000 140</t>
  </si>
  <si>
    <t>019  1 16   01053  01  0000 140</t>
  </si>
  <si>
    <t>000  1 16  01193 01 0000 140</t>
  </si>
  <si>
    <t>019  1 16  01193 01 0000 140</t>
  </si>
  <si>
    <t>000 1 16  10032  04  0000 140</t>
  </si>
  <si>
    <t>901 116 10032 04 0000 140</t>
  </si>
  <si>
    <t xml:space="preserve"> 000  1 16 11050 01 0000 140</t>
  </si>
  <si>
    <t xml:space="preserve"> 017  1 16 11050 01 0000 140</t>
  </si>
  <si>
    <t>Невыясненные поступления, зачисляемые в бюджеты городских округов</t>
  </si>
  <si>
    <t>000  1  17  05000  00  0000  180</t>
  </si>
  <si>
    <t>Прочие неналоговые доходы</t>
  </si>
  <si>
    <t>901  1  17  05040  04  0000  180</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</si>
  <si>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</si>
  <si>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</si>
  <si>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901  2  02  25497 04  0000  150</t>
  </si>
  <si>
    <t>Субсидии  из областного бюджета местному бюджету, на обновление материально-технической базы для формирования у обучающихся современных технологических и гуманитарных навыков</t>
  </si>
  <si>
    <t>Субвенции бюджетам бюджетной системы Российской Федерации</t>
  </si>
  <si>
    <t>000  2  02  30024  04  0000  150</t>
  </si>
  <si>
    <t>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</si>
  <si>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</si>
  <si>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</si>
  <si>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местным бюджетам на осуществление государственного полномочия Свердловской области по созданию административных комиссий</t>
  </si>
  <si>
    <t>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</si>
  <si>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</si>
  <si>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</si>
  <si>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</si>
  <si>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Межбюджетные трансферты, из резервного фонда Правительства Свердловской области на капитальный ремонт тепловой сети и сети горячего водоснабжения</t>
  </si>
  <si>
    <t>Межбюджетные трансферты  из резервного фона Правительства Свердловской области на возмещение расходов управляющих организаций на приобретение дезинфицирующих средств</t>
  </si>
  <si>
    <t xml:space="preserve">Межбюджетные трансферты на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t>
  </si>
  <si>
    <t>000  2  07  04000  04  0000  150</t>
  </si>
  <si>
    <t>901  2  07  04050  04  0000  150</t>
  </si>
  <si>
    <t>000  2  18  04000  04  0000  150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</si>
  <si>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</si>
  <si>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</si>
  <si>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182  1  05  02020  02  0000  110</t>
  </si>
  <si>
    <t xml:space="preserve">Единый налог на вмененный доход для отдельных видов деятельности (за налоговые периоды, истекшие до 1 января 2011 года) </t>
  </si>
  <si>
    <t>902  1  11  09044  04  0001  120</t>
  </si>
  <si>
    <t>902  1  11  09044  04  0002  120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</si>
  <si>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нестационарных торговых объектов, расположенных на территории Невьянского городского округа)</t>
  </si>
  <si>
    <t>912  1  13  02994  04  0001  130</t>
  </si>
  <si>
    <t>913  1  13  02994  04  0001  130</t>
  </si>
  <si>
    <t>019 116 01133 01 0000 140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</si>
  <si>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</si>
  <si>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019 116 01173 01 0000 140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</si>
  <si>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</si>
  <si>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017  116 10123 01 0000 140</t>
  </si>
  <si>
    <t>919 117 01040 04 0000 180</t>
  </si>
  <si>
    <t xml:space="preserve"> 901  2  02  25555  04  0000  150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</si>
  <si>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</si>
  <si>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межбюджетные трансферты, предоставление которых предусмотрено государственной программой Свердловской области «Управление государственными финансами Свердловской области до 2024 года» на стимулирование муниципальных образований   по направлению «Достижение лучших темпов роста поступлений налоговых и неналоговых доходов бюджетов на территории муниципального образования»</t>
  </si>
  <si>
    <t>межбюджетные трансферты, предоставление которых предусмотрено государственной программой Свердловской области «Управление государственными финансами Свердловской области до 2024 года» на стимулирование муниципальных образований   по направлению «Создание лучших условий по содействию развитию конкуренции и обеспечению благоприятного инвестиционного климата»</t>
  </si>
  <si>
    <t>Сумма бюджетных назначений на 2020 год             (в тыс.руб.)</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</si>
  <si>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</si>
  <si>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019  1 16   01083  01  0000 140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</si>
  <si>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</si>
  <si>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 xml:space="preserve"> 908  2  02  25299  04  0000  150</t>
  </si>
  <si>
    <t xml:space="preserve">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</si>
  <si>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919  2  02  29999 04  0000  150</t>
  </si>
  <si>
    <t>Субсидии на выравнивание обеспеченности муниципальных образований, расположенных на территории Свердловской области, по реализации ими их отдельных расходных обязательств</t>
  </si>
  <si>
    <t>906  2  02  49999  00  0000  150</t>
  </si>
  <si>
    <t xml:space="preserve">Межбюджетные трансферты, из резервного фонда Правительства Свердловской области на замену деревянных оконных блоков на оконные блоки ПВХ в МБОУ СОШ с. Аятское </t>
  </si>
  <si>
    <t>Межбюджетные трансферты  из резервного фона Правительства Свердловской области на приобретение спортивного комплекса для Муниципального бюджетного учреждения культуры Невьянского городского округа «Культурно-досуговый центр»</t>
  </si>
  <si>
    <t>Межбюджетные трансферты  из резервного фона Правительства Свердловской области на устройство входной группы Дома культуры с. Аятское Муниципального бюджетного учреждения культуры Невьянского городского округа «Культурно-досуговый центр»</t>
  </si>
  <si>
    <t>Межбюджетные трансферты  из резервного фона Правительства Свердловской области на устройство входной группы Дома культуры с. Киприно Муниципального бюджетного учреждения культуры Невьянского городского округа «Культурно-досуговый центр»</t>
  </si>
  <si>
    <t>000 1  03  02000  01  0000  110</t>
  </si>
  <si>
    <t>Акцизы по подакцизным товарам (продукции), производимым на территории Российской Федерации</t>
  </si>
  <si>
    <t>182  1  05  01022  01  0000  110</t>
  </si>
  <si>
    <t xml:space="preserve">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t>
  </si>
  <si>
    <t>902  1  14  02042  04  0000  440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</si>
  <si>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</si>
  <si>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322 116 10123 01 0000 140</t>
  </si>
  <si>
    <t xml:space="preserve"> 906  2  02  25169  04  0000  150</t>
  </si>
  <si>
    <t xml:space="preserve">Субсидии бюджетам городских округов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t>
  </si>
  <si>
    <t>906  2  02  25304 04  0000  150</t>
  </si>
  <si>
    <t xml:space="preserve">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</si>
  <si>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</si>
  <si>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906  2  02  45303  04  0000  150</t>
  </si>
  <si>
    <t xml:space="preserve">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</si>
  <si>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000  2  02  49999  04  0000  150</t>
  </si>
  <si>
    <t xml:space="preserve">Прочие межбюджетные трансферты, передаваемые бюджетам городских округов
</t>
  </si>
  <si>
    <t>906  2  02  49999  04  0000  150</t>
  </si>
  <si>
    <t>Межбюджетные трансферты, из резервного фонда Правительства Свердловской области на приобретение баяна для Дома культуры селс Быньги</t>
  </si>
  <si>
    <t xml:space="preserve">Межбюджетные трансферты на приобретение устройств (средств)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t>
  </si>
  <si>
    <t>Резервные фонды ¹*</t>
  </si>
  <si>
    <r>
      <t xml:space="preserve">           </t>
    </r>
    <r>
      <rPr>
        <b/>
        <sz val="11"/>
        <color theme="1"/>
        <rFont val="Liberation Serif"/>
        <family val="1"/>
        <charset val="204"/>
      </rPr>
      <t>1.</t>
    </r>
    <r>
      <rPr>
        <b/>
        <sz val="7"/>
        <color theme="1"/>
        <rFont val="Liberation Serif"/>
        <family val="1"/>
        <charset val="204"/>
      </rPr>
      <t xml:space="preserve">       </t>
    </r>
    <r>
      <rPr>
        <b/>
        <sz val="11"/>
        <color theme="1"/>
        <rFont val="Liberation Serif"/>
        <family val="1"/>
        <charset val="204"/>
      </rPr>
      <t> </t>
    </r>
  </si>
  <si>
    <r>
      <t xml:space="preserve">           </t>
    </r>
    <r>
      <rPr>
        <b/>
        <sz val="11"/>
        <color theme="1"/>
        <rFont val="Liberation Serif"/>
        <family val="1"/>
        <charset val="204"/>
      </rPr>
      <t>2.</t>
    </r>
    <r>
      <rPr>
        <b/>
        <sz val="7"/>
        <color theme="1"/>
        <rFont val="Liberation Serif"/>
        <family val="1"/>
        <charset val="204"/>
      </rPr>
      <t xml:space="preserve">       </t>
    </r>
    <r>
      <rPr>
        <b/>
        <sz val="11"/>
        <color theme="1"/>
        <rFont val="Liberation Serif"/>
        <family val="1"/>
        <charset val="204"/>
      </rPr>
      <t> </t>
    </r>
  </si>
  <si>
    <r>
      <t xml:space="preserve">           </t>
    </r>
    <r>
      <rPr>
        <sz val="11"/>
        <color theme="1"/>
        <rFont val="Liberation Serif"/>
        <family val="1"/>
        <charset val="204"/>
      </rPr>
      <t>3.</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</si>
  <si>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4.</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</si>
  <si>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5.</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</si>
  <si>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6.</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</si>
  <si>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7.</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</si>
  <si>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8.</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</si>
  <si>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9.</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</si>
  <si>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10.</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</si>
  <si>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11.</t>
    </r>
    <r>
      <rPr>
        <sz val="7"/>
        <color theme="1"/>
        <rFont val="Liberation Serif"/>
        <family val="1"/>
        <charset val="204"/>
      </rPr>
      <t xml:space="preserve">       </t>
    </r>
    <r>
      <rPr>
        <sz val="11"/>
        <color theme="1"/>
        <rFont val="Liberation Serif"/>
        <family val="1"/>
        <charset val="204"/>
      </rPr>
      <t> </t>
    </r>
  </si>
  <si>
    <r>
      <t xml:space="preserve">       </t>
    </r>
    <r>
      <rPr>
        <sz val="11"/>
        <color theme="1"/>
        <rFont val="Liberation Serif"/>
        <family val="1"/>
        <charset val="204"/>
      </rPr>
      <t>12.</t>
    </r>
    <r>
      <rPr>
        <sz val="7"/>
        <color theme="1"/>
        <rFont val="Liberation Serif"/>
        <family val="1"/>
        <charset val="204"/>
      </rPr>
      <t xml:space="preserve">       </t>
    </r>
    <r>
      <rPr>
        <sz val="11"/>
        <color theme="1"/>
        <rFont val="Liberation Serif"/>
        <family val="1"/>
        <charset val="204"/>
      </rPr>
      <t> </t>
    </r>
  </si>
  <si>
    <r>
      <t xml:space="preserve">       </t>
    </r>
    <r>
      <rPr>
        <sz val="12"/>
        <color theme="1"/>
        <rFont val="Liberation Serif"/>
        <family val="1"/>
        <charset val="204"/>
      </rPr>
      <t>13.</t>
    </r>
    <r>
      <rPr>
        <sz val="7"/>
        <color theme="1"/>
        <rFont val="Liberation Serif"/>
        <family val="1"/>
        <charset val="204"/>
      </rPr>
      <t xml:space="preserve">       </t>
    </r>
    <r>
      <rPr>
        <sz val="12"/>
        <color theme="1"/>
        <rFont val="Liberation Serif"/>
        <family val="1"/>
        <charset val="204"/>
      </rPr>
      <t> </t>
    </r>
  </si>
  <si>
    <r>
      <t xml:space="preserve">       </t>
    </r>
    <r>
      <rPr>
        <sz val="12"/>
        <color theme="1"/>
        <rFont val="Liberation Serif"/>
        <family val="1"/>
        <charset val="204"/>
      </rPr>
      <t>14.</t>
    </r>
    <r>
      <rPr>
        <sz val="7"/>
        <color theme="1"/>
        <rFont val="Liberation Serif"/>
        <family val="1"/>
        <charset val="204"/>
      </rPr>
      <t xml:space="preserve">       </t>
    </r>
    <r>
      <rPr>
        <sz val="12"/>
        <color theme="1"/>
        <rFont val="Liberation Serif"/>
        <family val="1"/>
        <charset val="204"/>
      </rPr>
      <t> </t>
    </r>
  </si>
  <si>
    <r>
      <t xml:space="preserve">       </t>
    </r>
    <r>
      <rPr>
        <sz val="12"/>
        <color theme="1"/>
        <rFont val="Liberation Serif"/>
        <family val="1"/>
        <charset val="204"/>
      </rPr>
      <t>15.</t>
    </r>
    <r>
      <rPr>
        <sz val="7"/>
        <color theme="1"/>
        <rFont val="Liberation Serif"/>
        <family val="1"/>
        <charset val="204"/>
      </rPr>
      <t xml:space="preserve">       </t>
    </r>
    <r>
      <rPr>
        <sz val="12"/>
        <color theme="1"/>
        <rFont val="Liberation Serif"/>
        <family val="1"/>
        <charset val="204"/>
      </rPr>
      <t> </t>
    </r>
  </si>
  <si>
    <r>
      <t xml:space="preserve">       </t>
    </r>
    <r>
      <rPr>
        <sz val="12"/>
        <color theme="1"/>
        <rFont val="Liberation Serif"/>
        <family val="1"/>
        <charset val="204"/>
      </rPr>
      <t>16.</t>
    </r>
    <r>
      <rPr>
        <sz val="7"/>
        <color theme="1"/>
        <rFont val="Liberation Serif"/>
        <family val="1"/>
        <charset val="204"/>
      </rPr>
      <t xml:space="preserve">       </t>
    </r>
    <r>
      <rPr>
        <sz val="12"/>
        <color theme="1"/>
        <rFont val="Liberation Serif"/>
        <family val="1"/>
        <charset val="204"/>
      </rPr>
      <t> </t>
    </r>
  </si>
  <si>
    <r>
      <t xml:space="preserve">       </t>
    </r>
    <r>
      <rPr>
        <sz val="11"/>
        <color theme="1"/>
        <rFont val="Liberation Serif"/>
        <family val="1"/>
        <charset val="204"/>
      </rPr>
      <t>17.</t>
    </r>
    <r>
      <rPr>
        <sz val="7"/>
        <color theme="1"/>
        <rFont val="Liberation Serif"/>
        <family val="1"/>
        <charset val="204"/>
      </rPr>
      <t xml:space="preserve">       </t>
    </r>
    <r>
      <rPr>
        <sz val="11"/>
        <color theme="1"/>
        <rFont val="Liberation Serif"/>
        <family val="1"/>
        <charset val="204"/>
      </rPr>
      <t> </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</si>
  <si>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Liberation Serif"/>
        <family val="1"/>
        <charset val="204"/>
      </rPr>
      <t>(доходы, получаемые в виде арендной платы за указанные земельные участки)</t>
    </r>
  </si>
  <si>
    <r>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t>
    </r>
    <r>
      <rPr>
        <sz val="10"/>
        <color indexed="12"/>
        <rFont val="Liberation Serif"/>
        <family val="1"/>
        <charset val="204"/>
      </rPr>
      <t>(доходы, получаемые в виде арендной платы за указанные земельные участки)</t>
    </r>
  </si>
  <si>
    <r>
      <t>Доходы от сдачи в аренду имущества, составляющего казну городских округов (за исключением земельных участков)  (</t>
    </r>
    <r>
      <rPr>
        <sz val="10"/>
        <color indexed="12"/>
        <rFont val="Liberation Serif"/>
        <family val="1"/>
        <charset val="204"/>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</si>
  <si>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Liberation Serif"/>
        <family val="1"/>
        <charset val="204"/>
      </rPr>
      <t>(доходы от сдачи в аренду движимого имущества, находящегося в казне городских округов )</t>
    </r>
  </si>
  <si>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sz val="10"/>
        <color rgb="FF00B0F0"/>
        <rFont val="Liberation Serif"/>
        <family val="1"/>
        <charset val="204"/>
      </rPr>
      <t>(плата по договорам на установку и эксплуатацию рекламных конструкций)</t>
    </r>
  </si>
  <si>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sz val="10"/>
        <color theme="3" tint="0.39997558519241921"/>
        <rFont val="Liberation Serif"/>
        <family val="1"/>
        <charset val="204"/>
      </rPr>
      <t>(плата за пользование жилыми помещениями (плата за наём) муниципального жилищного фонда)</t>
    </r>
  </si>
  <si>
    <r>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r>
    <r>
      <rPr>
        <sz val="10"/>
        <color theme="3" tint="0.39997558519241921"/>
        <rFont val="Liberation Serif"/>
        <family val="1"/>
        <charset val="204"/>
      </rPr>
      <t xml:space="preserve"> (плата по договорам на размещение нестационарного торгового объекта, а также плата за право на заключение указанных договоров)</t>
    </r>
  </si>
  <si>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sz val="10"/>
        <color theme="3" tint="0.39997558519241921"/>
        <rFont val="Liberation Serif"/>
        <family val="1"/>
        <charset val="204"/>
      </rPr>
      <t>(плата по договорам на установку и эксплуатацию рекламной конструкции, а также плата за право на заключение указанных договоров)</t>
    </r>
  </si>
  <si>
    <r>
      <t xml:space="preserve">Прочие доходы от оказания платных услуг (работ) получателями средств бюджетов городских округов </t>
    </r>
    <r>
      <rPr>
        <sz val="10"/>
        <color indexed="12"/>
        <rFont val="Liberation Serif"/>
        <family val="1"/>
        <charset val="204"/>
      </rPr>
      <t xml:space="preserve">(прочие доходы от оказания платных услуг (работ) </t>
    </r>
  </si>
  <si>
    <r>
      <t>Прочие доходы от компенсации затрат бюджетов городских округов</t>
    </r>
    <r>
      <rPr>
        <sz val="10"/>
        <color theme="3" tint="0.39997558519241921"/>
        <rFont val="Liberation Serif"/>
        <family val="1"/>
        <charset val="204"/>
      </rPr>
      <t xml:space="preserve"> (в части возврата дебиторской задолженности прошлых лет)</t>
    </r>
    <r>
      <rPr>
        <sz val="10"/>
        <color theme="8" tint="-0.249977111117893"/>
        <rFont val="Liberation Serif"/>
        <family val="1"/>
        <charset val="204"/>
      </rPr>
      <t xml:space="preserve">
</t>
    </r>
    <r>
      <rPr>
        <sz val="10"/>
        <rFont val="Liberation Serif"/>
        <family val="1"/>
        <charset val="204"/>
      </rPr>
      <t xml:space="preserve">
</t>
    </r>
  </si>
  <si>
    <r>
      <t xml:space="preserve">Прочие доходы от компенсации затрат бюджетов городских округов  </t>
    </r>
    <r>
      <rPr>
        <sz val="10"/>
        <color theme="3" tint="0.39997558519241921"/>
        <rFont val="Liberation Serif"/>
        <family val="1"/>
        <charset val="204"/>
      </rPr>
      <t>(в части возврата дебиторской задолженности прошлых лет)</t>
    </r>
  </si>
  <si>
    <r>
      <t xml:space="preserve">Прочие доходы от компенсации затрат бюджетов городских округов </t>
    </r>
    <r>
      <rPr>
        <sz val="10"/>
        <color rgb="FF00B0F0"/>
        <rFont val="Liberation Serif"/>
        <family val="1"/>
        <charset val="204"/>
      </rPr>
      <t>(в части возврата дебиторской задолженности прошлых лет)</t>
    </r>
  </si>
  <si>
    <r>
      <t xml:space="preserve">Прочие доходы от компенсации затрат бюджетов городских округов </t>
    </r>
    <r>
      <rPr>
        <sz val="10"/>
        <color theme="3" tint="0.39997558519241921"/>
        <rFont val="Liberation Serif"/>
        <family val="1"/>
        <charset val="204"/>
      </rPr>
      <t>(возврат бюджетных средств в связи с невыполнением муниципального задания бюджетными и автономными учреждениями)</t>
    </r>
  </si>
  <si>
    <r>
      <t xml:space="preserve">Прочие доходы от компенсации затрат бюджетов городских округов </t>
    </r>
    <r>
      <rPr>
        <sz val="10"/>
        <color theme="3" tint="0.39997558519241921"/>
        <rFont val="Liberation Serif"/>
        <family val="1"/>
        <charset val="204"/>
      </rPr>
      <t>(прочие доходы)</t>
    </r>
    <r>
      <rPr>
        <sz val="10"/>
        <rFont val="Liberation Serif"/>
        <family val="1"/>
        <charset val="204"/>
      </rPr>
      <t xml:space="preserve">
</t>
    </r>
  </si>
  <si>
    <r>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0"/>
        <color indexed="12"/>
        <rFont val="Liberation Serif"/>
        <family val="1"/>
        <charset val="204"/>
      </rPr>
      <t>(доходы от реализации объектов нежилого фонда)</t>
    </r>
  </si>
  <si>
    <r>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0"/>
        <color indexed="12"/>
        <rFont val="Liberation Serif"/>
        <family val="1"/>
        <charset val="204"/>
      </rPr>
      <t>(прочие доходы от реализации иного имущества,)</t>
    </r>
  </si>
  <si>
    <t>Сумма фактического поступления на 01.11.2020 г. (в тыс.руб.)</t>
  </si>
  <si>
    <t>Рост, снижение (+, -) в тыс. руб.</t>
  </si>
  <si>
    <t>ГОСУДАРСТВЕННАЯ ПОШЛИНА</t>
  </si>
  <si>
    <t>042  1 16   01193  01  0000 140</t>
  </si>
  <si>
    <t>913  1 16  10100  04  0000 140</t>
  </si>
  <si>
    <t>908  2  02  29990 04  0000  150</t>
  </si>
  <si>
    <t>Субсидии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t>
  </si>
  <si>
    <t>Межбюджетные трансферты, из резервного фонда Правительства Свердловской области на замену ок онных блоков для  МБОУ СОШ с. Конево</t>
  </si>
  <si>
    <t>Исполнение бюджета Невьянского городского округа по состоянию на 01.11.2020 г.</t>
  </si>
  <si>
    <t xml:space="preserve"> по состоянию на 01.11.2020 года</t>
  </si>
  <si>
    <t>на  01.11.2020 г.</t>
  </si>
  <si>
    <t>на 01.11.2020 г.</t>
  </si>
  <si>
    <r>
      <t xml:space="preserve">    </t>
    </r>
    <r>
      <rPr>
        <vertAlign val="superscript"/>
        <sz val="12"/>
        <rFont val="Liberation Serif"/>
        <family val="1"/>
        <charset val="204"/>
      </rPr>
      <t>1*</t>
    </r>
    <r>
      <rPr>
        <sz val="12"/>
        <rFont val="Liberation Serif"/>
        <family val="1"/>
        <charset val="204"/>
      </rPr>
      <t xml:space="preserve"> Примечание:  Общая сумма расходов, осуществленных за счет резервного фонда администрации Невьянского городского округа, составила   9052,0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</si>
  <si>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Исполнено    на 01.11.2020г., в тыс. руб.</t>
  </si>
  <si>
    <t>Исполнение на 01.11.2020г., в тысячах рублей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</si>
</sst>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
    <numFmt numFmtId="167" formatCode="0.0%"/>
    <numFmt numFmtId="168" formatCode="#,##0.00000"/>
  </numFmts>
  <fonts count="43" x14ac:knownFonts="1">
    <font>
      <sz val="11"/>
      <color theme="1"/>
      <name val="Calibri"/>
      <family val="2"/>
      <charset val="204"/>
      <scheme val="minor"/>
    </font>
    <font>
      <sz val="10"/>
      <name val="Arial Cyr"/>
      <charset val="204"/>
    </font>
    <font>
      <sz val="10"/>
      <name val="Arial"/>
      <family val="2"/>
      <charset val="204"/>
    </font>
    <font>
      <sz val="10"/>
      <color rgb="FF000000"/>
      <name val="Arial Cyr"/>
      <family val="2"/>
    </font>
    <font>
      <sz val="8"/>
      <color rgb="FF000000"/>
      <name val="Arial Cyr"/>
      <family val="2"/>
    </font>
    <font>
      <u/>
      <sz val="11"/>
      <color theme="10"/>
      <name val="Calibri"/>
      <family val="2"/>
      <charset val="204"/>
      <scheme val="minor"/>
    </font>
    <font>
      <b/>
      <i/>
      <sz val="14"/>
      <name val="Liberation Serif"/>
      <family val="1"/>
      <charset val="204"/>
    </font>
    <font>
      <sz val="11"/>
      <color theme="1"/>
      <name val="Liberation Serif"/>
      <family val="1"/>
      <charset val="204"/>
    </font>
    <font>
      <sz val="10"/>
      <name val="Liberation Serif"/>
      <family val="1"/>
      <charset val="204"/>
    </font>
    <font>
      <i/>
      <sz val="12"/>
      <name val="Liberation Serif"/>
      <family val="1"/>
      <charset val="204"/>
    </font>
    <font>
      <b/>
      <sz val="12"/>
      <name val="Liberation Serif"/>
      <family val="1"/>
      <charset val="204"/>
    </font>
    <font>
      <b/>
      <sz val="11"/>
      <name val="Liberation Serif"/>
      <family val="1"/>
      <charset val="204"/>
    </font>
    <font>
      <b/>
      <sz val="10"/>
      <name val="Liberation Serif"/>
      <family val="1"/>
      <charset val="204"/>
    </font>
    <font>
      <sz val="12"/>
      <name val="Liberation Serif"/>
      <family val="1"/>
      <charset val="204"/>
    </font>
    <font>
      <sz val="9"/>
      <name val="Liberation Serif"/>
      <family val="1"/>
      <charset val="204"/>
    </font>
    <font>
      <b/>
      <i/>
      <sz val="12"/>
      <name val="Liberation Serif"/>
      <family val="1"/>
      <charset val="204"/>
    </font>
    <font>
      <vertAlign val="superscript"/>
      <sz val="12"/>
      <name val="Liberation Serif"/>
      <family val="1"/>
      <charset val="204"/>
    </font>
    <font>
      <sz val="11"/>
      <name val="Liberation Serif"/>
      <family val="1"/>
      <charset val="204"/>
    </font>
    <font>
      <b/>
      <sz val="12"/>
      <color theme="1"/>
      <name val="Liberation Serif"/>
      <family val="1"/>
      <charset val="204"/>
    </font>
    <font>
      <sz val="10"/>
      <color theme="1"/>
      <name val="Liberation Serif"/>
      <family val="1"/>
      <charset val="204"/>
    </font>
    <font>
      <b/>
      <sz val="11"/>
      <color theme="1"/>
      <name val="Liberation Serif"/>
      <family val="1"/>
      <charset val="204"/>
    </font>
    <font>
      <b/>
      <sz val="7"/>
      <color theme="1"/>
      <name val="Liberation Serif"/>
      <family val="1"/>
      <charset val="204"/>
    </font>
    <font>
      <b/>
      <sz val="12"/>
      <color rgb="FF000000"/>
      <name val="Liberation Serif"/>
      <family val="1"/>
      <charset val="204"/>
    </font>
    <font>
      <sz val="12"/>
      <color theme="1"/>
      <name val="Liberation Serif"/>
      <family val="1"/>
      <charset val="204"/>
    </font>
    <font>
      <sz val="7"/>
      <color theme="1"/>
      <name val="Liberation Serif"/>
      <family val="1"/>
      <charset val="204"/>
    </font>
    <font>
      <b/>
      <sz val="12"/>
      <color indexed="8"/>
      <name val="Liberation Serif"/>
      <family val="1"/>
      <charset val="204"/>
    </font>
    <font>
      <b/>
      <sz val="11"/>
      <color indexed="8"/>
      <name val="Liberation Serif"/>
      <family val="1"/>
      <charset val="204"/>
    </font>
    <font>
      <sz val="10"/>
      <color indexed="8"/>
      <name val="Liberation Serif"/>
      <family val="1"/>
      <charset val="204"/>
    </font>
    <font>
      <b/>
      <sz val="14"/>
      <color indexed="8"/>
      <name val="Liberation Serif"/>
      <family val="1"/>
      <charset val="204"/>
    </font>
    <font>
      <b/>
      <sz val="10"/>
      <color indexed="8"/>
      <name val="Liberation Serif"/>
      <family val="1"/>
      <charset val="204"/>
    </font>
    <font>
      <sz val="12"/>
      <color indexed="8"/>
      <name val="Liberation Serif"/>
      <family val="1"/>
      <charset val="204"/>
    </font>
    <font>
      <sz val="14"/>
      <name val="Liberation Serif"/>
      <family val="1"/>
      <charset val="204"/>
    </font>
    <font>
      <sz val="11"/>
      <color rgb="FF000000"/>
      <name val="Liberation Serif"/>
      <family val="1"/>
      <charset val="204"/>
    </font>
    <font>
      <sz val="10"/>
      <color indexed="12"/>
      <name val="Liberation Serif"/>
      <family val="1"/>
      <charset val="204"/>
    </font>
    <font>
      <b/>
      <sz val="10"/>
      <color rgb="FF000000"/>
      <name val="Liberation Serif"/>
      <family val="1"/>
      <charset val="204"/>
    </font>
    <font>
      <b/>
      <sz val="10"/>
      <color theme="1"/>
      <name val="Liberation Serif"/>
      <family val="1"/>
      <charset val="204"/>
    </font>
    <font>
      <sz val="10"/>
      <color rgb="FF00B0F0"/>
      <name val="Liberation Serif"/>
      <family val="1"/>
      <charset val="204"/>
    </font>
    <font>
      <sz val="10"/>
      <color theme="3" tint="0.39997558519241921"/>
      <name val="Liberation Serif"/>
      <family val="1"/>
      <charset val="204"/>
    </font>
    <font>
      <sz val="10"/>
      <color theme="8" tint="-0.249977111117893"/>
      <name val="Liberation Serif"/>
      <family val="1"/>
      <charset val="204"/>
    </font>
    <font>
      <b/>
      <i/>
      <sz val="10"/>
      <name val="Liberation Serif"/>
      <family val="1"/>
      <charset val="204"/>
    </font>
    <font>
      <sz val="10"/>
      <color rgb="FF000000"/>
      <name val="Liberation Serif"/>
      <family val="1"/>
      <charset val="204"/>
    </font>
    <font>
      <b/>
      <sz val="10.5"/>
      <name val="Liberation Serif"/>
      <family val="1"/>
      <charset val="204"/>
    </font>
    <font>
      <sz val="8"/>
      <name val="Liberation Serif"/>
      <family val="1"/>
      <charset val="204"/>
    </font>
  </fonts>
  <fills count="3">
    <fill>
      <patternFill patternType="none"/>
    </fill>
    <fill>
      <patternFill patternType="gray125"/>
    </fill>
    <fill>
      <patternFill patternType="solid">
        <fgColor rgb="FFC0C0C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s>
  <cellStyleXfs count="12">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3" fillId="2" borderId="4"/>
    <xf numFmtId="4" fontId="4" fillId="0" borderId="5">
      <alignment horizontal="right" vertical="top" shrinkToFit="1"/>
    </xf>
    <xf numFmtId="0" fontId="5" fillId="0" borderId="0" applyNumberFormat="0" applyFill="0" applyBorder="0" applyAlignment="0" applyProtection="0"/>
    <xf numFmtId="49" fontId="4" fillId="0" borderId="6">
      <alignment horizontal="center"/>
    </xf>
  </cellStyleXfs>
  <cellXfs count="193">
    <xf numFmtId="0" fontId="0" fillId="0" borderId="0" xfId="0"/>
    <xf numFmtId="0" fontId="7" fillId="0" borderId="0" xfId="0" applyFont="1"/>
    <xf numFmtId="0" fontId="8" fillId="0" borderId="0" xfId="0" applyFont="1"/>
    <xf numFmtId="0" fontId="10"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11" fillId="0" borderId="1" xfId="0" applyFont="1" applyBorder="1" applyAlignment="1">
      <alignment horizontal="center" vertical="top" wrapText="1"/>
    </xf>
    <xf numFmtId="0" fontId="12" fillId="0" borderId="0" xfId="0" applyFont="1"/>
    <xf numFmtId="0" fontId="10" fillId="0" borderId="1" xfId="0" applyFont="1" applyBorder="1" applyAlignment="1">
      <alignment vertical="justify"/>
    </xf>
    <xf numFmtId="4" fontId="10" fillId="0" borderId="1" xfId="0" applyNumberFormat="1" applyFont="1" applyFill="1" applyBorder="1"/>
    <xf numFmtId="0" fontId="10" fillId="0" borderId="1" xfId="0" applyFont="1" applyBorder="1"/>
    <xf numFmtId="164" fontId="10" fillId="0" borderId="1" xfId="0" applyNumberFormat="1" applyFont="1" applyBorder="1"/>
    <xf numFmtId="0" fontId="13" fillId="0" borderId="1" xfId="0" applyFont="1" applyBorder="1" applyAlignment="1">
      <alignment vertical="justify" wrapText="1"/>
    </xf>
    <xf numFmtId="4" fontId="13" fillId="0" borderId="1" xfId="0" applyNumberFormat="1" applyFont="1" applyFill="1" applyBorder="1" applyAlignment="1">
      <alignment wrapText="1"/>
    </xf>
    <xf numFmtId="0" fontId="13" fillId="0" borderId="1" xfId="0" applyFont="1" applyBorder="1" applyAlignment="1">
      <alignment wrapText="1"/>
    </xf>
    <xf numFmtId="164" fontId="13" fillId="0" borderId="1" xfId="0" applyNumberFormat="1" applyFont="1" applyBorder="1"/>
    <xf numFmtId="0" fontId="7" fillId="0" borderId="0" xfId="0" applyFont="1" applyAlignment="1">
      <alignment wrapText="1"/>
    </xf>
    <xf numFmtId="4" fontId="13" fillId="0" borderId="1" xfId="0" applyNumberFormat="1" applyFont="1" applyFill="1" applyBorder="1"/>
    <xf numFmtId="0" fontId="13" fillId="0" borderId="1" xfId="0" applyFont="1" applyBorder="1"/>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7" fillId="0" borderId="0" xfId="0" applyFont="1" applyBorder="1"/>
    <xf numFmtId="165" fontId="10" fillId="0" borderId="0" xfId="0" applyNumberFormat="1" applyFont="1" applyBorder="1" applyAlignment="1">
      <alignment horizontal="center" vertical="center"/>
    </xf>
    <xf numFmtId="0" fontId="10" fillId="0" borderId="0" xfId="0" applyFont="1" applyBorder="1" applyAlignment="1">
      <alignment vertical="justify"/>
    </xf>
    <xf numFmtId="164" fontId="10" fillId="0" borderId="0" xfId="0" applyNumberFormat="1" applyFont="1" applyFill="1" applyBorder="1"/>
    <xf numFmtId="0" fontId="10" fillId="0" borderId="0" xfId="0" applyFont="1" applyBorder="1"/>
    <xf numFmtId="164" fontId="10" fillId="0" borderId="0" xfId="0" applyNumberFormat="1" applyFont="1" applyBorder="1"/>
    <xf numFmtId="165" fontId="13" fillId="0" borderId="0" xfId="0" applyNumberFormat="1" applyFont="1" applyBorder="1" applyAlignment="1">
      <alignment horizontal="center" wrapText="1"/>
    </xf>
    <xf numFmtId="0" fontId="13" fillId="0" borderId="0" xfId="0" applyFont="1" applyBorder="1" applyAlignment="1">
      <alignment vertical="justify" wrapText="1"/>
    </xf>
    <xf numFmtId="0" fontId="13" fillId="0" borderId="0" xfId="0" applyFont="1" applyFill="1" applyBorder="1" applyAlignment="1">
      <alignment wrapText="1"/>
    </xf>
    <xf numFmtId="0" fontId="13" fillId="0" borderId="0" xfId="0" applyFont="1" applyBorder="1" applyAlignment="1">
      <alignment wrapText="1"/>
    </xf>
    <xf numFmtId="164" fontId="13" fillId="0" borderId="0" xfId="0" applyNumberFormat="1" applyFont="1" applyBorder="1"/>
    <xf numFmtId="165" fontId="13" fillId="0" borderId="0" xfId="0" applyNumberFormat="1" applyFont="1" applyBorder="1" applyAlignment="1">
      <alignment horizontal="center"/>
    </xf>
    <xf numFmtId="164" fontId="13" fillId="0" borderId="0" xfId="0" applyNumberFormat="1" applyFont="1" applyFill="1" applyBorder="1"/>
    <xf numFmtId="0" fontId="13" fillId="0" borderId="0" xfId="0" applyFont="1" applyBorder="1"/>
    <xf numFmtId="0" fontId="13" fillId="0" borderId="1" xfId="0" applyFont="1" applyFill="1" applyBorder="1"/>
    <xf numFmtId="164" fontId="13" fillId="0" borderId="1" xfId="0" applyNumberFormat="1" applyFont="1" applyFill="1" applyBorder="1"/>
    <xf numFmtId="165" fontId="10" fillId="0" borderId="1" xfId="0" applyNumberFormat="1" applyFont="1" applyBorder="1" applyAlignment="1">
      <alignment horizontal="center" vertical="top"/>
    </xf>
    <xf numFmtId="0" fontId="10" fillId="0" borderId="1" xfId="0" applyFont="1" applyBorder="1" applyAlignment="1">
      <alignment vertical="justify" wrapText="1"/>
    </xf>
    <xf numFmtId="4" fontId="10" fillId="0" borderId="1" xfId="0" applyNumberFormat="1" applyFont="1" applyFill="1" applyBorder="1" applyAlignment="1">
      <alignment vertical="top"/>
    </xf>
    <xf numFmtId="0" fontId="10" fillId="0" borderId="1" xfId="0" applyFont="1" applyBorder="1" applyAlignment="1">
      <alignment vertical="top"/>
    </xf>
    <xf numFmtId="164" fontId="10" fillId="0" borderId="1" xfId="0" applyNumberFormat="1" applyFont="1" applyBorder="1" applyAlignment="1">
      <alignment vertical="top"/>
    </xf>
    <xf numFmtId="4" fontId="7" fillId="0" borderId="0" xfId="0" applyNumberFormat="1" applyFont="1"/>
    <xf numFmtId="165" fontId="10" fillId="0" borderId="0" xfId="0" applyNumberFormat="1" applyFont="1" applyBorder="1" applyAlignment="1">
      <alignment horizontal="center" vertical="top"/>
    </xf>
    <xf numFmtId="0" fontId="10" fillId="0" borderId="0" xfId="0" applyFont="1" applyBorder="1" applyAlignment="1">
      <alignment vertical="justify" wrapText="1"/>
    </xf>
    <xf numFmtId="0" fontId="10" fillId="0" borderId="0" xfId="0" applyFont="1" applyFill="1" applyBorder="1" applyAlignment="1">
      <alignment vertical="top"/>
    </xf>
    <xf numFmtId="0" fontId="10" fillId="0" borderId="0" xfId="0" applyFont="1" applyBorder="1" applyAlignment="1">
      <alignment vertical="top"/>
    </xf>
    <xf numFmtId="0" fontId="13" fillId="0" borderId="0" xfId="0" applyFont="1" applyFill="1" applyBorder="1"/>
    <xf numFmtId="0" fontId="13" fillId="0" borderId="1" xfId="0" applyFont="1" applyBorder="1" applyAlignment="1">
      <alignment vertical="justify"/>
    </xf>
    <xf numFmtId="165" fontId="10" fillId="0" borderId="0" xfId="0" applyNumberFormat="1" applyFont="1" applyBorder="1" applyAlignment="1">
      <alignment horizontal="center"/>
    </xf>
    <xf numFmtId="0" fontId="10" fillId="0" borderId="0" xfId="0" applyFont="1" applyFill="1" applyBorder="1"/>
    <xf numFmtId="0" fontId="13" fillId="0" borderId="1" xfId="0" applyFont="1" applyFill="1" applyBorder="1" applyAlignment="1">
      <alignment vertical="justify" wrapText="1"/>
    </xf>
    <xf numFmtId="0" fontId="13" fillId="0" borderId="0" xfId="0" applyFont="1" applyBorder="1" applyAlignment="1">
      <alignment vertical="justify"/>
    </xf>
    <xf numFmtId="0" fontId="14" fillId="0" borderId="0" xfId="0" applyFont="1"/>
    <xf numFmtId="4" fontId="14" fillId="0" borderId="0" xfId="0" applyNumberFormat="1" applyFont="1"/>
    <xf numFmtId="0" fontId="13" fillId="0" borderId="0" xfId="0" applyFont="1" applyFill="1" applyBorder="1" applyAlignment="1">
      <alignment vertical="justify" wrapText="1"/>
    </xf>
    <xf numFmtId="0" fontId="14" fillId="0" borderId="0" xfId="0" applyFont="1" applyBorder="1"/>
    <xf numFmtId="165" fontId="13" fillId="0" borderId="0" xfId="0" applyNumberFormat="1" applyFont="1" applyBorder="1" applyAlignment="1">
      <alignment horizontal="center" vertical="center"/>
    </xf>
    <xf numFmtId="165" fontId="13" fillId="0" borderId="0" xfId="0" applyNumberFormat="1" applyFont="1" applyFill="1" applyBorder="1" applyAlignment="1">
      <alignment horizontal="center"/>
    </xf>
    <xf numFmtId="165" fontId="10" fillId="0" borderId="0" xfId="0" applyNumberFormat="1" applyFont="1" applyFill="1" applyBorder="1" applyAlignment="1">
      <alignment horizontal="center"/>
    </xf>
    <xf numFmtId="0" fontId="10" fillId="0" borderId="0" xfId="0" applyFont="1" applyBorder="1" applyAlignment="1">
      <alignment horizontal="center"/>
    </xf>
    <xf numFmtId="0" fontId="13" fillId="0" borderId="0" xfId="0" applyFont="1" applyBorder="1" applyAlignment="1">
      <alignment horizontal="center"/>
    </xf>
    <xf numFmtId="0" fontId="15" fillId="0" borderId="1" xfId="0" applyFont="1" applyFill="1" applyBorder="1" applyAlignment="1">
      <alignment vertical="justify"/>
    </xf>
    <xf numFmtId="0" fontId="10" fillId="0" borderId="1" xfId="0" applyFont="1" applyFill="1" applyBorder="1"/>
    <xf numFmtId="0" fontId="8" fillId="0" borderId="0" xfId="0" applyFont="1" applyFill="1"/>
    <xf numFmtId="0" fontId="7" fillId="0" borderId="0" xfId="0" applyFont="1" applyFill="1"/>
    <xf numFmtId="0" fontId="8" fillId="0" borderId="0" xfId="0" applyFont="1" applyBorder="1"/>
    <xf numFmtId="0" fontId="10" fillId="0" borderId="0" xfId="0" applyFont="1" applyFill="1" applyBorder="1" applyAlignment="1"/>
    <xf numFmtId="0" fontId="17" fillId="0" borderId="0" xfId="1" applyNumberFormat="1" applyFont="1" applyFill="1" applyBorder="1" applyAlignment="1">
      <alignment vertical="top" wrapText="1"/>
    </xf>
    <xf numFmtId="165" fontId="13" fillId="0" borderId="1" xfId="0" applyNumberFormat="1" applyFont="1" applyBorder="1" applyAlignment="1">
      <alignment horizontal="center" vertical="top" wrapText="1"/>
    </xf>
    <xf numFmtId="165" fontId="13" fillId="0" borderId="1" xfId="0" applyNumberFormat="1" applyFont="1" applyBorder="1" applyAlignment="1">
      <alignment horizontal="center" vertical="top"/>
    </xf>
    <xf numFmtId="165" fontId="13" fillId="0" borderId="1" xfId="0" applyNumberFormat="1" applyFont="1" applyFill="1" applyBorder="1" applyAlignment="1">
      <alignment horizontal="center" vertical="top"/>
    </xf>
    <xf numFmtId="165" fontId="10" fillId="0" borderId="1" xfId="0" applyNumberFormat="1" applyFont="1" applyFill="1" applyBorder="1" applyAlignment="1">
      <alignment horizontal="center" vertical="top"/>
    </xf>
    <xf numFmtId="0" fontId="10" fillId="0" borderId="1" xfId="0" applyFont="1" applyBorder="1" applyAlignment="1">
      <alignment horizontal="center" vertical="top"/>
    </xf>
    <xf numFmtId="0" fontId="13" fillId="0" borderId="1" xfId="0" applyFont="1" applyBorder="1" applyAlignment="1">
      <alignment horizontal="center" vertical="top"/>
    </xf>
    <xf numFmtId="0" fontId="18" fillId="0" borderId="0" xfId="0" applyFont="1" applyAlignment="1">
      <alignment wrapText="1"/>
    </xf>
    <xf numFmtId="0" fontId="19" fillId="0" borderId="1" xfId="0" applyFont="1" applyBorder="1" applyAlignment="1">
      <alignment horizontal="center" vertical="top" wrapText="1"/>
    </xf>
    <xf numFmtId="0" fontId="19" fillId="0" borderId="1" xfId="0" applyFont="1" applyFill="1" applyBorder="1" applyAlignment="1">
      <alignment horizontal="center" vertical="top" wrapText="1"/>
    </xf>
    <xf numFmtId="0" fontId="20" fillId="0" borderId="1" xfId="0" applyFont="1" applyBorder="1" applyAlignment="1">
      <alignment horizontal="center" vertical="top" wrapText="1"/>
    </xf>
    <xf numFmtId="0" fontId="20" fillId="0" borderId="1" xfId="0" applyFont="1" applyBorder="1" applyAlignment="1">
      <alignment horizontal="center" wrapText="1"/>
    </xf>
    <xf numFmtId="0" fontId="20" fillId="0" borderId="1" xfId="0" applyFont="1" applyFill="1" applyBorder="1" applyAlignment="1">
      <alignment horizontal="center" vertical="top" wrapText="1"/>
    </xf>
    <xf numFmtId="0" fontId="7" fillId="0" borderId="1" xfId="0" applyFont="1" applyBorder="1"/>
    <xf numFmtId="0" fontId="21" fillId="0" borderId="1" xfId="0" applyFont="1" applyBorder="1" applyAlignment="1">
      <alignment horizontal="left" vertical="top" wrapText="1" indent="2"/>
    </xf>
    <xf numFmtId="0" fontId="18" fillId="0" borderId="1" xfId="0" applyFont="1" applyBorder="1" applyAlignment="1">
      <alignment wrapText="1"/>
    </xf>
    <xf numFmtId="0" fontId="18" fillId="0" borderId="1" xfId="0" applyFont="1" applyBorder="1" applyAlignment="1">
      <alignment horizontal="center" vertical="top"/>
    </xf>
    <xf numFmtId="4" fontId="22" fillId="0" borderId="1" xfId="0" applyNumberFormat="1" applyFont="1" applyFill="1" applyBorder="1" applyAlignment="1">
      <alignment horizontal="right" vertical="top" wrapText="1"/>
    </xf>
    <xf numFmtId="167" fontId="23" fillId="0" borderId="1" xfId="0" applyNumberFormat="1" applyFont="1" applyBorder="1" applyAlignment="1">
      <alignment horizontal="center" vertical="top"/>
    </xf>
    <xf numFmtId="0" fontId="24" fillId="0" borderId="1" xfId="0" applyFont="1" applyBorder="1" applyAlignment="1">
      <alignment horizontal="left" vertical="top" wrapText="1" indent="2"/>
    </xf>
    <xf numFmtId="0" fontId="23" fillId="0" borderId="1" xfId="0" applyFont="1" applyBorder="1" applyAlignment="1">
      <alignment wrapText="1"/>
    </xf>
    <xf numFmtId="0" fontId="23" fillId="0" borderId="1" xfId="0" applyFont="1" applyBorder="1" applyAlignment="1">
      <alignment horizontal="center" vertical="top"/>
    </xf>
    <xf numFmtId="4" fontId="23" fillId="0" borderId="1" xfId="0" applyNumberFormat="1" applyFont="1" applyFill="1" applyBorder="1" applyAlignment="1">
      <alignment horizontal="right" vertical="top" wrapText="1"/>
    </xf>
    <xf numFmtId="167" fontId="23" fillId="0" borderId="2" xfId="0" applyNumberFormat="1" applyFont="1" applyBorder="1" applyAlignment="1">
      <alignment horizontal="center" vertical="top"/>
    </xf>
    <xf numFmtId="4" fontId="23" fillId="0" borderId="1" xfId="0" applyNumberFormat="1" applyFont="1" applyFill="1" applyBorder="1" applyAlignment="1">
      <alignment vertical="top"/>
    </xf>
    <xf numFmtId="0" fontId="23" fillId="0" borderId="1" xfId="0" applyFont="1" applyBorder="1" applyAlignment="1">
      <alignment vertical="top"/>
    </xf>
    <xf numFmtId="0" fontId="23" fillId="0" borderId="1" xfId="0" applyFont="1" applyBorder="1" applyAlignment="1">
      <alignment vertical="top" wrapText="1"/>
    </xf>
    <xf numFmtId="4" fontId="23" fillId="0" borderId="2" xfId="0" applyNumberFormat="1" applyFont="1" applyFill="1" applyBorder="1" applyAlignment="1">
      <alignment horizontal="right" vertical="top"/>
    </xf>
    <xf numFmtId="0" fontId="26" fillId="0" borderId="1" xfId="0" applyFont="1" applyFill="1" applyBorder="1" applyAlignment="1">
      <alignment horizontal="center" vertical="top" wrapText="1"/>
    </xf>
    <xf numFmtId="3" fontId="26" fillId="0" borderId="1" xfId="0" applyNumberFormat="1" applyFont="1" applyBorder="1" applyAlignment="1">
      <alignment horizontal="center" vertical="top" wrapText="1"/>
    </xf>
    <xf numFmtId="0" fontId="27" fillId="0" borderId="1" xfId="0" applyFont="1" applyFill="1" applyBorder="1" applyAlignment="1">
      <alignment horizontal="left" vertical="top" wrapText="1"/>
    </xf>
    <xf numFmtId="166" fontId="17" fillId="0" borderId="1" xfId="0" applyNumberFormat="1" applyFont="1" applyFill="1" applyBorder="1" applyAlignment="1">
      <alignment horizontal="right"/>
    </xf>
    <xf numFmtId="0" fontId="29" fillId="0" borderId="1" xfId="0" applyFont="1" applyFill="1" applyBorder="1" applyAlignment="1">
      <alignment horizontal="center" vertical="top" wrapText="1"/>
    </xf>
    <xf numFmtId="3" fontId="29" fillId="0" borderId="1" xfId="0" applyNumberFormat="1" applyFont="1" applyBorder="1" applyAlignment="1">
      <alignment horizontal="center" vertical="top" wrapText="1"/>
    </xf>
    <xf numFmtId="0" fontId="30" fillId="0" borderId="1" xfId="0" applyFont="1" applyFill="1" applyBorder="1" applyAlignment="1">
      <alignment horizontal="left" vertical="top" wrapText="1"/>
    </xf>
    <xf numFmtId="166" fontId="13" fillId="0" borderId="1" xfId="0" applyNumberFormat="1" applyFont="1" applyFill="1" applyBorder="1" applyAlignment="1">
      <alignment horizontal="right" vertical="top"/>
    </xf>
    <xf numFmtId="0" fontId="20" fillId="0" borderId="0" xfId="0" applyFont="1" applyFill="1"/>
    <xf numFmtId="0" fontId="14" fillId="0"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168" fontId="14" fillId="0" borderId="1" xfId="1" applyNumberFormat="1" applyFont="1" applyFill="1" applyBorder="1" applyAlignment="1">
      <alignment horizontal="center" vertical="center" wrapText="1"/>
    </xf>
    <xf numFmtId="0" fontId="42" fillId="0" borderId="1" xfId="1" applyFont="1" applyFill="1" applyBorder="1" applyAlignment="1">
      <alignment horizontal="center" vertical="center" wrapText="1"/>
    </xf>
    <xf numFmtId="4" fontId="14" fillId="0" borderId="1" xfId="1" applyNumberFormat="1" applyFont="1" applyFill="1" applyBorder="1" applyAlignment="1">
      <alignment horizontal="center" vertical="top" wrapText="1"/>
    </xf>
    <xf numFmtId="0" fontId="12" fillId="0" borderId="1" xfId="1" applyFont="1" applyFill="1" applyBorder="1" applyAlignment="1">
      <alignment horizontal="center" vertical="top"/>
    </xf>
    <xf numFmtId="0" fontId="12" fillId="0" borderId="1" xfId="1" applyFont="1" applyFill="1" applyBorder="1" applyAlignment="1">
      <alignment horizontal="center" vertical="top" wrapText="1"/>
    </xf>
    <xf numFmtId="0" fontId="12" fillId="0" borderId="1" xfId="1" applyFont="1" applyFill="1" applyBorder="1" applyAlignment="1">
      <alignment horizontal="center" wrapText="1"/>
    </xf>
    <xf numFmtId="0" fontId="12" fillId="0" borderId="1" xfId="1" applyNumberFormat="1" applyFont="1" applyFill="1" applyBorder="1" applyAlignment="1">
      <alignment horizontal="center"/>
    </xf>
    <xf numFmtId="0" fontId="12" fillId="0" borderId="1" xfId="1" applyFont="1" applyFill="1" applyBorder="1" applyAlignment="1">
      <alignment horizontal="center"/>
    </xf>
    <xf numFmtId="0" fontId="20" fillId="0" borderId="1" xfId="0" applyFont="1" applyFill="1" applyBorder="1" applyAlignment="1">
      <alignment horizontal="center"/>
    </xf>
    <xf numFmtId="0" fontId="12" fillId="0" borderId="1" xfId="3" applyFont="1" applyFill="1" applyBorder="1" applyAlignment="1">
      <alignment horizontal="left" vertical="center"/>
    </xf>
    <xf numFmtId="0" fontId="12" fillId="0" borderId="1" xfId="3" applyFont="1" applyFill="1" applyBorder="1" applyAlignment="1">
      <alignment horizontal="left" vertical="center" wrapText="1"/>
    </xf>
    <xf numFmtId="4" fontId="11" fillId="0" borderId="1" xfId="3" applyNumberFormat="1" applyFont="1" applyFill="1" applyBorder="1" applyAlignment="1">
      <alignment horizontal="right"/>
    </xf>
    <xf numFmtId="4" fontId="20" fillId="0" borderId="1" xfId="0" applyNumberFormat="1" applyFont="1" applyFill="1" applyBorder="1" applyAlignment="1">
      <alignment horizontal="right"/>
    </xf>
    <xf numFmtId="0" fontId="12" fillId="0" borderId="1" xfId="3" applyFont="1" applyFill="1" applyBorder="1" applyAlignment="1">
      <alignment horizontal="left" vertical="top" wrapText="1"/>
    </xf>
    <xf numFmtId="0" fontId="8" fillId="0" borderId="1" xfId="3" applyFont="1" applyFill="1" applyBorder="1" applyAlignment="1">
      <alignment horizontal="left" vertical="center"/>
    </xf>
    <xf numFmtId="0" fontId="8" fillId="0" borderId="1" xfId="3" applyFont="1" applyFill="1" applyBorder="1" applyAlignment="1">
      <alignment horizontal="left" vertical="top" wrapText="1"/>
    </xf>
    <xf numFmtId="4" fontId="32" fillId="0" borderId="1" xfId="0" applyNumberFormat="1" applyFont="1" applyFill="1" applyBorder="1" applyAlignment="1">
      <alignment horizontal="right" shrinkToFit="1"/>
    </xf>
    <xf numFmtId="4" fontId="7" fillId="0" borderId="1" xfId="0" applyNumberFormat="1" applyFont="1" applyFill="1" applyBorder="1" applyAlignment="1">
      <alignment horizontal="right"/>
    </xf>
    <xf numFmtId="4" fontId="17" fillId="0" borderId="1" xfId="3" applyNumberFormat="1" applyFont="1" applyFill="1" applyBorder="1" applyAlignment="1">
      <alignment horizontal="right"/>
    </xf>
    <xf numFmtId="0" fontId="12" fillId="0" borderId="1" xfId="1" applyFont="1" applyFill="1" applyBorder="1" applyAlignment="1">
      <alignment horizontal="left" vertical="center"/>
    </xf>
    <xf numFmtId="4" fontId="11" fillId="0" borderId="1" xfId="3" applyNumberFormat="1" applyFont="1" applyFill="1" applyBorder="1" applyAlignment="1">
      <alignment horizontal="right" wrapText="1"/>
    </xf>
    <xf numFmtId="0" fontId="8" fillId="0" borderId="1" xfId="1" applyFont="1" applyFill="1" applyBorder="1" applyAlignment="1">
      <alignment horizontal="left" vertical="center"/>
    </xf>
    <xf numFmtId="0" fontId="8" fillId="0" borderId="1" xfId="1" applyFont="1" applyFill="1" applyBorder="1" applyAlignment="1">
      <alignment horizontal="left" vertical="top" wrapText="1"/>
    </xf>
    <xf numFmtId="0" fontId="8" fillId="0" borderId="1" xfId="1" applyNumberFormat="1" applyFont="1" applyFill="1" applyBorder="1" applyAlignment="1">
      <alignment horizontal="left" vertical="top" wrapText="1"/>
    </xf>
    <xf numFmtId="0" fontId="19" fillId="0" borderId="1" xfId="0" applyFont="1" applyFill="1" applyBorder="1" applyAlignment="1">
      <alignment horizontal="left" vertical="center" wrapText="1"/>
    </xf>
    <xf numFmtId="4" fontId="17" fillId="0" borderId="1" xfId="0" applyNumberFormat="1" applyFont="1" applyFill="1" applyBorder="1" applyAlignment="1">
      <alignment horizontal="right" shrinkToFit="1"/>
    </xf>
    <xf numFmtId="0" fontId="8" fillId="0" borderId="1" xfId="0" applyNumberFormat="1" applyFont="1" applyFill="1" applyBorder="1" applyAlignment="1">
      <alignment horizontal="left" vertical="top" wrapText="1"/>
    </xf>
    <xf numFmtId="4" fontId="17" fillId="0" borderId="1" xfId="0" applyNumberFormat="1" applyFont="1" applyFill="1" applyBorder="1" applyAlignment="1">
      <alignment horizontal="right"/>
    </xf>
    <xf numFmtId="0" fontId="12" fillId="0" borderId="1" xfId="0" applyNumberFormat="1" applyFont="1" applyFill="1" applyBorder="1" applyAlignment="1">
      <alignment horizontal="left" vertical="center" wrapText="1"/>
    </xf>
    <xf numFmtId="0" fontId="34" fillId="0" borderId="1" xfId="0" applyFont="1" applyFill="1" applyBorder="1" applyAlignment="1">
      <alignment horizontal="left" vertical="top" wrapText="1"/>
    </xf>
    <xf numFmtId="0" fontId="12" fillId="0" borderId="1" xfId="0" applyNumberFormat="1" applyFont="1" applyFill="1" applyBorder="1" applyAlignment="1">
      <alignment horizontal="left" vertical="top" wrapText="1"/>
    </xf>
    <xf numFmtId="4" fontId="11" fillId="0" borderId="1" xfId="0" applyNumberFormat="1" applyFont="1" applyFill="1" applyBorder="1" applyAlignment="1">
      <alignment horizontal="right"/>
    </xf>
    <xf numFmtId="0" fontId="8" fillId="0" borderId="1" xfId="3" applyFont="1" applyFill="1" applyBorder="1" applyAlignment="1">
      <alignment horizontal="left" vertical="center" wrapText="1"/>
    </xf>
    <xf numFmtId="0" fontId="35" fillId="0" borderId="1" xfId="0" applyFont="1" applyFill="1" applyBorder="1" applyAlignment="1">
      <alignment horizontal="left" wrapText="1"/>
    </xf>
    <xf numFmtId="0" fontId="8" fillId="0" borderId="1" xfId="3" applyFont="1" applyFill="1" applyBorder="1" applyAlignment="1">
      <alignment horizontal="justify" vertical="top"/>
    </xf>
    <xf numFmtId="0" fontId="8" fillId="0" borderId="1" xfId="3" applyFont="1" applyFill="1" applyBorder="1" applyAlignment="1">
      <alignment horizontal="center" vertical="center"/>
    </xf>
    <xf numFmtId="49" fontId="8" fillId="0" borderId="1" xfId="0" applyNumberFormat="1" applyFont="1" applyFill="1" applyBorder="1" applyAlignment="1">
      <alignment horizontal="left" vertical="top" wrapText="1"/>
    </xf>
    <xf numFmtId="0" fontId="8" fillId="0" borderId="1" xfId="3" applyNumberFormat="1" applyFont="1" applyFill="1" applyBorder="1" applyAlignment="1">
      <alignment horizontal="left" vertical="top" wrapText="1"/>
    </xf>
    <xf numFmtId="0" fontId="39" fillId="0" borderId="1" xfId="3" applyFont="1" applyFill="1" applyBorder="1" applyAlignment="1">
      <alignment horizontal="left" vertical="center"/>
    </xf>
    <xf numFmtId="49" fontId="34" fillId="0" borderId="1" xfId="8" applyNumberFormat="1" applyFont="1" applyFill="1" applyBorder="1" applyAlignment="1" applyProtection="1">
      <alignment horizontal="left" vertical="center" shrinkToFit="1"/>
    </xf>
    <xf numFmtId="0" fontId="34" fillId="0" borderId="1" xfId="8" applyFont="1" applyFill="1" applyBorder="1" applyAlignment="1">
      <alignment horizontal="left" vertical="top" wrapText="1" shrinkToFit="1"/>
    </xf>
    <xf numFmtId="49" fontId="40" fillId="0" borderId="1" xfId="8" applyNumberFormat="1" applyFont="1" applyFill="1" applyBorder="1" applyAlignment="1" applyProtection="1">
      <alignment horizontal="left" vertical="center" shrinkToFit="1"/>
    </xf>
    <xf numFmtId="0" fontId="40" fillId="0" borderId="1" xfId="8" applyFont="1" applyFill="1" applyBorder="1" applyAlignment="1">
      <alignment horizontal="left" vertical="top" wrapText="1" shrinkToFit="1"/>
    </xf>
    <xf numFmtId="0" fontId="12" fillId="0" borderId="1" xfId="10" applyFont="1" applyFill="1" applyBorder="1" applyAlignment="1">
      <alignment horizontal="left" wrapText="1"/>
    </xf>
    <xf numFmtId="0" fontId="8" fillId="0" borderId="1" xfId="10" applyFont="1" applyFill="1" applyBorder="1" applyAlignment="1">
      <alignment horizontal="left" wrapText="1"/>
    </xf>
    <xf numFmtId="0" fontId="11" fillId="0" borderId="1" xfId="10" applyFont="1" applyFill="1" applyBorder="1" applyAlignment="1">
      <alignment wrapText="1"/>
    </xf>
    <xf numFmtId="0" fontId="35" fillId="0" borderId="1" xfId="0" applyFont="1" applyFill="1" applyBorder="1" applyAlignment="1">
      <alignment horizontal="left" vertical="center" wrapText="1"/>
    </xf>
    <xf numFmtId="1" fontId="35" fillId="0" borderId="1" xfId="0" applyNumberFormat="1" applyFont="1" applyFill="1" applyBorder="1" applyAlignment="1">
      <alignment horizontal="left" vertical="center" wrapText="1"/>
    </xf>
    <xf numFmtId="0" fontId="34" fillId="0" borderId="1" xfId="11" applyNumberFormat="1" applyFont="1" applyFill="1" applyBorder="1" applyAlignment="1" applyProtection="1">
      <alignment horizontal="left" vertical="top" wrapText="1"/>
    </xf>
    <xf numFmtId="0" fontId="34" fillId="0" borderId="1" xfId="8" applyNumberFormat="1" applyFont="1" applyFill="1" applyBorder="1" applyAlignment="1">
      <alignment horizontal="left" vertical="top" wrapText="1" shrinkToFit="1"/>
    </xf>
    <xf numFmtId="0" fontId="40" fillId="0" borderId="1" xfId="8" applyNumberFormat="1" applyFont="1" applyFill="1" applyBorder="1" applyAlignment="1">
      <alignment horizontal="left" vertical="top" wrapText="1" shrinkToFit="1"/>
    </xf>
    <xf numFmtId="49" fontId="34" fillId="0" borderId="1" xfId="8" applyNumberFormat="1" applyFont="1" applyFill="1" applyBorder="1" applyAlignment="1" applyProtection="1">
      <alignment horizontal="left" vertical="top" wrapText="1" shrinkToFit="1"/>
    </xf>
    <xf numFmtId="49" fontId="40" fillId="0" borderId="1" xfId="8" applyNumberFormat="1" applyFont="1" applyFill="1" applyBorder="1" applyAlignment="1" applyProtection="1">
      <alignment horizontal="left" vertical="top" wrapText="1" shrinkToFit="1"/>
    </xf>
    <xf numFmtId="49" fontId="34" fillId="0" borderId="1" xfId="8" applyNumberFormat="1" applyFont="1" applyFill="1" applyBorder="1" applyAlignment="1" applyProtection="1">
      <alignment horizontal="left" vertical="top" shrinkToFit="1"/>
    </xf>
    <xf numFmtId="0" fontId="34" fillId="0" borderId="1" xfId="9" applyNumberFormat="1" applyFont="1" applyFill="1" applyBorder="1" applyAlignment="1" applyProtection="1">
      <alignment horizontal="left" vertical="top" wrapText="1"/>
    </xf>
    <xf numFmtId="4" fontId="11" fillId="0" borderId="1" xfId="0" applyNumberFormat="1" applyFont="1" applyFill="1" applyBorder="1" applyAlignment="1">
      <alignment horizontal="right" wrapText="1"/>
    </xf>
    <xf numFmtId="49" fontId="40" fillId="0" borderId="1" xfId="8" applyNumberFormat="1" applyFont="1" applyFill="1" applyBorder="1" applyAlignment="1" applyProtection="1">
      <alignment horizontal="left" vertical="top" shrinkToFit="1"/>
    </xf>
    <xf numFmtId="0" fontId="40" fillId="0" borderId="1" xfId="11" applyNumberFormat="1" applyFont="1" applyFill="1" applyBorder="1" applyAlignment="1" applyProtection="1">
      <alignment horizontal="left" vertical="top" wrapText="1"/>
    </xf>
    <xf numFmtId="4" fontId="17" fillId="0" borderId="1" xfId="0" applyNumberFormat="1" applyFont="1" applyFill="1" applyBorder="1" applyAlignment="1">
      <alignment horizontal="right" wrapText="1"/>
    </xf>
    <xf numFmtId="0" fontId="40" fillId="0" borderId="1" xfId="9" applyNumberFormat="1" applyFont="1" applyFill="1" applyBorder="1" applyAlignment="1" applyProtection="1">
      <alignment horizontal="left" vertical="top" wrapText="1"/>
    </xf>
    <xf numFmtId="0" fontId="35" fillId="0" borderId="1" xfId="0" applyFont="1" applyFill="1" applyBorder="1" applyAlignment="1">
      <alignment vertical="center" wrapText="1"/>
    </xf>
    <xf numFmtId="0" fontId="19" fillId="0" borderId="1" xfId="0" applyFont="1" applyFill="1" applyBorder="1" applyAlignment="1">
      <alignment vertical="center" wrapText="1"/>
    </xf>
    <xf numFmtId="0" fontId="8" fillId="0" borderId="1" xfId="3" applyFont="1" applyFill="1" applyBorder="1" applyAlignment="1">
      <alignment horizontal="justify" vertical="top" wrapText="1"/>
    </xf>
    <xf numFmtId="0" fontId="8" fillId="0" borderId="1" xfId="3" applyNumberFormat="1" applyFont="1" applyFill="1" applyBorder="1" applyAlignment="1">
      <alignment horizontal="left" vertical="center" wrapText="1"/>
    </xf>
    <xf numFmtId="0" fontId="8" fillId="0" borderId="1" xfId="3" applyNumberFormat="1" applyFont="1" applyFill="1" applyBorder="1" applyAlignment="1">
      <alignment vertical="center" wrapText="1"/>
    </xf>
    <xf numFmtId="0" fontId="8" fillId="0" borderId="1" xfId="3" applyFont="1" applyFill="1" applyBorder="1" applyAlignment="1">
      <alignment vertical="center"/>
    </xf>
    <xf numFmtId="0" fontId="8" fillId="0" borderId="1" xfId="3" applyFont="1" applyFill="1" applyBorder="1" applyAlignment="1">
      <alignment horizontal="left" vertical="top"/>
    </xf>
    <xf numFmtId="0" fontId="14" fillId="0" borderId="1" xfId="3" applyFont="1" applyFill="1" applyBorder="1" applyAlignment="1">
      <alignment horizontal="left" vertical="top"/>
    </xf>
    <xf numFmtId="0" fontId="12" fillId="0" borderId="1" xfId="3" applyFont="1" applyFill="1" applyBorder="1" applyAlignment="1">
      <alignment horizontal="center" vertical="center"/>
    </xf>
    <xf numFmtId="4" fontId="17" fillId="0" borderId="1" xfId="3" applyNumberFormat="1" applyFont="1" applyFill="1" applyBorder="1" applyAlignment="1">
      <alignment horizontal="right" wrapText="1"/>
    </xf>
    <xf numFmtId="0" fontId="12" fillId="0" borderId="1" xfId="3" applyFont="1" applyFill="1" applyBorder="1" applyAlignment="1">
      <alignment vertical="center"/>
    </xf>
    <xf numFmtId="164" fontId="7" fillId="0" borderId="1" xfId="0" applyNumberFormat="1" applyFont="1" applyFill="1" applyBorder="1" applyAlignment="1">
      <alignment horizontal="right"/>
    </xf>
    <xf numFmtId="0" fontId="8" fillId="0" borderId="1" xfId="3" applyNumberFormat="1" applyFont="1" applyFill="1" applyBorder="1" applyAlignment="1">
      <alignment horizontal="justify" vertical="top"/>
    </xf>
    <xf numFmtId="0" fontId="27" fillId="0" borderId="1" xfId="0" applyFont="1" applyFill="1" applyBorder="1" applyAlignment="1">
      <alignment vertical="top" wrapText="1"/>
    </xf>
    <xf numFmtId="0" fontId="41" fillId="0" borderId="1" xfId="3" applyFont="1" applyFill="1" applyBorder="1" applyAlignment="1">
      <alignment horizontal="center" vertical="center"/>
    </xf>
    <xf numFmtId="0" fontId="41" fillId="0" borderId="1" xfId="3" applyFont="1" applyFill="1" applyBorder="1" applyAlignment="1">
      <alignment horizontal="center" vertical="center" wrapText="1"/>
    </xf>
    <xf numFmtId="0" fontId="17" fillId="0" borderId="0" xfId="0" applyFont="1" applyFill="1" applyAlignment="1">
      <alignment wrapText="1"/>
    </xf>
    <xf numFmtId="0" fontId="31" fillId="0" borderId="0" xfId="1" applyFont="1" applyFill="1" applyAlignment="1">
      <alignment horizontal="center" wrapText="1"/>
    </xf>
    <xf numFmtId="0" fontId="6" fillId="0" borderId="0" xfId="0" applyFont="1" applyAlignment="1">
      <alignment horizontal="center"/>
    </xf>
    <xf numFmtId="0" fontId="6" fillId="0" borderId="0" xfId="0" applyFont="1" applyFill="1" applyAlignment="1">
      <alignment horizontal="center"/>
    </xf>
    <xf numFmtId="0" fontId="9" fillId="0" borderId="0" xfId="0" applyFont="1" applyBorder="1" applyAlignment="1">
      <alignment horizontal="center"/>
    </xf>
    <xf numFmtId="0" fontId="13" fillId="0" borderId="0" xfId="1" applyNumberFormat="1" applyFont="1" applyFill="1" applyBorder="1" applyAlignment="1">
      <alignment horizontal="left" vertical="top" wrapText="1"/>
    </xf>
    <xf numFmtId="0" fontId="18" fillId="0" borderId="0" xfId="0" applyFont="1" applyAlignment="1">
      <alignment horizontal="center" wrapText="1"/>
    </xf>
    <xf numFmtId="0" fontId="18" fillId="0" borderId="0" xfId="0" applyFont="1" applyAlignment="1">
      <alignment horizontal="center"/>
    </xf>
    <xf numFmtId="0" fontId="25" fillId="0" borderId="0" xfId="0" applyFont="1" applyFill="1" applyBorder="1" applyAlignment="1">
      <alignment horizontal="center" vertical="top" wrapText="1"/>
    </xf>
    <xf numFmtId="0" fontId="25" fillId="0" borderId="3" xfId="0" applyFont="1" applyFill="1" applyBorder="1" applyAlignment="1">
      <alignment horizontal="center" vertical="top" wrapText="1"/>
    </xf>
    <xf numFmtId="0" fontId="28" fillId="0" borderId="0" xfId="0" applyFont="1" applyFill="1" applyBorder="1" applyAlignment="1">
      <alignment horizontal="center" vertical="top" wrapText="1"/>
    </xf>
  </cellXfs>
  <cellStyles count="12">
    <cellStyle name="xl27" xfId="11"/>
    <cellStyle name="xl43" xfId="9"/>
    <cellStyle name="xl44" xfId="8"/>
    <cellStyle name="Гиперссылка" xfId="10" builtinId="8"/>
    <cellStyle name="Обычный" xfId="0" builtinId="0"/>
    <cellStyle name="Обычный 2" xfId="1"/>
    <cellStyle name="Обычный 2 2" xfId="3"/>
    <cellStyle name="Обычный 2 2 2" xfId="4"/>
    <cellStyle name="Обычный 2 2 3" xfId="6"/>
    <cellStyle name="Обычный 2 2 5" xfId="7"/>
    <cellStyle name="Обычный 2 3" xfId="2"/>
    <cellStyle name="Обычный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4"/>
  <sheetViews>
    <sheetView workbookViewId="0">
      <selection activeCell="I7" sqref="I7"/>
    </sheetView>
  </sheetViews>
  <sheetFormatPr defaultRowHeight="14.25" x14ac:dyDescent="0.2"/>
  <cols>
    <col min="1" max="1" width="27.42578125" style="64" customWidth="1"/>
    <col min="2" max="2" width="39.5703125" style="182" customWidth="1"/>
    <col min="3" max="3" width="13.28515625" style="64" customWidth="1"/>
    <col min="4" max="4" width="14.42578125" style="64" customWidth="1"/>
    <col min="5" max="5" width="11.28515625" style="64" customWidth="1"/>
    <col min="6" max="6" width="13.28515625" style="64" customWidth="1"/>
    <col min="7" max="16384" width="9.140625" style="64"/>
  </cols>
  <sheetData>
    <row r="1" spans="1:6" ht="18" x14ac:dyDescent="0.25">
      <c r="A1" s="183" t="s">
        <v>514</v>
      </c>
      <c r="B1" s="183"/>
      <c r="C1" s="183"/>
      <c r="D1" s="183"/>
      <c r="E1" s="183"/>
    </row>
    <row r="2" spans="1:6" ht="60" x14ac:dyDescent="0.2">
      <c r="A2" s="104" t="s">
        <v>0</v>
      </c>
      <c r="B2" s="105" t="s">
        <v>1</v>
      </c>
      <c r="C2" s="104" t="s">
        <v>440</v>
      </c>
      <c r="D2" s="106" t="s">
        <v>506</v>
      </c>
      <c r="E2" s="107" t="s">
        <v>2</v>
      </c>
      <c r="F2" s="108" t="s">
        <v>507</v>
      </c>
    </row>
    <row r="3" spans="1:6" s="103" customFormat="1" x14ac:dyDescent="0.2">
      <c r="A3" s="109">
        <v>1</v>
      </c>
      <c r="B3" s="110">
        <v>2</v>
      </c>
      <c r="C3" s="111">
        <v>3</v>
      </c>
      <c r="D3" s="112">
        <v>4</v>
      </c>
      <c r="E3" s="113">
        <v>5</v>
      </c>
      <c r="F3" s="114">
        <v>6</v>
      </c>
    </row>
    <row r="4" spans="1:6" ht="25.5" x14ac:dyDescent="0.2">
      <c r="A4" s="115" t="s">
        <v>3</v>
      </c>
      <c r="B4" s="116" t="s">
        <v>4</v>
      </c>
      <c r="C4" s="117">
        <f>SUM(C5+C12+C19+C33+C39+C42+C62+C68+C81+C92+C142)</f>
        <v>505240.32000000001</v>
      </c>
      <c r="D4" s="117">
        <f>SUM(D5+D12+D19+D33+D39+D42+D62+D68+D81+D92+D142)</f>
        <v>403726.45100000006</v>
      </c>
      <c r="E4" s="117">
        <f>D4/C4*100</f>
        <v>79.907805259881087</v>
      </c>
      <c r="F4" s="118">
        <f>D4-C4</f>
        <v>-101513.86899999995</v>
      </c>
    </row>
    <row r="5" spans="1:6" x14ac:dyDescent="0.2">
      <c r="A5" s="115" t="s">
        <v>5</v>
      </c>
      <c r="B5" s="119" t="s">
        <v>6</v>
      </c>
      <c r="C5" s="117">
        <f>SUM(C6)</f>
        <v>342068.69</v>
      </c>
      <c r="D5" s="117">
        <f t="shared" ref="D5" si="0">SUM(D6)</f>
        <v>281502.39</v>
      </c>
      <c r="E5" s="117">
        <f t="shared" ref="E5:E68" si="1">D5/C5*100</f>
        <v>82.294111746971055</v>
      </c>
      <c r="F5" s="118">
        <f t="shared" ref="F5:F68" si="2">D5-C5</f>
        <v>-60566.299999999988</v>
      </c>
    </row>
    <row r="6" spans="1:6" x14ac:dyDescent="0.2">
      <c r="A6" s="115" t="s">
        <v>344</v>
      </c>
      <c r="B6" s="119" t="s">
        <v>7</v>
      </c>
      <c r="C6" s="117">
        <f>SUM(C7:C11)</f>
        <v>342068.69</v>
      </c>
      <c r="D6" s="117">
        <f t="shared" ref="D6" si="3">SUM(D7:D11)</f>
        <v>281502.39</v>
      </c>
      <c r="E6" s="117">
        <f t="shared" si="1"/>
        <v>82.294111746971055</v>
      </c>
      <c r="F6" s="118">
        <f t="shared" si="2"/>
        <v>-60566.299999999988</v>
      </c>
    </row>
    <row r="7" spans="1:6" ht="84.75" customHeight="1" x14ac:dyDescent="0.2">
      <c r="A7" s="120" t="s">
        <v>8</v>
      </c>
      <c r="B7" s="121" t="s">
        <v>345</v>
      </c>
      <c r="C7" s="122">
        <v>337988.79</v>
      </c>
      <c r="D7" s="123">
        <v>278074.07</v>
      </c>
      <c r="E7" s="124">
        <f t="shared" si="1"/>
        <v>82.273163556696659</v>
      </c>
      <c r="F7" s="123">
        <f t="shared" si="2"/>
        <v>-59914.719999999972</v>
      </c>
    </row>
    <row r="8" spans="1:6" ht="127.5" customHeight="1" x14ac:dyDescent="0.2">
      <c r="A8" s="120" t="s">
        <v>9</v>
      </c>
      <c r="B8" s="121" t="s">
        <v>346</v>
      </c>
      <c r="C8" s="122">
        <v>849.59</v>
      </c>
      <c r="D8" s="123">
        <v>792.77</v>
      </c>
      <c r="E8" s="124">
        <f t="shared" si="1"/>
        <v>93.312068174060428</v>
      </c>
      <c r="F8" s="123">
        <f t="shared" si="2"/>
        <v>-56.82000000000005</v>
      </c>
    </row>
    <row r="9" spans="1:6" ht="63.75" x14ac:dyDescent="0.2">
      <c r="A9" s="120" t="s">
        <v>10</v>
      </c>
      <c r="B9" s="121" t="s">
        <v>347</v>
      </c>
      <c r="C9" s="122">
        <v>1649.67</v>
      </c>
      <c r="D9" s="123">
        <v>1263.3499999999999</v>
      </c>
      <c r="E9" s="124">
        <f t="shared" si="1"/>
        <v>76.58198306327931</v>
      </c>
      <c r="F9" s="123">
        <f t="shared" si="2"/>
        <v>-386.32000000000016</v>
      </c>
    </row>
    <row r="10" spans="1:6" ht="114.75" x14ac:dyDescent="0.2">
      <c r="A10" s="120" t="s">
        <v>11</v>
      </c>
      <c r="B10" s="121" t="s">
        <v>348</v>
      </c>
      <c r="C10" s="122">
        <v>1580.64</v>
      </c>
      <c r="D10" s="123">
        <v>1372.2</v>
      </c>
      <c r="E10" s="124">
        <f t="shared" si="1"/>
        <v>86.812936532037654</v>
      </c>
      <c r="F10" s="123">
        <f t="shared" si="2"/>
        <v>-208.44000000000005</v>
      </c>
    </row>
    <row r="11" spans="1:6" ht="63.75" x14ac:dyDescent="0.2">
      <c r="A11" s="120" t="s">
        <v>349</v>
      </c>
      <c r="B11" s="121" t="s">
        <v>317</v>
      </c>
      <c r="C11" s="122">
        <v>0</v>
      </c>
      <c r="D11" s="123">
        <v>0</v>
      </c>
      <c r="E11" s="124"/>
      <c r="F11" s="123">
        <f t="shared" si="2"/>
        <v>0</v>
      </c>
    </row>
    <row r="12" spans="1:6" ht="38.25" x14ac:dyDescent="0.2">
      <c r="A12" s="115" t="s">
        <v>12</v>
      </c>
      <c r="B12" s="119" t="s">
        <v>13</v>
      </c>
      <c r="C12" s="117">
        <f t="shared" ref="C12:D12" si="4">SUM(C14+C13)</f>
        <v>41391</v>
      </c>
      <c r="D12" s="117">
        <f t="shared" si="4"/>
        <v>32245.609999999997</v>
      </c>
      <c r="E12" s="117">
        <f t="shared" si="1"/>
        <v>77.904882703969463</v>
      </c>
      <c r="F12" s="118">
        <f t="shared" si="2"/>
        <v>-9145.3900000000031</v>
      </c>
    </row>
    <row r="13" spans="1:6" ht="38.25" x14ac:dyDescent="0.2">
      <c r="A13" s="125" t="s">
        <v>190</v>
      </c>
      <c r="B13" s="119" t="s">
        <v>191</v>
      </c>
      <c r="C13" s="117">
        <v>1253</v>
      </c>
      <c r="D13" s="117">
        <v>1117.7</v>
      </c>
      <c r="E13" s="117">
        <f t="shared" si="1"/>
        <v>89.201915403032729</v>
      </c>
      <c r="F13" s="118">
        <f t="shared" si="2"/>
        <v>-135.29999999999995</v>
      </c>
    </row>
    <row r="14" spans="1:6" ht="38.25" x14ac:dyDescent="0.2">
      <c r="A14" s="115" t="s">
        <v>453</v>
      </c>
      <c r="B14" s="119" t="s">
        <v>454</v>
      </c>
      <c r="C14" s="126">
        <f>SUM(C15:C18)</f>
        <v>40138</v>
      </c>
      <c r="D14" s="126">
        <f t="shared" ref="D14" si="5">SUM(D15:D18)</f>
        <v>31127.909999999996</v>
      </c>
      <c r="E14" s="117">
        <f t="shared" si="1"/>
        <v>77.552219841546659</v>
      </c>
      <c r="F14" s="118">
        <f t="shared" si="2"/>
        <v>-9010.0900000000038</v>
      </c>
    </row>
    <row r="15" spans="1:6" ht="76.5" x14ac:dyDescent="0.2">
      <c r="A15" s="127" t="s">
        <v>188</v>
      </c>
      <c r="B15" s="128" t="s">
        <v>14</v>
      </c>
      <c r="C15" s="122">
        <v>18725.73</v>
      </c>
      <c r="D15" s="122">
        <v>14324</v>
      </c>
      <c r="E15" s="124">
        <f t="shared" si="1"/>
        <v>76.493680086170215</v>
      </c>
      <c r="F15" s="123">
        <f t="shared" si="2"/>
        <v>-4401.7299999999996</v>
      </c>
    </row>
    <row r="16" spans="1:6" ht="102" x14ac:dyDescent="0.2">
      <c r="A16" s="127" t="s">
        <v>350</v>
      </c>
      <c r="B16" s="129" t="s">
        <v>15</v>
      </c>
      <c r="C16" s="122">
        <v>146.63</v>
      </c>
      <c r="D16" s="122">
        <v>100.72</v>
      </c>
      <c r="E16" s="124">
        <f t="shared" si="1"/>
        <v>68.689899747664185</v>
      </c>
      <c r="F16" s="123">
        <f t="shared" si="2"/>
        <v>-45.91</v>
      </c>
    </row>
    <row r="17" spans="1:6" ht="76.5" x14ac:dyDescent="0.2">
      <c r="A17" s="130" t="s">
        <v>351</v>
      </c>
      <c r="B17" s="128" t="s">
        <v>16</v>
      </c>
      <c r="C17" s="122">
        <v>25705.360000000001</v>
      </c>
      <c r="D17" s="122">
        <v>19275.12</v>
      </c>
      <c r="E17" s="124">
        <f t="shared" si="1"/>
        <v>74.984828066986793</v>
      </c>
      <c r="F17" s="123">
        <f t="shared" si="2"/>
        <v>-6430.2400000000016</v>
      </c>
    </row>
    <row r="18" spans="1:6" ht="76.5" x14ac:dyDescent="0.2">
      <c r="A18" s="127" t="s">
        <v>352</v>
      </c>
      <c r="B18" s="128" t="s">
        <v>17</v>
      </c>
      <c r="C18" s="122">
        <v>-4439.72</v>
      </c>
      <c r="D18" s="122">
        <v>-2571.9299999999998</v>
      </c>
      <c r="E18" s="124">
        <f t="shared" si="1"/>
        <v>57.930004594884352</v>
      </c>
      <c r="F18" s="123">
        <f t="shared" si="2"/>
        <v>1867.7900000000004</v>
      </c>
    </row>
    <row r="19" spans="1:6" x14ac:dyDescent="0.2">
      <c r="A19" s="115" t="s">
        <v>74</v>
      </c>
      <c r="B19" s="119" t="s">
        <v>75</v>
      </c>
      <c r="C19" s="117">
        <f>SUM(C26+C29+C31+C20)</f>
        <v>31923</v>
      </c>
      <c r="D19" s="117">
        <f>SUM(D26+D29+D31+D20)</f>
        <v>26573.059999999998</v>
      </c>
      <c r="E19" s="117">
        <f t="shared" si="1"/>
        <v>83.24111142436486</v>
      </c>
      <c r="F19" s="118">
        <f t="shared" si="2"/>
        <v>-5349.9400000000023</v>
      </c>
    </row>
    <row r="20" spans="1:6" ht="38.25" x14ac:dyDescent="0.2">
      <c r="A20" s="115" t="s">
        <v>353</v>
      </c>
      <c r="B20" s="119" t="s">
        <v>354</v>
      </c>
      <c r="C20" s="117">
        <f>SUM(C21:C25)</f>
        <v>15267</v>
      </c>
      <c r="D20" s="117">
        <f>SUM(D21:D25)</f>
        <v>11994.65</v>
      </c>
      <c r="E20" s="117">
        <f t="shared" si="1"/>
        <v>78.56586100740158</v>
      </c>
      <c r="F20" s="118">
        <f t="shared" si="2"/>
        <v>-3272.3500000000004</v>
      </c>
    </row>
    <row r="21" spans="1:6" ht="51" x14ac:dyDescent="0.2">
      <c r="A21" s="120" t="s">
        <v>355</v>
      </c>
      <c r="B21" s="121" t="s">
        <v>356</v>
      </c>
      <c r="C21" s="122">
        <v>6290</v>
      </c>
      <c r="D21" s="123">
        <v>5066.55</v>
      </c>
      <c r="E21" s="124">
        <f t="shared" si="1"/>
        <v>80.549284578696344</v>
      </c>
      <c r="F21" s="123">
        <f t="shared" si="2"/>
        <v>-1223.4499999999998</v>
      </c>
    </row>
    <row r="22" spans="1:6" ht="51" x14ac:dyDescent="0.2">
      <c r="A22" s="120" t="s">
        <v>357</v>
      </c>
      <c r="B22" s="121" t="s">
        <v>210</v>
      </c>
      <c r="C22" s="122">
        <v>0</v>
      </c>
      <c r="D22" s="123">
        <v>-2.4500000000000002</v>
      </c>
      <c r="E22" s="124"/>
      <c r="F22" s="123">
        <f t="shared" si="2"/>
        <v>-2.4500000000000002</v>
      </c>
    </row>
    <row r="23" spans="1:6" ht="76.5" x14ac:dyDescent="0.2">
      <c r="A23" s="120" t="s">
        <v>358</v>
      </c>
      <c r="B23" s="121" t="s">
        <v>359</v>
      </c>
      <c r="C23" s="122">
        <v>8977</v>
      </c>
      <c r="D23" s="123">
        <v>6928.9</v>
      </c>
      <c r="E23" s="124">
        <f>D23/C23*100</f>
        <v>77.185028405926246</v>
      </c>
      <c r="F23" s="123">
        <f t="shared" si="2"/>
        <v>-2048.1000000000004</v>
      </c>
    </row>
    <row r="24" spans="1:6" ht="76.5" x14ac:dyDescent="0.2">
      <c r="A24" s="120" t="s">
        <v>455</v>
      </c>
      <c r="B24" s="121" t="s">
        <v>456</v>
      </c>
      <c r="C24" s="122">
        <v>0</v>
      </c>
      <c r="D24" s="123">
        <v>0</v>
      </c>
      <c r="E24" s="124"/>
      <c r="F24" s="123">
        <f t="shared" si="2"/>
        <v>0</v>
      </c>
    </row>
    <row r="25" spans="1:6" ht="51" x14ac:dyDescent="0.2">
      <c r="A25" s="120" t="s">
        <v>360</v>
      </c>
      <c r="B25" s="121" t="s">
        <v>185</v>
      </c>
      <c r="C25" s="122">
        <v>0</v>
      </c>
      <c r="D25" s="123">
        <v>1.65</v>
      </c>
      <c r="E25" s="124"/>
      <c r="F25" s="123">
        <f t="shared" si="2"/>
        <v>1.65</v>
      </c>
    </row>
    <row r="26" spans="1:6" ht="25.5" x14ac:dyDescent="0.2">
      <c r="A26" s="115" t="s">
        <v>361</v>
      </c>
      <c r="B26" s="119" t="s">
        <v>19</v>
      </c>
      <c r="C26" s="126">
        <f>SUM(C27:C27)</f>
        <v>13322</v>
      </c>
      <c r="D26" s="126">
        <f>SUM(D27:D28)</f>
        <v>12066.81</v>
      </c>
      <c r="E26" s="117">
        <f t="shared" si="1"/>
        <v>90.578066356402942</v>
      </c>
      <c r="F26" s="118">
        <f t="shared" si="2"/>
        <v>-1255.1900000000005</v>
      </c>
    </row>
    <row r="27" spans="1:6" ht="25.5" x14ac:dyDescent="0.2">
      <c r="A27" s="120" t="s">
        <v>18</v>
      </c>
      <c r="B27" s="121" t="s">
        <v>19</v>
      </c>
      <c r="C27" s="131">
        <v>13322</v>
      </c>
      <c r="D27" s="123">
        <v>12067.07</v>
      </c>
      <c r="E27" s="124">
        <f t="shared" si="1"/>
        <v>90.580018015313016</v>
      </c>
      <c r="F27" s="123">
        <f t="shared" si="2"/>
        <v>-1254.9300000000003</v>
      </c>
    </row>
    <row r="28" spans="1:6" ht="38.25" x14ac:dyDescent="0.2">
      <c r="A28" s="120" t="s">
        <v>423</v>
      </c>
      <c r="B28" s="121" t="s">
        <v>424</v>
      </c>
      <c r="C28" s="131">
        <v>0</v>
      </c>
      <c r="D28" s="123">
        <v>-0.26</v>
      </c>
      <c r="E28" s="124"/>
      <c r="F28" s="123">
        <f t="shared" si="2"/>
        <v>-0.26</v>
      </c>
    </row>
    <row r="29" spans="1:6" x14ac:dyDescent="0.2">
      <c r="A29" s="115" t="s">
        <v>362</v>
      </c>
      <c r="B29" s="119" t="s">
        <v>20</v>
      </c>
      <c r="C29" s="126">
        <f t="shared" ref="C29:D29" si="6">SUM(C30:C30)</f>
        <v>275</v>
      </c>
      <c r="D29" s="126">
        <f t="shared" si="6"/>
        <v>320.83</v>
      </c>
      <c r="E29" s="117">
        <f t="shared" si="1"/>
        <v>116.66545454545454</v>
      </c>
      <c r="F29" s="118">
        <f t="shared" si="2"/>
        <v>45.829999999999984</v>
      </c>
    </row>
    <row r="30" spans="1:6" x14ac:dyDescent="0.2">
      <c r="A30" s="120" t="s">
        <v>21</v>
      </c>
      <c r="B30" s="121" t="s">
        <v>20</v>
      </c>
      <c r="C30" s="122">
        <v>275</v>
      </c>
      <c r="D30" s="123">
        <v>320.83</v>
      </c>
      <c r="E30" s="124">
        <f t="shared" si="1"/>
        <v>116.66545454545454</v>
      </c>
      <c r="F30" s="123">
        <f t="shared" si="2"/>
        <v>45.829999999999984</v>
      </c>
    </row>
    <row r="31" spans="1:6" ht="25.5" x14ac:dyDescent="0.2">
      <c r="A31" s="115" t="s">
        <v>22</v>
      </c>
      <c r="B31" s="119" t="s">
        <v>23</v>
      </c>
      <c r="C31" s="117">
        <f t="shared" ref="C31:D31" si="7">SUM(C32)</f>
        <v>3059</v>
      </c>
      <c r="D31" s="117">
        <f t="shared" si="7"/>
        <v>2190.77</v>
      </c>
      <c r="E31" s="117">
        <f t="shared" si="1"/>
        <v>71.617195161817577</v>
      </c>
      <c r="F31" s="118">
        <f t="shared" si="2"/>
        <v>-868.23</v>
      </c>
    </row>
    <row r="32" spans="1:6" ht="38.25" x14ac:dyDescent="0.2">
      <c r="A32" s="120" t="s">
        <v>24</v>
      </c>
      <c r="B32" s="121" t="s">
        <v>192</v>
      </c>
      <c r="C32" s="122">
        <v>3059</v>
      </c>
      <c r="D32" s="123">
        <v>2190.77</v>
      </c>
      <c r="E32" s="124">
        <f t="shared" si="1"/>
        <v>71.617195161817577</v>
      </c>
      <c r="F32" s="123">
        <f t="shared" si="2"/>
        <v>-868.23</v>
      </c>
    </row>
    <row r="33" spans="1:6" x14ac:dyDescent="0.2">
      <c r="A33" s="115" t="s">
        <v>25</v>
      </c>
      <c r="B33" s="116" t="s">
        <v>26</v>
      </c>
      <c r="C33" s="117">
        <f t="shared" ref="C33:D33" si="8">SUM(C34+C36)</f>
        <v>39780</v>
      </c>
      <c r="D33" s="117">
        <f t="shared" si="8"/>
        <v>19661.05</v>
      </c>
      <c r="E33" s="117">
        <f t="shared" si="1"/>
        <v>49.424459527400707</v>
      </c>
      <c r="F33" s="118">
        <f t="shared" si="2"/>
        <v>-20118.95</v>
      </c>
    </row>
    <row r="34" spans="1:6" x14ac:dyDescent="0.2">
      <c r="A34" s="115" t="s">
        <v>363</v>
      </c>
      <c r="B34" s="119" t="s">
        <v>27</v>
      </c>
      <c r="C34" s="117">
        <f>SUM(C35)</f>
        <v>17820</v>
      </c>
      <c r="D34" s="117">
        <f t="shared" ref="D34" si="9">SUM(D35)</f>
        <v>6962.22</v>
      </c>
      <c r="E34" s="117">
        <f t="shared" si="1"/>
        <v>39.06969696969697</v>
      </c>
      <c r="F34" s="118">
        <f t="shared" si="2"/>
        <v>-10857.779999999999</v>
      </c>
    </row>
    <row r="35" spans="1:6" ht="51" x14ac:dyDescent="0.2">
      <c r="A35" s="120" t="s">
        <v>28</v>
      </c>
      <c r="B35" s="121" t="s">
        <v>364</v>
      </c>
      <c r="C35" s="122">
        <v>17820</v>
      </c>
      <c r="D35" s="123">
        <v>6962.22</v>
      </c>
      <c r="E35" s="124">
        <f t="shared" si="1"/>
        <v>39.06969696969697</v>
      </c>
      <c r="F35" s="123">
        <f t="shared" si="2"/>
        <v>-10857.779999999999</v>
      </c>
    </row>
    <row r="36" spans="1:6" x14ac:dyDescent="0.2">
      <c r="A36" s="115" t="s">
        <v>365</v>
      </c>
      <c r="B36" s="116" t="s">
        <v>29</v>
      </c>
      <c r="C36" s="126">
        <f>SUM(C37:C38)</f>
        <v>21960</v>
      </c>
      <c r="D36" s="126">
        <f t="shared" ref="D36" si="10">SUM(D37:D38)</f>
        <v>12698.83</v>
      </c>
      <c r="E36" s="117">
        <f t="shared" si="1"/>
        <v>57.827094717668494</v>
      </c>
      <c r="F36" s="118">
        <f t="shared" si="2"/>
        <v>-9261.17</v>
      </c>
    </row>
    <row r="37" spans="1:6" ht="38.25" x14ac:dyDescent="0.2">
      <c r="A37" s="120" t="s">
        <v>72</v>
      </c>
      <c r="B37" s="121" t="s">
        <v>193</v>
      </c>
      <c r="C37" s="122">
        <v>12230</v>
      </c>
      <c r="D37" s="122">
        <v>9981.66</v>
      </c>
      <c r="E37" s="124">
        <f t="shared" si="1"/>
        <v>81.616189697465245</v>
      </c>
      <c r="F37" s="123">
        <f t="shared" si="2"/>
        <v>-2248.34</v>
      </c>
    </row>
    <row r="38" spans="1:6" ht="38.25" x14ac:dyDescent="0.2">
      <c r="A38" s="120" t="s">
        <v>73</v>
      </c>
      <c r="B38" s="121" t="s">
        <v>194</v>
      </c>
      <c r="C38" s="122">
        <v>9730</v>
      </c>
      <c r="D38" s="122">
        <v>2717.17</v>
      </c>
      <c r="E38" s="124">
        <f t="shared" si="1"/>
        <v>27.925693730729702</v>
      </c>
      <c r="F38" s="123">
        <f t="shared" si="2"/>
        <v>-7012.83</v>
      </c>
    </row>
    <row r="39" spans="1:6" x14ac:dyDescent="0.2">
      <c r="A39" s="115" t="s">
        <v>30</v>
      </c>
      <c r="B39" s="119" t="s">
        <v>508</v>
      </c>
      <c r="C39" s="117">
        <f>SUM(C40:C41)</f>
        <v>8016.49</v>
      </c>
      <c r="D39" s="117">
        <f t="shared" ref="D39" si="11">SUM(D40:D41)</f>
        <v>7375.03</v>
      </c>
      <c r="E39" s="117">
        <f t="shared" si="1"/>
        <v>91.99824362033759</v>
      </c>
      <c r="F39" s="118">
        <f t="shared" si="2"/>
        <v>-641.46</v>
      </c>
    </row>
    <row r="40" spans="1:6" ht="51" x14ac:dyDescent="0.2">
      <c r="A40" s="120" t="s">
        <v>31</v>
      </c>
      <c r="B40" s="121" t="s">
        <v>32</v>
      </c>
      <c r="C40" s="122">
        <v>8001.49</v>
      </c>
      <c r="D40" s="123">
        <v>7360.03</v>
      </c>
      <c r="E40" s="124">
        <f t="shared" si="1"/>
        <v>91.983243120968723</v>
      </c>
      <c r="F40" s="123">
        <f t="shared" si="2"/>
        <v>-641.46</v>
      </c>
    </row>
    <row r="41" spans="1:6" ht="38.25" x14ac:dyDescent="0.2">
      <c r="A41" s="120" t="s">
        <v>366</v>
      </c>
      <c r="B41" s="121" t="s">
        <v>367</v>
      </c>
      <c r="C41" s="122">
        <v>15</v>
      </c>
      <c r="D41" s="123">
        <v>15</v>
      </c>
      <c r="E41" s="124">
        <f t="shared" si="1"/>
        <v>100</v>
      </c>
      <c r="F41" s="123">
        <f t="shared" si="2"/>
        <v>0</v>
      </c>
    </row>
    <row r="42" spans="1:6" ht="51" x14ac:dyDescent="0.2">
      <c r="A42" s="115" t="s">
        <v>33</v>
      </c>
      <c r="B42" s="119" t="s">
        <v>34</v>
      </c>
      <c r="C42" s="117">
        <f>C43+C47+C56+C45+C50+C53</f>
        <v>30795.079999999998</v>
      </c>
      <c r="D42" s="117">
        <f>D43+D47+D56+D45+D50+D53</f>
        <v>25002.870999999999</v>
      </c>
      <c r="E42" s="117">
        <f t="shared" si="1"/>
        <v>81.191122088333586</v>
      </c>
      <c r="F42" s="118">
        <f t="shared" si="2"/>
        <v>-5792.2089999999989</v>
      </c>
    </row>
    <row r="43" spans="1:6" ht="89.25" x14ac:dyDescent="0.2">
      <c r="A43" s="115" t="s">
        <v>368</v>
      </c>
      <c r="B43" s="119" t="s">
        <v>369</v>
      </c>
      <c r="C43" s="118">
        <f>SUM(C44:C44)</f>
        <v>20760</v>
      </c>
      <c r="D43" s="118">
        <f t="shared" ref="D43" si="12">SUM(D44:D44)</f>
        <v>16783.96</v>
      </c>
      <c r="E43" s="117">
        <f t="shared" si="1"/>
        <v>80.847591522157984</v>
      </c>
      <c r="F43" s="118">
        <f t="shared" si="2"/>
        <v>-3976.0400000000009</v>
      </c>
    </row>
    <row r="44" spans="1:6" ht="114.75" x14ac:dyDescent="0.2">
      <c r="A44" s="120" t="s">
        <v>70</v>
      </c>
      <c r="B44" s="132" t="s">
        <v>490</v>
      </c>
      <c r="C44" s="131">
        <v>20760</v>
      </c>
      <c r="D44" s="133">
        <v>16783.96</v>
      </c>
      <c r="E44" s="124">
        <f t="shared" si="1"/>
        <v>80.847591522157984</v>
      </c>
      <c r="F44" s="123">
        <f t="shared" si="2"/>
        <v>-3976.0400000000009</v>
      </c>
    </row>
    <row r="45" spans="1:6" ht="114.75" x14ac:dyDescent="0.2">
      <c r="A45" s="115" t="s">
        <v>370</v>
      </c>
      <c r="B45" s="134" t="s">
        <v>441</v>
      </c>
      <c r="C45" s="117">
        <f t="shared" ref="C45:D45" si="13">C46</f>
        <v>130</v>
      </c>
      <c r="D45" s="117">
        <f t="shared" si="13"/>
        <v>46.68</v>
      </c>
      <c r="E45" s="117">
        <f t="shared" si="1"/>
        <v>35.907692307692308</v>
      </c>
      <c r="F45" s="118">
        <f t="shared" si="2"/>
        <v>-83.32</v>
      </c>
    </row>
    <row r="46" spans="1:6" ht="114.75" x14ac:dyDescent="0.2">
      <c r="A46" s="120" t="s">
        <v>186</v>
      </c>
      <c r="B46" s="132" t="s">
        <v>491</v>
      </c>
      <c r="C46" s="123">
        <v>130</v>
      </c>
      <c r="D46" s="123">
        <v>46.68</v>
      </c>
      <c r="E46" s="124">
        <f t="shared" si="1"/>
        <v>35.907692307692308</v>
      </c>
      <c r="F46" s="123">
        <f t="shared" si="2"/>
        <v>-83.32</v>
      </c>
    </row>
    <row r="47" spans="1:6" ht="51" x14ac:dyDescent="0.2">
      <c r="A47" s="115" t="s">
        <v>371</v>
      </c>
      <c r="B47" s="135" t="s">
        <v>372</v>
      </c>
      <c r="C47" s="117">
        <f>SUM(C48:C49)</f>
        <v>5773</v>
      </c>
      <c r="D47" s="117">
        <f t="shared" ref="D47" si="14">SUM(D48:D49)</f>
        <v>4928.6409999999996</v>
      </c>
      <c r="E47" s="117">
        <f t="shared" si="1"/>
        <v>85.373999653559665</v>
      </c>
      <c r="F47" s="118">
        <f t="shared" si="2"/>
        <v>-844.35900000000038</v>
      </c>
    </row>
    <row r="48" spans="1:6" ht="102" x14ac:dyDescent="0.2">
      <c r="A48" s="120" t="s">
        <v>35</v>
      </c>
      <c r="B48" s="132" t="s">
        <v>492</v>
      </c>
      <c r="C48" s="122">
        <v>5308</v>
      </c>
      <c r="D48" s="123">
        <v>4544.62</v>
      </c>
      <c r="E48" s="124">
        <f t="shared" si="1"/>
        <v>85.61831198191409</v>
      </c>
      <c r="F48" s="123">
        <f t="shared" si="2"/>
        <v>-763.38000000000011</v>
      </c>
    </row>
    <row r="49" spans="1:6" ht="63.75" x14ac:dyDescent="0.2">
      <c r="A49" s="120" t="s">
        <v>36</v>
      </c>
      <c r="B49" s="132" t="s">
        <v>493</v>
      </c>
      <c r="C49" s="123">
        <v>465</v>
      </c>
      <c r="D49" s="123">
        <v>384.02100000000002</v>
      </c>
      <c r="E49" s="124">
        <f t="shared" si="1"/>
        <v>82.585161290322588</v>
      </c>
      <c r="F49" s="123">
        <f t="shared" si="2"/>
        <v>-80.978999999999985</v>
      </c>
    </row>
    <row r="50" spans="1:6" ht="63.75" x14ac:dyDescent="0.2">
      <c r="A50" s="116" t="s">
        <v>211</v>
      </c>
      <c r="B50" s="136" t="s">
        <v>212</v>
      </c>
      <c r="C50" s="137">
        <f>SUM(C51+C52)</f>
        <v>28.42</v>
      </c>
      <c r="D50" s="137">
        <f>SUM(D51+D52)</f>
        <v>23.9</v>
      </c>
      <c r="E50" s="117">
        <f t="shared" si="1"/>
        <v>84.095707248416602</v>
      </c>
      <c r="F50" s="118">
        <f t="shared" si="2"/>
        <v>-4.5200000000000031</v>
      </c>
    </row>
    <row r="51" spans="1:6" ht="140.25" x14ac:dyDescent="0.2">
      <c r="A51" s="138" t="s">
        <v>213</v>
      </c>
      <c r="B51" s="132" t="s">
        <v>214</v>
      </c>
      <c r="C51" s="123">
        <v>27</v>
      </c>
      <c r="D51" s="123">
        <v>22.48</v>
      </c>
      <c r="E51" s="124">
        <f t="shared" si="1"/>
        <v>83.259259259259267</v>
      </c>
      <c r="F51" s="123">
        <f t="shared" si="2"/>
        <v>-4.5199999999999996</v>
      </c>
    </row>
    <row r="52" spans="1:6" ht="114.75" x14ac:dyDescent="0.2">
      <c r="A52" s="138" t="s">
        <v>256</v>
      </c>
      <c r="B52" s="132" t="s">
        <v>257</v>
      </c>
      <c r="C52" s="123">
        <v>1.42</v>
      </c>
      <c r="D52" s="123">
        <v>1.42</v>
      </c>
      <c r="E52" s="124">
        <f t="shared" si="1"/>
        <v>100</v>
      </c>
      <c r="F52" s="123">
        <f t="shared" si="2"/>
        <v>0</v>
      </c>
    </row>
    <row r="53" spans="1:6" ht="76.5" x14ac:dyDescent="0.2">
      <c r="A53" s="116" t="s">
        <v>332</v>
      </c>
      <c r="B53" s="139" t="s">
        <v>333</v>
      </c>
      <c r="C53" s="118">
        <f>SUM(C54+C55)</f>
        <v>12.62</v>
      </c>
      <c r="D53" s="118">
        <f>SUM(D54+D55)</f>
        <v>11.62</v>
      </c>
      <c r="E53" s="117">
        <f t="shared" si="1"/>
        <v>92.076069730586369</v>
      </c>
      <c r="F53" s="118">
        <f t="shared" si="2"/>
        <v>-1</v>
      </c>
    </row>
    <row r="54" spans="1:6" ht="191.25" x14ac:dyDescent="0.2">
      <c r="A54" s="138" t="s">
        <v>334</v>
      </c>
      <c r="B54" s="132" t="s">
        <v>335</v>
      </c>
      <c r="C54" s="123">
        <v>11.62</v>
      </c>
      <c r="D54" s="123">
        <v>11.62</v>
      </c>
      <c r="E54" s="124">
        <f t="shared" si="1"/>
        <v>100</v>
      </c>
      <c r="F54" s="123">
        <f t="shared" si="2"/>
        <v>0</v>
      </c>
    </row>
    <row r="55" spans="1:6" ht="165.75" x14ac:dyDescent="0.2">
      <c r="A55" s="138" t="s">
        <v>336</v>
      </c>
      <c r="B55" s="132" t="s">
        <v>337</v>
      </c>
      <c r="C55" s="123">
        <v>1</v>
      </c>
      <c r="D55" s="123">
        <v>0</v>
      </c>
      <c r="E55" s="124">
        <f t="shared" si="1"/>
        <v>0</v>
      </c>
      <c r="F55" s="123">
        <f t="shared" si="2"/>
        <v>-1</v>
      </c>
    </row>
    <row r="56" spans="1:6" ht="102" x14ac:dyDescent="0.2">
      <c r="A56" s="115" t="s">
        <v>373</v>
      </c>
      <c r="B56" s="136" t="s">
        <v>374</v>
      </c>
      <c r="C56" s="117">
        <f>SUM(C59+C60+C61)</f>
        <v>4091.04</v>
      </c>
      <c r="D56" s="117">
        <f>SUM(D59+D60+D61)</f>
        <v>3208.07</v>
      </c>
      <c r="E56" s="117">
        <f t="shared" si="1"/>
        <v>78.416979545543441</v>
      </c>
      <c r="F56" s="118">
        <f t="shared" si="2"/>
        <v>-882.9699999999998</v>
      </c>
    </row>
    <row r="57" spans="1:6" ht="114.75" hidden="1" x14ac:dyDescent="0.2">
      <c r="A57" s="140" t="s">
        <v>425</v>
      </c>
      <c r="B57" s="132" t="s">
        <v>494</v>
      </c>
      <c r="C57" s="124">
        <v>0</v>
      </c>
      <c r="D57" s="124">
        <v>0</v>
      </c>
      <c r="E57" s="124"/>
      <c r="F57" s="123">
        <f t="shared" si="2"/>
        <v>0</v>
      </c>
    </row>
    <row r="58" spans="1:6" ht="127.5" hidden="1" x14ac:dyDescent="0.2">
      <c r="A58" s="141" t="s">
        <v>426</v>
      </c>
      <c r="B58" s="132" t="s">
        <v>427</v>
      </c>
      <c r="C58" s="123">
        <v>0</v>
      </c>
      <c r="D58" s="123">
        <v>0</v>
      </c>
      <c r="E58" s="124"/>
      <c r="F58" s="123">
        <f t="shared" si="2"/>
        <v>0</v>
      </c>
    </row>
    <row r="59" spans="1:6" ht="114.75" x14ac:dyDescent="0.2">
      <c r="A59" s="120" t="s">
        <v>217</v>
      </c>
      <c r="B59" s="132" t="s">
        <v>495</v>
      </c>
      <c r="C59" s="123">
        <v>3699.54</v>
      </c>
      <c r="D59" s="123">
        <v>2841.88</v>
      </c>
      <c r="E59" s="124">
        <f t="shared" si="1"/>
        <v>76.817117803835075</v>
      </c>
      <c r="F59" s="123">
        <f t="shared" si="2"/>
        <v>-857.65999999999985</v>
      </c>
    </row>
    <row r="60" spans="1:6" ht="127.5" x14ac:dyDescent="0.2">
      <c r="A60" s="120" t="s">
        <v>216</v>
      </c>
      <c r="B60" s="132" t="s">
        <v>496</v>
      </c>
      <c r="C60" s="124">
        <v>390</v>
      </c>
      <c r="D60" s="124">
        <v>364.73</v>
      </c>
      <c r="E60" s="124">
        <f t="shared" si="1"/>
        <v>93.52051282051282</v>
      </c>
      <c r="F60" s="123">
        <f t="shared" si="2"/>
        <v>-25.269999999999982</v>
      </c>
    </row>
    <row r="61" spans="1:6" ht="127.5" x14ac:dyDescent="0.2">
      <c r="A61" s="120" t="s">
        <v>215</v>
      </c>
      <c r="B61" s="132" t="s">
        <v>497</v>
      </c>
      <c r="C61" s="124">
        <v>1.5</v>
      </c>
      <c r="D61" s="124">
        <v>1.46</v>
      </c>
      <c r="E61" s="124">
        <f t="shared" si="1"/>
        <v>97.333333333333329</v>
      </c>
      <c r="F61" s="123">
        <f t="shared" si="2"/>
        <v>-4.0000000000000036E-2</v>
      </c>
    </row>
    <row r="62" spans="1:6" ht="25.5" x14ac:dyDescent="0.2">
      <c r="A62" s="115" t="s">
        <v>37</v>
      </c>
      <c r="B62" s="119" t="s">
        <v>38</v>
      </c>
      <c r="C62" s="117">
        <f t="shared" ref="C62:D62" si="15">SUM(C63)</f>
        <v>2795</v>
      </c>
      <c r="D62" s="117">
        <f t="shared" si="15"/>
        <v>2521.7800000000002</v>
      </c>
      <c r="E62" s="117">
        <f t="shared" si="1"/>
        <v>90.224686940966009</v>
      </c>
      <c r="F62" s="118">
        <f t="shared" si="2"/>
        <v>-273.2199999999998</v>
      </c>
    </row>
    <row r="63" spans="1:6" ht="25.5" x14ac:dyDescent="0.2">
      <c r="A63" s="115" t="s">
        <v>375</v>
      </c>
      <c r="B63" s="119" t="s">
        <v>39</v>
      </c>
      <c r="C63" s="117">
        <f>SUM(C64:C67)</f>
        <v>2795</v>
      </c>
      <c r="D63" s="117">
        <f t="shared" ref="D63" si="16">SUM(D64:D67)</f>
        <v>2521.7800000000002</v>
      </c>
      <c r="E63" s="117">
        <f t="shared" si="1"/>
        <v>90.224686940966009</v>
      </c>
      <c r="F63" s="118">
        <f t="shared" si="2"/>
        <v>-273.2199999999998</v>
      </c>
    </row>
    <row r="64" spans="1:6" ht="38.25" x14ac:dyDescent="0.2">
      <c r="A64" s="120" t="s">
        <v>40</v>
      </c>
      <c r="B64" s="121" t="s">
        <v>41</v>
      </c>
      <c r="C64" s="123">
        <v>1360</v>
      </c>
      <c r="D64" s="123">
        <v>1356.53</v>
      </c>
      <c r="E64" s="124">
        <f t="shared" si="1"/>
        <v>99.744852941176461</v>
      </c>
      <c r="F64" s="123">
        <f t="shared" si="2"/>
        <v>-3.4700000000000273</v>
      </c>
    </row>
    <row r="65" spans="1:6" ht="25.5" x14ac:dyDescent="0.2">
      <c r="A65" s="120" t="s">
        <v>42</v>
      </c>
      <c r="B65" s="121" t="s">
        <v>43</v>
      </c>
      <c r="C65" s="123">
        <v>1236</v>
      </c>
      <c r="D65" s="123">
        <v>965.52</v>
      </c>
      <c r="E65" s="124">
        <f t="shared" si="1"/>
        <v>78.116504854368927</v>
      </c>
      <c r="F65" s="123">
        <f t="shared" si="2"/>
        <v>-270.48</v>
      </c>
    </row>
    <row r="66" spans="1:6" x14ac:dyDescent="0.2">
      <c r="A66" s="120" t="s">
        <v>195</v>
      </c>
      <c r="B66" s="121" t="s">
        <v>218</v>
      </c>
      <c r="C66" s="123">
        <v>130</v>
      </c>
      <c r="D66" s="123">
        <v>130.36000000000001</v>
      </c>
      <c r="E66" s="124">
        <f t="shared" si="1"/>
        <v>100.27692307692308</v>
      </c>
      <c r="F66" s="123">
        <f t="shared" si="2"/>
        <v>0.36000000000001364</v>
      </c>
    </row>
    <row r="67" spans="1:6" ht="38.25" x14ac:dyDescent="0.2">
      <c r="A67" s="120" t="s">
        <v>219</v>
      </c>
      <c r="B67" s="121" t="s">
        <v>376</v>
      </c>
      <c r="C67" s="123">
        <v>69</v>
      </c>
      <c r="D67" s="123">
        <v>69.37</v>
      </c>
      <c r="E67" s="124">
        <f t="shared" si="1"/>
        <v>100.53623188405798</v>
      </c>
      <c r="F67" s="123">
        <f t="shared" si="2"/>
        <v>0.37000000000000455</v>
      </c>
    </row>
    <row r="68" spans="1:6" ht="38.25" x14ac:dyDescent="0.2">
      <c r="A68" s="115" t="s">
        <v>44</v>
      </c>
      <c r="B68" s="119" t="s">
        <v>45</v>
      </c>
      <c r="C68" s="117">
        <f t="shared" ref="C68:D68" si="17">SUM(C69+C71)</f>
        <v>1684.13</v>
      </c>
      <c r="D68" s="117">
        <f t="shared" si="17"/>
        <v>1836.5200000000002</v>
      </c>
      <c r="E68" s="117">
        <f t="shared" si="1"/>
        <v>109.0485888856561</v>
      </c>
      <c r="F68" s="118">
        <f t="shared" si="2"/>
        <v>152.3900000000001</v>
      </c>
    </row>
    <row r="69" spans="1:6" x14ac:dyDescent="0.2">
      <c r="A69" s="115" t="s">
        <v>46</v>
      </c>
      <c r="B69" s="119" t="s">
        <v>47</v>
      </c>
      <c r="C69" s="117">
        <f t="shared" ref="C69:D69" si="18">C70</f>
        <v>88.8</v>
      </c>
      <c r="D69" s="117">
        <f t="shared" si="18"/>
        <v>44.7</v>
      </c>
      <c r="E69" s="117">
        <f t="shared" ref="E69:E131" si="19">D69/C69*100</f>
        <v>50.337837837837839</v>
      </c>
      <c r="F69" s="118">
        <f t="shared" ref="F69:F132" si="20">D69-C69</f>
        <v>-44.099999999999994</v>
      </c>
    </row>
    <row r="70" spans="1:6" ht="51" x14ac:dyDescent="0.2">
      <c r="A70" s="120" t="s">
        <v>48</v>
      </c>
      <c r="B70" s="132" t="s">
        <v>498</v>
      </c>
      <c r="C70" s="123">
        <v>88.8</v>
      </c>
      <c r="D70" s="123">
        <v>44.7</v>
      </c>
      <c r="E70" s="124">
        <f t="shared" si="19"/>
        <v>50.337837837837839</v>
      </c>
      <c r="F70" s="123">
        <f t="shared" si="20"/>
        <v>-44.099999999999994</v>
      </c>
    </row>
    <row r="71" spans="1:6" x14ac:dyDescent="0.2">
      <c r="A71" s="115" t="s">
        <v>377</v>
      </c>
      <c r="B71" s="119" t="s">
        <v>196</v>
      </c>
      <c r="C71" s="117">
        <f t="shared" ref="C71:D71" si="21">SUM(C72+C74)</f>
        <v>1595.3300000000002</v>
      </c>
      <c r="D71" s="117">
        <f t="shared" si="21"/>
        <v>1791.8200000000002</v>
      </c>
      <c r="E71" s="117">
        <f t="shared" si="19"/>
        <v>112.31657400036357</v>
      </c>
      <c r="F71" s="118">
        <f t="shared" si="20"/>
        <v>196.49</v>
      </c>
    </row>
    <row r="72" spans="1:6" ht="38.25" x14ac:dyDescent="0.2">
      <c r="A72" s="115" t="s">
        <v>378</v>
      </c>
      <c r="B72" s="119" t="s">
        <v>379</v>
      </c>
      <c r="C72" s="117">
        <f t="shared" ref="C72:D72" si="22">SUM(C73)</f>
        <v>32</v>
      </c>
      <c r="D72" s="117">
        <f t="shared" si="22"/>
        <v>40.39</v>
      </c>
      <c r="E72" s="117">
        <f t="shared" si="19"/>
        <v>126.21875</v>
      </c>
      <c r="F72" s="118">
        <f t="shared" si="20"/>
        <v>8.39</v>
      </c>
    </row>
    <row r="73" spans="1:6" ht="38.25" x14ac:dyDescent="0.2">
      <c r="A73" s="120" t="s">
        <v>49</v>
      </c>
      <c r="B73" s="121" t="s">
        <v>76</v>
      </c>
      <c r="C73" s="123">
        <v>32</v>
      </c>
      <c r="D73" s="123">
        <v>40.39</v>
      </c>
      <c r="E73" s="124">
        <f t="shared" si="19"/>
        <v>126.21875</v>
      </c>
      <c r="F73" s="123">
        <f t="shared" si="20"/>
        <v>8.39</v>
      </c>
    </row>
    <row r="74" spans="1:6" ht="25.5" x14ac:dyDescent="0.2">
      <c r="A74" s="115" t="s">
        <v>220</v>
      </c>
      <c r="B74" s="119" t="s">
        <v>380</v>
      </c>
      <c r="C74" s="137">
        <f>SUM(C75:C80)</f>
        <v>1563.3300000000002</v>
      </c>
      <c r="D74" s="137">
        <f>SUM(D75:D80)</f>
        <v>1751.43</v>
      </c>
      <c r="E74" s="117">
        <f t="shared" si="19"/>
        <v>112.03200859703324</v>
      </c>
      <c r="F74" s="118">
        <f t="shared" si="20"/>
        <v>188.09999999999991</v>
      </c>
    </row>
    <row r="75" spans="1:6" ht="63.75" x14ac:dyDescent="0.2">
      <c r="A75" s="120" t="s">
        <v>258</v>
      </c>
      <c r="B75" s="142" t="s">
        <v>499</v>
      </c>
      <c r="C75" s="124">
        <v>380</v>
      </c>
      <c r="D75" s="124">
        <v>385.99</v>
      </c>
      <c r="E75" s="124">
        <f t="shared" si="19"/>
        <v>101.57631578947368</v>
      </c>
      <c r="F75" s="123">
        <f t="shared" si="20"/>
        <v>5.9900000000000091</v>
      </c>
    </row>
    <row r="76" spans="1:6" ht="51" x14ac:dyDescent="0.2">
      <c r="A76" s="120" t="s">
        <v>259</v>
      </c>
      <c r="B76" s="142" t="s">
        <v>500</v>
      </c>
      <c r="C76" s="124">
        <v>43.79</v>
      </c>
      <c r="D76" s="124">
        <v>0.04</v>
      </c>
      <c r="E76" s="124">
        <f t="shared" si="19"/>
        <v>9.1345055948846773E-2</v>
      </c>
      <c r="F76" s="123">
        <f t="shared" si="20"/>
        <v>-43.75</v>
      </c>
    </row>
    <row r="77" spans="1:6" ht="51" hidden="1" x14ac:dyDescent="0.2">
      <c r="A77" s="120" t="s">
        <v>428</v>
      </c>
      <c r="B77" s="142" t="s">
        <v>500</v>
      </c>
      <c r="C77" s="123">
        <v>0</v>
      </c>
      <c r="D77" s="123">
        <v>0</v>
      </c>
      <c r="E77" s="124"/>
      <c r="F77" s="123">
        <f t="shared" si="20"/>
        <v>0</v>
      </c>
    </row>
    <row r="78" spans="1:6" ht="38.25" hidden="1" x14ac:dyDescent="0.2">
      <c r="A78" s="140" t="s">
        <v>429</v>
      </c>
      <c r="B78" s="142" t="s">
        <v>501</v>
      </c>
      <c r="C78" s="123">
        <v>0</v>
      </c>
      <c r="D78" s="123">
        <v>0</v>
      </c>
      <c r="E78" s="124"/>
      <c r="F78" s="123">
        <f t="shared" si="20"/>
        <v>0</v>
      </c>
    </row>
    <row r="79" spans="1:6" ht="63.75" x14ac:dyDescent="0.2">
      <c r="A79" s="120" t="s">
        <v>260</v>
      </c>
      <c r="B79" s="142" t="s">
        <v>502</v>
      </c>
      <c r="C79" s="123">
        <v>1088.6600000000001</v>
      </c>
      <c r="D79" s="123">
        <v>1313.95</v>
      </c>
      <c r="E79" s="124">
        <f t="shared" si="19"/>
        <v>120.69424797457424</v>
      </c>
      <c r="F79" s="123">
        <f t="shared" si="20"/>
        <v>225.28999999999996</v>
      </c>
    </row>
    <row r="80" spans="1:6" ht="51" x14ac:dyDescent="0.2">
      <c r="A80" s="120" t="s">
        <v>304</v>
      </c>
      <c r="B80" s="142" t="s">
        <v>503</v>
      </c>
      <c r="C80" s="123">
        <v>50.88</v>
      </c>
      <c r="D80" s="123">
        <v>51.45</v>
      </c>
      <c r="E80" s="124">
        <f t="shared" si="19"/>
        <v>101.12028301886792</v>
      </c>
      <c r="F80" s="123">
        <f t="shared" si="20"/>
        <v>0.57000000000000028</v>
      </c>
    </row>
    <row r="81" spans="1:6" ht="38.25" x14ac:dyDescent="0.2">
      <c r="A81" s="115" t="s">
        <v>50</v>
      </c>
      <c r="B81" s="119" t="s">
        <v>51</v>
      </c>
      <c r="C81" s="117">
        <f>SUM(C90+C84+C82)</f>
        <v>4709</v>
      </c>
      <c r="D81" s="117">
        <f t="shared" ref="D81" si="23">SUM(D90+D84+D82)</f>
        <v>4755.45</v>
      </c>
      <c r="E81" s="117">
        <f t="shared" si="19"/>
        <v>100.98640900403481</v>
      </c>
      <c r="F81" s="118">
        <f t="shared" si="20"/>
        <v>46.449999999999818</v>
      </c>
    </row>
    <row r="82" spans="1:6" x14ac:dyDescent="0.2">
      <c r="A82" s="115" t="s">
        <v>52</v>
      </c>
      <c r="B82" s="119" t="s">
        <v>53</v>
      </c>
      <c r="C82" s="117">
        <f t="shared" ref="C82:D82" si="24">SUM(C83)</f>
        <v>0</v>
      </c>
      <c r="D82" s="117">
        <f t="shared" si="24"/>
        <v>0</v>
      </c>
      <c r="E82" s="117"/>
      <c r="F82" s="118">
        <f t="shared" si="20"/>
        <v>0</v>
      </c>
    </row>
    <row r="83" spans="1:6" ht="25.5" x14ac:dyDescent="0.2">
      <c r="A83" s="120" t="s">
        <v>54</v>
      </c>
      <c r="B83" s="121" t="s">
        <v>189</v>
      </c>
      <c r="C83" s="123">
        <v>0</v>
      </c>
      <c r="D83" s="123">
        <v>0</v>
      </c>
      <c r="E83" s="124"/>
      <c r="F83" s="123">
        <f t="shared" si="20"/>
        <v>0</v>
      </c>
    </row>
    <row r="84" spans="1:6" ht="102" x14ac:dyDescent="0.2">
      <c r="A84" s="115" t="s">
        <v>381</v>
      </c>
      <c r="B84" s="136" t="s">
        <v>382</v>
      </c>
      <c r="C84" s="117">
        <f>C85+C87</f>
        <v>3209</v>
      </c>
      <c r="D84" s="117">
        <f>D85+D87+D86</f>
        <v>3257.31</v>
      </c>
      <c r="E84" s="117">
        <f t="shared" si="19"/>
        <v>101.50545341227797</v>
      </c>
      <c r="F84" s="118">
        <f t="shared" si="20"/>
        <v>48.309999999999945</v>
      </c>
    </row>
    <row r="85" spans="1:6" ht="94.5" customHeight="1" x14ac:dyDescent="0.2">
      <c r="A85" s="120" t="s">
        <v>261</v>
      </c>
      <c r="B85" s="143" t="s">
        <v>383</v>
      </c>
      <c r="C85" s="123">
        <v>0</v>
      </c>
      <c r="D85" s="123">
        <v>0</v>
      </c>
      <c r="E85" s="124"/>
      <c r="F85" s="123">
        <f t="shared" si="20"/>
        <v>0</v>
      </c>
    </row>
    <row r="86" spans="1:6" ht="114.75" x14ac:dyDescent="0.2">
      <c r="A86" s="120" t="s">
        <v>457</v>
      </c>
      <c r="B86" s="143" t="s">
        <v>458</v>
      </c>
      <c r="C86" s="123">
        <v>0</v>
      </c>
      <c r="D86" s="123">
        <v>0</v>
      </c>
      <c r="E86" s="124"/>
      <c r="F86" s="123">
        <f t="shared" si="20"/>
        <v>0</v>
      </c>
    </row>
    <row r="87" spans="1:6" ht="114.75" x14ac:dyDescent="0.2">
      <c r="A87" s="144" t="s">
        <v>384</v>
      </c>
      <c r="B87" s="136" t="s">
        <v>385</v>
      </c>
      <c r="C87" s="118">
        <f>SUM(C88+C89)</f>
        <v>3209</v>
      </c>
      <c r="D87" s="118">
        <f>SUM(D88+D89)</f>
        <v>3257.31</v>
      </c>
      <c r="E87" s="117">
        <f t="shared" si="19"/>
        <v>101.50545341227797</v>
      </c>
      <c r="F87" s="118">
        <f t="shared" si="20"/>
        <v>48.309999999999945</v>
      </c>
    </row>
    <row r="88" spans="1:6" ht="127.5" x14ac:dyDescent="0.2">
      <c r="A88" s="120" t="s">
        <v>55</v>
      </c>
      <c r="B88" s="132" t="s">
        <v>504</v>
      </c>
      <c r="C88" s="123">
        <v>3209</v>
      </c>
      <c r="D88" s="123">
        <v>3257.31</v>
      </c>
      <c r="E88" s="124">
        <f t="shared" si="19"/>
        <v>101.50545341227797</v>
      </c>
      <c r="F88" s="123">
        <f t="shared" si="20"/>
        <v>48.309999999999945</v>
      </c>
    </row>
    <row r="89" spans="1:6" ht="127.5" hidden="1" x14ac:dyDescent="0.2">
      <c r="A89" s="120" t="s">
        <v>262</v>
      </c>
      <c r="B89" s="132" t="s">
        <v>505</v>
      </c>
      <c r="C89" s="123">
        <v>0</v>
      </c>
      <c r="D89" s="123">
        <v>0</v>
      </c>
      <c r="E89" s="124"/>
      <c r="F89" s="123">
        <f t="shared" si="20"/>
        <v>0</v>
      </c>
    </row>
    <row r="90" spans="1:6" ht="51" x14ac:dyDescent="0.2">
      <c r="A90" s="115" t="s">
        <v>386</v>
      </c>
      <c r="B90" s="119" t="s">
        <v>387</v>
      </c>
      <c r="C90" s="126">
        <f t="shared" ref="C90:D90" si="25">SUM(C91)</f>
        <v>1500</v>
      </c>
      <c r="D90" s="126">
        <f t="shared" si="25"/>
        <v>1498.14</v>
      </c>
      <c r="E90" s="117">
        <f t="shared" si="19"/>
        <v>99.876000000000005</v>
      </c>
      <c r="F90" s="118">
        <f t="shared" si="20"/>
        <v>-1.8599999999999</v>
      </c>
    </row>
    <row r="91" spans="1:6" ht="63.75" x14ac:dyDescent="0.2">
      <c r="A91" s="120" t="s">
        <v>56</v>
      </c>
      <c r="B91" s="121" t="s">
        <v>388</v>
      </c>
      <c r="C91" s="123">
        <v>1500</v>
      </c>
      <c r="D91" s="123">
        <v>1498.14</v>
      </c>
      <c r="E91" s="124">
        <f t="shared" si="19"/>
        <v>99.876000000000005</v>
      </c>
      <c r="F91" s="123">
        <f t="shared" si="20"/>
        <v>-1.8599999999999</v>
      </c>
    </row>
    <row r="92" spans="1:6" ht="25.5" x14ac:dyDescent="0.2">
      <c r="A92" s="115" t="s">
        <v>57</v>
      </c>
      <c r="B92" s="119" t="s">
        <v>58</v>
      </c>
      <c r="C92" s="117">
        <f>SUM(C93+C96+C99+C102+C103+C104+C105+C106+C107+C108+C109+C110+C114+C117+C118+C119+C122+C125+C128+C137+C138+C141)</f>
        <v>2077.9300000000003</v>
      </c>
      <c r="D92" s="117">
        <f>SUM(D93+D96+D99+D102+D103+D104+D105+D106+D107+D108+D109+D110+D114+D117+D118+D119+D122+D125+D128+D137+D138+D141)</f>
        <v>2251.9499999999998</v>
      </c>
      <c r="E92" s="117">
        <f t="shared" si="19"/>
        <v>108.37468057153031</v>
      </c>
      <c r="F92" s="118">
        <f t="shared" si="20"/>
        <v>174.01999999999953</v>
      </c>
    </row>
    <row r="93" spans="1:6" ht="89.25" x14ac:dyDescent="0.2">
      <c r="A93" s="145" t="s">
        <v>389</v>
      </c>
      <c r="B93" s="146" t="s">
        <v>222</v>
      </c>
      <c r="C93" s="117">
        <f>SUM(C94:C95)</f>
        <v>12.2</v>
      </c>
      <c r="D93" s="117">
        <f>D94+D95</f>
        <v>22.38</v>
      </c>
      <c r="E93" s="117">
        <f t="shared" si="19"/>
        <v>183.44262295081967</v>
      </c>
      <c r="F93" s="118">
        <f t="shared" si="20"/>
        <v>10.18</v>
      </c>
    </row>
    <row r="94" spans="1:6" ht="89.25" x14ac:dyDescent="0.2">
      <c r="A94" s="147" t="s">
        <v>390</v>
      </c>
      <c r="B94" s="148" t="s">
        <v>222</v>
      </c>
      <c r="C94" s="124">
        <v>9</v>
      </c>
      <c r="D94" s="124">
        <v>20.5</v>
      </c>
      <c r="E94" s="124">
        <f>D94/C94*100</f>
        <v>227.77777777777777</v>
      </c>
      <c r="F94" s="123">
        <f t="shared" si="20"/>
        <v>11.5</v>
      </c>
    </row>
    <row r="95" spans="1:6" ht="89.25" x14ac:dyDescent="0.2">
      <c r="A95" s="147" t="s">
        <v>221</v>
      </c>
      <c r="B95" s="148" t="s">
        <v>222</v>
      </c>
      <c r="C95" s="124">
        <v>3.2</v>
      </c>
      <c r="D95" s="124">
        <v>1.88</v>
      </c>
      <c r="E95" s="124">
        <f t="shared" si="19"/>
        <v>58.749999999999993</v>
      </c>
      <c r="F95" s="123">
        <f t="shared" si="20"/>
        <v>-1.3200000000000003</v>
      </c>
    </row>
    <row r="96" spans="1:6" ht="114.75" x14ac:dyDescent="0.2">
      <c r="A96" s="145" t="s">
        <v>305</v>
      </c>
      <c r="B96" s="149" t="s">
        <v>306</v>
      </c>
      <c r="C96" s="117">
        <f>SUM(C97+C98)</f>
        <v>33.5</v>
      </c>
      <c r="D96" s="117">
        <f>SUM(D97+D98)</f>
        <v>26.22</v>
      </c>
      <c r="E96" s="117">
        <f t="shared" si="19"/>
        <v>78.268656716417908</v>
      </c>
      <c r="F96" s="118">
        <f t="shared" si="20"/>
        <v>-7.2800000000000011</v>
      </c>
    </row>
    <row r="97" spans="1:6" ht="114.75" x14ac:dyDescent="0.2">
      <c r="A97" s="147" t="s">
        <v>307</v>
      </c>
      <c r="B97" s="150" t="s">
        <v>306</v>
      </c>
      <c r="C97" s="124">
        <v>27</v>
      </c>
      <c r="D97" s="124">
        <v>22.72</v>
      </c>
      <c r="E97" s="124">
        <f t="shared" si="19"/>
        <v>84.148148148148138</v>
      </c>
      <c r="F97" s="123">
        <f t="shared" si="20"/>
        <v>-4.2800000000000011</v>
      </c>
    </row>
    <row r="98" spans="1:6" ht="114.75" x14ac:dyDescent="0.2">
      <c r="A98" s="147" t="s">
        <v>308</v>
      </c>
      <c r="B98" s="150" t="s">
        <v>306</v>
      </c>
      <c r="C98" s="124">
        <v>6.5</v>
      </c>
      <c r="D98" s="124">
        <v>3.5</v>
      </c>
      <c r="E98" s="124">
        <f t="shared" si="19"/>
        <v>53.846153846153847</v>
      </c>
      <c r="F98" s="123">
        <f t="shared" si="20"/>
        <v>-3</v>
      </c>
    </row>
    <row r="99" spans="1:6" ht="89.25" x14ac:dyDescent="0.2">
      <c r="A99" s="145" t="s">
        <v>263</v>
      </c>
      <c r="B99" s="146" t="s">
        <v>264</v>
      </c>
      <c r="C99" s="117">
        <f>C100+C101</f>
        <v>33.659999999999997</v>
      </c>
      <c r="D99" s="117">
        <f>D100+D101</f>
        <v>34.700000000000003</v>
      </c>
      <c r="E99" s="117">
        <f t="shared" si="19"/>
        <v>103.08972073677958</v>
      </c>
      <c r="F99" s="118">
        <f t="shared" si="20"/>
        <v>1.0400000000000063</v>
      </c>
    </row>
    <row r="100" spans="1:6" ht="89.25" x14ac:dyDescent="0.2">
      <c r="A100" s="147" t="s">
        <v>265</v>
      </c>
      <c r="B100" s="148" t="s">
        <v>264</v>
      </c>
      <c r="C100" s="124">
        <v>28.66</v>
      </c>
      <c r="D100" s="124">
        <v>31.05</v>
      </c>
      <c r="E100" s="124">
        <f t="shared" si="19"/>
        <v>108.33914863921844</v>
      </c>
      <c r="F100" s="123">
        <f t="shared" si="20"/>
        <v>2.3900000000000006</v>
      </c>
    </row>
    <row r="101" spans="1:6" ht="89.25" x14ac:dyDescent="0.2">
      <c r="A101" s="147" t="s">
        <v>266</v>
      </c>
      <c r="B101" s="148" t="s">
        <v>264</v>
      </c>
      <c r="C101" s="124">
        <v>5</v>
      </c>
      <c r="D101" s="124">
        <v>3.65</v>
      </c>
      <c r="E101" s="124">
        <f t="shared" si="19"/>
        <v>73</v>
      </c>
      <c r="F101" s="123">
        <f t="shared" si="20"/>
        <v>-1.35</v>
      </c>
    </row>
    <row r="102" spans="1:6" ht="89.25" x14ac:dyDescent="0.2">
      <c r="A102" s="145" t="s">
        <v>309</v>
      </c>
      <c r="B102" s="146" t="s">
        <v>310</v>
      </c>
      <c r="C102" s="117">
        <v>10</v>
      </c>
      <c r="D102" s="117">
        <v>10</v>
      </c>
      <c r="E102" s="117">
        <f t="shared" si="19"/>
        <v>100</v>
      </c>
      <c r="F102" s="118">
        <f t="shared" si="20"/>
        <v>0</v>
      </c>
    </row>
    <row r="103" spans="1:6" ht="156.75" x14ac:dyDescent="0.2">
      <c r="A103" s="145" t="s">
        <v>442</v>
      </c>
      <c r="B103" s="151" t="s">
        <v>443</v>
      </c>
      <c r="C103" s="117">
        <v>5</v>
      </c>
      <c r="D103" s="117">
        <v>5</v>
      </c>
      <c r="E103" s="124">
        <f t="shared" si="19"/>
        <v>100</v>
      </c>
      <c r="F103" s="123">
        <f t="shared" si="20"/>
        <v>0</v>
      </c>
    </row>
    <row r="104" spans="1:6" ht="102" x14ac:dyDescent="0.2">
      <c r="A104" s="145" t="s">
        <v>311</v>
      </c>
      <c r="B104" s="146" t="s">
        <v>312</v>
      </c>
      <c r="C104" s="117">
        <v>10</v>
      </c>
      <c r="D104" s="117">
        <v>95</v>
      </c>
      <c r="E104" s="117">
        <f t="shared" si="19"/>
        <v>950</v>
      </c>
      <c r="F104" s="118">
        <f t="shared" si="20"/>
        <v>85</v>
      </c>
    </row>
    <row r="105" spans="1:6" ht="102" x14ac:dyDescent="0.2">
      <c r="A105" s="152" t="s">
        <v>338</v>
      </c>
      <c r="B105" s="152" t="s">
        <v>339</v>
      </c>
      <c r="C105" s="117">
        <v>0</v>
      </c>
      <c r="D105" s="117">
        <v>0</v>
      </c>
      <c r="E105" s="117"/>
      <c r="F105" s="118">
        <f t="shared" si="20"/>
        <v>0</v>
      </c>
    </row>
    <row r="106" spans="1:6" ht="89.25" x14ac:dyDescent="0.2">
      <c r="A106" s="153" t="s">
        <v>430</v>
      </c>
      <c r="B106" s="154" t="s">
        <v>431</v>
      </c>
      <c r="C106" s="117">
        <v>1.25</v>
      </c>
      <c r="D106" s="117">
        <v>1.25</v>
      </c>
      <c r="E106" s="117">
        <f t="shared" si="19"/>
        <v>100</v>
      </c>
      <c r="F106" s="118">
        <f t="shared" si="20"/>
        <v>0</v>
      </c>
    </row>
    <row r="107" spans="1:6" ht="140.25" x14ac:dyDescent="0.2">
      <c r="A107" s="145" t="s">
        <v>267</v>
      </c>
      <c r="B107" s="146" t="s">
        <v>268</v>
      </c>
      <c r="C107" s="117">
        <v>1.1000000000000001</v>
      </c>
      <c r="D107" s="117">
        <v>1.65</v>
      </c>
      <c r="E107" s="117">
        <f t="shared" si="19"/>
        <v>149.99999999999997</v>
      </c>
      <c r="F107" s="118">
        <f t="shared" si="20"/>
        <v>0.54999999999999982</v>
      </c>
    </row>
    <row r="108" spans="1:6" ht="102" x14ac:dyDescent="0.2">
      <c r="A108" s="145" t="s">
        <v>432</v>
      </c>
      <c r="B108" s="154" t="s">
        <v>433</v>
      </c>
      <c r="C108" s="117">
        <v>0.25</v>
      </c>
      <c r="D108" s="117">
        <v>0.25</v>
      </c>
      <c r="E108" s="117">
        <f t="shared" si="19"/>
        <v>100</v>
      </c>
      <c r="F108" s="118">
        <f t="shared" si="20"/>
        <v>0</v>
      </c>
    </row>
    <row r="109" spans="1:6" ht="153" x14ac:dyDescent="0.2">
      <c r="A109" s="145" t="s">
        <v>269</v>
      </c>
      <c r="B109" s="146" t="s">
        <v>270</v>
      </c>
      <c r="C109" s="117">
        <v>7</v>
      </c>
      <c r="D109" s="117">
        <v>3.5</v>
      </c>
      <c r="E109" s="117">
        <f t="shared" si="19"/>
        <v>50</v>
      </c>
      <c r="F109" s="118">
        <f t="shared" si="20"/>
        <v>-3.5</v>
      </c>
    </row>
    <row r="110" spans="1:6" ht="89.25" x14ac:dyDescent="0.2">
      <c r="A110" s="145" t="s">
        <v>391</v>
      </c>
      <c r="B110" s="155" t="s">
        <v>272</v>
      </c>
      <c r="C110" s="117">
        <f>C111+C112+C113</f>
        <v>66</v>
      </c>
      <c r="D110" s="117">
        <f>D111+D112+D113</f>
        <v>146.55000000000001</v>
      </c>
      <c r="E110" s="117">
        <f t="shared" si="19"/>
        <v>222.04545454545456</v>
      </c>
      <c r="F110" s="118">
        <f t="shared" si="20"/>
        <v>80.550000000000011</v>
      </c>
    </row>
    <row r="111" spans="1:6" ht="89.25" x14ac:dyDescent="0.2">
      <c r="A111" s="147" t="s">
        <v>392</v>
      </c>
      <c r="B111" s="156" t="s">
        <v>272</v>
      </c>
      <c r="C111" s="124">
        <v>61</v>
      </c>
      <c r="D111" s="124">
        <v>96</v>
      </c>
      <c r="E111" s="124">
        <f t="shared" si="19"/>
        <v>157.37704918032787</v>
      </c>
      <c r="F111" s="123">
        <f t="shared" si="20"/>
        <v>35</v>
      </c>
    </row>
    <row r="112" spans="1:6" ht="89.25" x14ac:dyDescent="0.2">
      <c r="A112" s="147" t="s">
        <v>271</v>
      </c>
      <c r="B112" s="148" t="s">
        <v>272</v>
      </c>
      <c r="C112" s="124">
        <v>5</v>
      </c>
      <c r="D112" s="124">
        <v>0.55000000000000004</v>
      </c>
      <c r="E112" s="124">
        <f t="shared" si="19"/>
        <v>11.000000000000002</v>
      </c>
      <c r="F112" s="123">
        <f t="shared" si="20"/>
        <v>-4.45</v>
      </c>
    </row>
    <row r="113" spans="1:6" ht="89.25" x14ac:dyDescent="0.2">
      <c r="A113" s="147" t="s">
        <v>509</v>
      </c>
      <c r="B113" s="148" t="s">
        <v>272</v>
      </c>
      <c r="C113" s="124"/>
      <c r="D113" s="124">
        <v>50</v>
      </c>
      <c r="E113" s="124"/>
      <c r="F113" s="123">
        <f t="shared" si="20"/>
        <v>50</v>
      </c>
    </row>
    <row r="114" spans="1:6" ht="114.75" x14ac:dyDescent="0.2">
      <c r="A114" s="145" t="s">
        <v>273</v>
      </c>
      <c r="B114" s="146" t="s">
        <v>274</v>
      </c>
      <c r="C114" s="117">
        <f>SUM(C115:C116)</f>
        <v>54</v>
      </c>
      <c r="D114" s="117">
        <f t="shared" ref="D114" si="26">SUM(D115:D116)</f>
        <v>36.669999999999995</v>
      </c>
      <c r="E114" s="117">
        <f t="shared" si="19"/>
        <v>67.907407407407391</v>
      </c>
      <c r="F114" s="118">
        <f t="shared" si="20"/>
        <v>-17.330000000000005</v>
      </c>
    </row>
    <row r="115" spans="1:6" ht="114.75" x14ac:dyDescent="0.2">
      <c r="A115" s="147" t="s">
        <v>275</v>
      </c>
      <c r="B115" s="148" t="s">
        <v>274</v>
      </c>
      <c r="C115" s="124">
        <v>49</v>
      </c>
      <c r="D115" s="124">
        <v>32.119999999999997</v>
      </c>
      <c r="E115" s="124">
        <f t="shared" si="19"/>
        <v>65.551020408163268</v>
      </c>
      <c r="F115" s="123">
        <f t="shared" si="20"/>
        <v>-16.880000000000003</v>
      </c>
    </row>
    <row r="116" spans="1:6" ht="114.75" x14ac:dyDescent="0.2">
      <c r="A116" s="147" t="s">
        <v>276</v>
      </c>
      <c r="B116" s="148" t="s">
        <v>274</v>
      </c>
      <c r="C116" s="124">
        <v>5</v>
      </c>
      <c r="D116" s="124">
        <v>4.55</v>
      </c>
      <c r="E116" s="124">
        <f t="shared" si="19"/>
        <v>90.999999999999986</v>
      </c>
      <c r="F116" s="123">
        <f t="shared" si="20"/>
        <v>-0.45000000000000018</v>
      </c>
    </row>
    <row r="117" spans="1:6" ht="51" x14ac:dyDescent="0.2">
      <c r="A117" s="152" t="s">
        <v>223</v>
      </c>
      <c r="B117" s="152" t="s">
        <v>224</v>
      </c>
      <c r="C117" s="117">
        <v>186.34</v>
      </c>
      <c r="D117" s="117">
        <v>48.58</v>
      </c>
      <c r="E117" s="117">
        <f t="shared" si="19"/>
        <v>26.070623591284747</v>
      </c>
      <c r="F117" s="118">
        <f t="shared" si="20"/>
        <v>-137.76</v>
      </c>
    </row>
    <row r="118" spans="1:6" ht="89.25" x14ac:dyDescent="0.2">
      <c r="A118" s="152" t="s">
        <v>225</v>
      </c>
      <c r="B118" s="152" t="s">
        <v>226</v>
      </c>
      <c r="C118" s="117">
        <v>0.1</v>
      </c>
      <c r="D118" s="117">
        <v>0.1</v>
      </c>
      <c r="E118" s="117">
        <f t="shared" si="19"/>
        <v>100</v>
      </c>
      <c r="F118" s="118">
        <f t="shared" si="20"/>
        <v>0</v>
      </c>
    </row>
    <row r="119" spans="1:6" ht="76.5" x14ac:dyDescent="0.2">
      <c r="A119" s="152" t="s">
        <v>227</v>
      </c>
      <c r="B119" s="152" t="s">
        <v>228</v>
      </c>
      <c r="C119" s="117">
        <f>SUM(C120:C121)</f>
        <v>290</v>
      </c>
      <c r="D119" s="117">
        <f>SUM(D120:D121)</f>
        <v>273.39</v>
      </c>
      <c r="E119" s="117">
        <f t="shared" si="19"/>
        <v>94.272413793103453</v>
      </c>
      <c r="F119" s="118">
        <f t="shared" si="20"/>
        <v>-16.610000000000014</v>
      </c>
    </row>
    <row r="120" spans="1:6" ht="76.5" x14ac:dyDescent="0.2">
      <c r="A120" s="130" t="s">
        <v>229</v>
      </c>
      <c r="B120" s="130" t="s">
        <v>228</v>
      </c>
      <c r="C120" s="123">
        <v>285</v>
      </c>
      <c r="D120" s="123">
        <v>268.39</v>
      </c>
      <c r="E120" s="124">
        <f t="shared" si="19"/>
        <v>94.171929824561403</v>
      </c>
      <c r="F120" s="123">
        <f t="shared" si="20"/>
        <v>-16.610000000000014</v>
      </c>
    </row>
    <row r="121" spans="1:6" ht="76.5" x14ac:dyDescent="0.2">
      <c r="A121" s="130" t="s">
        <v>277</v>
      </c>
      <c r="B121" s="130" t="s">
        <v>228</v>
      </c>
      <c r="C121" s="123">
        <v>5</v>
      </c>
      <c r="D121" s="123">
        <v>5</v>
      </c>
      <c r="E121" s="124">
        <f t="shared" si="19"/>
        <v>100</v>
      </c>
      <c r="F121" s="123">
        <f t="shared" si="20"/>
        <v>0</v>
      </c>
    </row>
    <row r="122" spans="1:6" ht="76.5" x14ac:dyDescent="0.2">
      <c r="A122" s="157" t="s">
        <v>393</v>
      </c>
      <c r="B122" s="152" t="s">
        <v>314</v>
      </c>
      <c r="C122" s="118">
        <f>SUM(C123+C124)</f>
        <v>8.4</v>
      </c>
      <c r="D122" s="118">
        <f t="shared" ref="D122" si="27">SUM(D123+D124)</f>
        <v>8.4</v>
      </c>
      <c r="E122" s="117">
        <f t="shared" si="19"/>
        <v>100</v>
      </c>
      <c r="F122" s="118">
        <f t="shared" si="20"/>
        <v>0</v>
      </c>
    </row>
    <row r="123" spans="1:6" ht="76.5" x14ac:dyDescent="0.2">
      <c r="A123" s="158" t="s">
        <v>313</v>
      </c>
      <c r="B123" s="130" t="s">
        <v>314</v>
      </c>
      <c r="C123" s="123">
        <v>6.18</v>
      </c>
      <c r="D123" s="123">
        <v>6.18</v>
      </c>
      <c r="E123" s="124">
        <f t="shared" si="19"/>
        <v>100</v>
      </c>
      <c r="F123" s="123">
        <f t="shared" si="20"/>
        <v>0</v>
      </c>
    </row>
    <row r="124" spans="1:6" ht="76.5" x14ac:dyDescent="0.2">
      <c r="A124" s="158" t="s">
        <v>394</v>
      </c>
      <c r="B124" s="130" t="s">
        <v>314</v>
      </c>
      <c r="C124" s="123">
        <v>2.2200000000000002</v>
      </c>
      <c r="D124" s="123">
        <v>2.2200000000000002</v>
      </c>
      <c r="E124" s="124">
        <f t="shared" si="19"/>
        <v>100</v>
      </c>
      <c r="F124" s="123">
        <f t="shared" si="20"/>
        <v>0</v>
      </c>
    </row>
    <row r="125" spans="1:6" ht="63.75" x14ac:dyDescent="0.2">
      <c r="A125" s="157" t="s">
        <v>230</v>
      </c>
      <c r="B125" s="119" t="s">
        <v>77</v>
      </c>
      <c r="C125" s="118">
        <f>SUM(C126:C127)</f>
        <v>173.99</v>
      </c>
      <c r="D125" s="118">
        <f>SUM(D126:D127)</f>
        <v>196.4</v>
      </c>
      <c r="E125" s="117">
        <f t="shared" si="19"/>
        <v>112.8800505776194</v>
      </c>
      <c r="F125" s="118">
        <f t="shared" si="20"/>
        <v>22.409999999999997</v>
      </c>
    </row>
    <row r="126" spans="1:6" ht="63.75" x14ac:dyDescent="0.2">
      <c r="A126" s="158" t="s">
        <v>231</v>
      </c>
      <c r="B126" s="121" t="s">
        <v>77</v>
      </c>
      <c r="C126" s="123">
        <v>173.99</v>
      </c>
      <c r="D126" s="123">
        <v>173.99</v>
      </c>
      <c r="E126" s="124">
        <f t="shared" si="19"/>
        <v>100</v>
      </c>
      <c r="F126" s="123">
        <f t="shared" si="20"/>
        <v>0</v>
      </c>
    </row>
    <row r="127" spans="1:6" ht="63.75" x14ac:dyDescent="0.2">
      <c r="A127" s="158" t="s">
        <v>510</v>
      </c>
      <c r="B127" s="121" t="s">
        <v>77</v>
      </c>
      <c r="C127" s="123">
        <v>0</v>
      </c>
      <c r="D127" s="123">
        <v>22.41</v>
      </c>
      <c r="E127" s="124"/>
      <c r="F127" s="123">
        <f t="shared" si="20"/>
        <v>22.41</v>
      </c>
    </row>
    <row r="128" spans="1:6" ht="76.5" x14ac:dyDescent="0.2">
      <c r="A128" s="159" t="s">
        <v>234</v>
      </c>
      <c r="B128" s="160" t="s">
        <v>278</v>
      </c>
      <c r="C128" s="161">
        <f>SUM(C129:C136)</f>
        <v>795.17</v>
      </c>
      <c r="D128" s="161">
        <f>SUM(D129:D136)</f>
        <v>817.91000000000008</v>
      </c>
      <c r="E128" s="117">
        <f t="shared" si="19"/>
        <v>102.85976583623628</v>
      </c>
      <c r="F128" s="118">
        <f t="shared" si="20"/>
        <v>22.740000000000123</v>
      </c>
    </row>
    <row r="129" spans="1:6" ht="76.5" x14ac:dyDescent="0.2">
      <c r="A129" s="162" t="s">
        <v>434</v>
      </c>
      <c r="B129" s="163" t="s">
        <v>278</v>
      </c>
      <c r="C129" s="164">
        <v>130</v>
      </c>
      <c r="D129" s="164">
        <v>130</v>
      </c>
      <c r="E129" s="124">
        <f t="shared" si="19"/>
        <v>100</v>
      </c>
      <c r="F129" s="123">
        <f t="shared" si="20"/>
        <v>0</v>
      </c>
    </row>
    <row r="130" spans="1:6" ht="76.5" x14ac:dyDescent="0.2">
      <c r="A130" s="162" t="s">
        <v>235</v>
      </c>
      <c r="B130" s="165" t="s">
        <v>278</v>
      </c>
      <c r="C130" s="164">
        <v>4</v>
      </c>
      <c r="D130" s="164">
        <v>4</v>
      </c>
      <c r="E130" s="124">
        <f t="shared" si="19"/>
        <v>100</v>
      </c>
      <c r="F130" s="123">
        <f t="shared" si="20"/>
        <v>0</v>
      </c>
    </row>
    <row r="131" spans="1:6" ht="76.5" x14ac:dyDescent="0.2">
      <c r="A131" s="162" t="s">
        <v>236</v>
      </c>
      <c r="B131" s="165" t="s">
        <v>278</v>
      </c>
      <c r="C131" s="164">
        <v>74.5</v>
      </c>
      <c r="D131" s="164">
        <v>74.5</v>
      </c>
      <c r="E131" s="124">
        <f t="shared" si="19"/>
        <v>100</v>
      </c>
      <c r="F131" s="123">
        <f t="shared" si="20"/>
        <v>0</v>
      </c>
    </row>
    <row r="132" spans="1:6" ht="76.5" x14ac:dyDescent="0.2">
      <c r="A132" s="162" t="s">
        <v>237</v>
      </c>
      <c r="B132" s="165" t="s">
        <v>278</v>
      </c>
      <c r="C132" s="164">
        <v>0</v>
      </c>
      <c r="D132" s="164">
        <v>-7.5</v>
      </c>
      <c r="E132" s="124"/>
      <c r="F132" s="123">
        <f t="shared" si="20"/>
        <v>-7.5</v>
      </c>
    </row>
    <row r="133" spans="1:6" ht="76.5" x14ac:dyDescent="0.2">
      <c r="A133" s="162" t="s">
        <v>279</v>
      </c>
      <c r="B133" s="165" t="s">
        <v>278</v>
      </c>
      <c r="C133" s="164">
        <v>395.55</v>
      </c>
      <c r="D133" s="164">
        <v>416.2</v>
      </c>
      <c r="E133" s="124">
        <f t="shared" ref="E133:E196" si="28">D133/C133*100</f>
        <v>105.22057894071546</v>
      </c>
      <c r="F133" s="123">
        <f t="shared" ref="F133:F196" si="29">D133-C133</f>
        <v>20.649999999999977</v>
      </c>
    </row>
    <row r="134" spans="1:6" ht="76.5" x14ac:dyDescent="0.2">
      <c r="A134" s="162" t="s">
        <v>238</v>
      </c>
      <c r="B134" s="165" t="s">
        <v>278</v>
      </c>
      <c r="C134" s="164">
        <v>6</v>
      </c>
      <c r="D134" s="164">
        <v>6</v>
      </c>
      <c r="E134" s="124">
        <f t="shared" si="28"/>
        <v>100</v>
      </c>
      <c r="F134" s="123">
        <f t="shared" si="29"/>
        <v>0</v>
      </c>
    </row>
    <row r="135" spans="1:6" ht="76.5" x14ac:dyDescent="0.2">
      <c r="A135" s="162" t="s">
        <v>459</v>
      </c>
      <c r="B135" s="163" t="s">
        <v>278</v>
      </c>
      <c r="C135" s="164">
        <v>0.9</v>
      </c>
      <c r="D135" s="164">
        <v>3.9</v>
      </c>
      <c r="E135" s="124">
        <f t="shared" si="28"/>
        <v>433.33333333333331</v>
      </c>
      <c r="F135" s="123">
        <f t="shared" si="29"/>
        <v>3</v>
      </c>
    </row>
    <row r="136" spans="1:6" ht="76.5" x14ac:dyDescent="0.2">
      <c r="A136" s="162" t="s">
        <v>280</v>
      </c>
      <c r="B136" s="165" t="s">
        <v>278</v>
      </c>
      <c r="C136" s="164">
        <v>184.22</v>
      </c>
      <c r="D136" s="164">
        <v>190.81</v>
      </c>
      <c r="E136" s="124">
        <f t="shared" si="28"/>
        <v>103.57724459884921</v>
      </c>
      <c r="F136" s="123">
        <f t="shared" si="29"/>
        <v>6.5900000000000034</v>
      </c>
    </row>
    <row r="137" spans="1:6" ht="102" x14ac:dyDescent="0.2">
      <c r="A137" s="159" t="s">
        <v>239</v>
      </c>
      <c r="B137" s="160" t="s">
        <v>281</v>
      </c>
      <c r="C137" s="161">
        <v>25</v>
      </c>
      <c r="D137" s="161">
        <v>24.02</v>
      </c>
      <c r="E137" s="117">
        <f t="shared" si="28"/>
        <v>96.08</v>
      </c>
      <c r="F137" s="118">
        <f t="shared" si="29"/>
        <v>-0.98000000000000043</v>
      </c>
    </row>
    <row r="138" spans="1:6" ht="114.75" x14ac:dyDescent="0.2">
      <c r="A138" s="166" t="s">
        <v>395</v>
      </c>
      <c r="B138" s="152" t="s">
        <v>233</v>
      </c>
      <c r="C138" s="161">
        <f>SUM(C139:C140)</f>
        <v>319.39999999999998</v>
      </c>
      <c r="D138" s="161">
        <f>SUM(D139+D140)</f>
        <v>443.78</v>
      </c>
      <c r="E138" s="117">
        <f t="shared" si="28"/>
        <v>138.94176581089545</v>
      </c>
      <c r="F138" s="118">
        <f t="shared" si="29"/>
        <v>124.38</v>
      </c>
    </row>
    <row r="139" spans="1:6" ht="114.75" x14ac:dyDescent="0.2">
      <c r="A139" s="167" t="s">
        <v>396</v>
      </c>
      <c r="B139" s="130" t="s">
        <v>233</v>
      </c>
      <c r="C139" s="164">
        <v>39.4</v>
      </c>
      <c r="D139" s="164">
        <v>43.78</v>
      </c>
      <c r="E139" s="124"/>
      <c r="F139" s="123">
        <f t="shared" si="29"/>
        <v>4.3800000000000026</v>
      </c>
    </row>
    <row r="140" spans="1:6" ht="114.75" x14ac:dyDescent="0.2">
      <c r="A140" s="167" t="s">
        <v>232</v>
      </c>
      <c r="B140" s="130" t="s">
        <v>233</v>
      </c>
      <c r="C140" s="164">
        <v>280</v>
      </c>
      <c r="D140" s="164">
        <v>400</v>
      </c>
      <c r="E140" s="124">
        <f>D140/C140*100</f>
        <v>142.85714285714286</v>
      </c>
      <c r="F140" s="123">
        <f t="shared" si="29"/>
        <v>120</v>
      </c>
    </row>
    <row r="141" spans="1:6" ht="89.25" x14ac:dyDescent="0.2">
      <c r="A141" s="159" t="s">
        <v>282</v>
      </c>
      <c r="B141" s="160" t="s">
        <v>283</v>
      </c>
      <c r="C141" s="161">
        <v>45.57</v>
      </c>
      <c r="D141" s="161">
        <v>56.2</v>
      </c>
      <c r="E141" s="117">
        <f>D141/C141*100</f>
        <v>123.32675005486067</v>
      </c>
      <c r="F141" s="118">
        <f t="shared" si="29"/>
        <v>10.630000000000003</v>
      </c>
    </row>
    <row r="142" spans="1:6" x14ac:dyDescent="0.2">
      <c r="A142" s="116" t="s">
        <v>59</v>
      </c>
      <c r="B142" s="119" t="s">
        <v>60</v>
      </c>
      <c r="C142" s="117">
        <f>C143+C148</f>
        <v>0</v>
      </c>
      <c r="D142" s="117">
        <f>D143+D148</f>
        <v>0.74</v>
      </c>
      <c r="E142" s="117"/>
      <c r="F142" s="118">
        <f t="shared" si="29"/>
        <v>0.74</v>
      </c>
    </row>
    <row r="143" spans="1:6" ht="25.5" x14ac:dyDescent="0.2">
      <c r="A143" s="116" t="s">
        <v>61</v>
      </c>
      <c r="B143" s="119" t="s">
        <v>397</v>
      </c>
      <c r="C143" s="118">
        <f>C144+C145</f>
        <v>0</v>
      </c>
      <c r="D143" s="118">
        <f>D144+D145+D146+D147</f>
        <v>-1.06</v>
      </c>
      <c r="E143" s="117"/>
      <c r="F143" s="118">
        <f t="shared" si="29"/>
        <v>-1.06</v>
      </c>
    </row>
    <row r="144" spans="1:6" ht="25.5" x14ac:dyDescent="0.2">
      <c r="A144" s="138" t="s">
        <v>62</v>
      </c>
      <c r="B144" s="121" t="s">
        <v>397</v>
      </c>
      <c r="C144" s="123">
        <v>0</v>
      </c>
      <c r="D144" s="123">
        <v>-1.96</v>
      </c>
      <c r="E144" s="124"/>
      <c r="F144" s="123">
        <f t="shared" si="29"/>
        <v>-1.96</v>
      </c>
    </row>
    <row r="145" spans="1:6" ht="25.5" x14ac:dyDescent="0.2">
      <c r="A145" s="138" t="s">
        <v>187</v>
      </c>
      <c r="B145" s="121" t="s">
        <v>397</v>
      </c>
      <c r="C145" s="123">
        <v>0</v>
      </c>
      <c r="D145" s="123">
        <v>0.9</v>
      </c>
      <c r="E145" s="124"/>
      <c r="F145" s="123">
        <f t="shared" si="29"/>
        <v>0.9</v>
      </c>
    </row>
    <row r="146" spans="1:6" x14ac:dyDescent="0.2">
      <c r="A146" s="168" t="s">
        <v>318</v>
      </c>
      <c r="B146" s="121" t="s">
        <v>319</v>
      </c>
      <c r="C146" s="123">
        <v>0</v>
      </c>
      <c r="D146" s="123">
        <v>0</v>
      </c>
      <c r="E146" s="124"/>
      <c r="F146" s="123">
        <f t="shared" si="29"/>
        <v>0</v>
      </c>
    </row>
    <row r="147" spans="1:6" ht="25.5" x14ac:dyDescent="0.2">
      <c r="A147" s="168" t="s">
        <v>435</v>
      </c>
      <c r="B147" s="163" t="s">
        <v>397</v>
      </c>
      <c r="C147" s="123">
        <v>0</v>
      </c>
      <c r="D147" s="123">
        <v>0</v>
      </c>
      <c r="E147" s="124"/>
      <c r="F147" s="123">
        <f t="shared" si="29"/>
        <v>0</v>
      </c>
    </row>
    <row r="148" spans="1:6" x14ac:dyDescent="0.2">
      <c r="A148" s="116" t="s">
        <v>398</v>
      </c>
      <c r="B148" s="119" t="s">
        <v>399</v>
      </c>
      <c r="C148" s="137">
        <v>0</v>
      </c>
      <c r="D148" s="137">
        <f>SUM(D149:D150)</f>
        <v>1.8</v>
      </c>
      <c r="E148" s="117"/>
      <c r="F148" s="118">
        <f t="shared" si="29"/>
        <v>1.8</v>
      </c>
    </row>
    <row r="149" spans="1:6" ht="25.5" x14ac:dyDescent="0.2">
      <c r="A149" s="138" t="s">
        <v>400</v>
      </c>
      <c r="B149" s="121" t="s">
        <v>284</v>
      </c>
      <c r="C149" s="133">
        <v>0</v>
      </c>
      <c r="D149" s="133">
        <v>0</v>
      </c>
      <c r="E149" s="124"/>
      <c r="F149" s="123">
        <f t="shared" si="29"/>
        <v>0</v>
      </c>
    </row>
    <row r="150" spans="1:6" ht="25.5" x14ac:dyDescent="0.2">
      <c r="A150" s="168" t="s">
        <v>320</v>
      </c>
      <c r="B150" s="121" t="s">
        <v>284</v>
      </c>
      <c r="C150" s="133">
        <v>0</v>
      </c>
      <c r="D150" s="133">
        <v>1.8</v>
      </c>
      <c r="E150" s="124"/>
      <c r="F150" s="123">
        <f t="shared" si="29"/>
        <v>1.8</v>
      </c>
    </row>
    <row r="151" spans="1:6" x14ac:dyDescent="0.2">
      <c r="A151" s="115" t="s">
        <v>63</v>
      </c>
      <c r="B151" s="116" t="s">
        <v>64</v>
      </c>
      <c r="C151" s="126">
        <f>SUM(C152+C217+C219+C221)</f>
        <v>1775156.64</v>
      </c>
      <c r="D151" s="126">
        <f>SUM(D152+D217+D219+D221)</f>
        <v>1386542.7199999997</v>
      </c>
      <c r="E151" s="117">
        <f t="shared" si="28"/>
        <v>78.108189934157011</v>
      </c>
      <c r="F151" s="118">
        <f t="shared" si="29"/>
        <v>-388613.92000000016</v>
      </c>
    </row>
    <row r="152" spans="1:6" ht="38.25" x14ac:dyDescent="0.2">
      <c r="A152" s="115" t="s">
        <v>65</v>
      </c>
      <c r="B152" s="116" t="s">
        <v>66</v>
      </c>
      <c r="C152" s="126">
        <f>SUM(C153+C156+C182+C199)</f>
        <v>1775156.64</v>
      </c>
      <c r="D152" s="126">
        <f>SUM(D153+D156+D182+D199)</f>
        <v>1392844.8299999998</v>
      </c>
      <c r="E152" s="117">
        <f t="shared" si="28"/>
        <v>78.463207055350338</v>
      </c>
      <c r="F152" s="118">
        <f t="shared" si="29"/>
        <v>-382311.81000000006</v>
      </c>
    </row>
    <row r="153" spans="1:6" ht="25.5" x14ac:dyDescent="0.2">
      <c r="A153" s="115" t="s">
        <v>197</v>
      </c>
      <c r="B153" s="119" t="s">
        <v>401</v>
      </c>
      <c r="C153" s="126">
        <f>SUM(C154+C155)</f>
        <v>617768</v>
      </c>
      <c r="D153" s="126">
        <f t="shared" ref="D153" si="30">SUM(D154+D155)</f>
        <v>370466</v>
      </c>
      <c r="E153" s="117">
        <f t="shared" si="28"/>
        <v>59.968467126817835</v>
      </c>
      <c r="F153" s="118">
        <f t="shared" si="29"/>
        <v>-247302</v>
      </c>
    </row>
    <row r="154" spans="1:6" ht="41.25" customHeight="1" x14ac:dyDescent="0.2">
      <c r="A154" s="120" t="s">
        <v>198</v>
      </c>
      <c r="B154" s="121" t="s">
        <v>285</v>
      </c>
      <c r="C154" s="133">
        <f>483132+13446</f>
        <v>496578</v>
      </c>
      <c r="D154" s="133">
        <v>289674</v>
      </c>
      <c r="E154" s="124">
        <f t="shared" si="28"/>
        <v>58.334038157147518</v>
      </c>
      <c r="F154" s="123">
        <f t="shared" si="29"/>
        <v>-206904</v>
      </c>
    </row>
    <row r="155" spans="1:6" ht="51" x14ac:dyDescent="0.2">
      <c r="A155" s="120" t="s">
        <v>240</v>
      </c>
      <c r="B155" s="121" t="s">
        <v>241</v>
      </c>
      <c r="C155" s="133">
        <f>110986+10204</f>
        <v>121190</v>
      </c>
      <c r="D155" s="133">
        <v>80792</v>
      </c>
      <c r="E155" s="124">
        <f t="shared" si="28"/>
        <v>66.665566465880019</v>
      </c>
      <c r="F155" s="123">
        <f t="shared" si="29"/>
        <v>-40398</v>
      </c>
    </row>
    <row r="156" spans="1:6" ht="38.25" x14ac:dyDescent="0.2">
      <c r="A156" s="115" t="s">
        <v>199</v>
      </c>
      <c r="B156" s="119" t="s">
        <v>402</v>
      </c>
      <c r="C156" s="117">
        <f>SUM(C157+C158+C159+C161+C163+C164+C165+C166+C167+C168+C162+C160)</f>
        <v>537518.52</v>
      </c>
      <c r="D156" s="117">
        <f>SUM(D157+D158+D159+D161+D163+D164+D165+D166+D167+D168+D162+D160)</f>
        <v>486803.56999999995</v>
      </c>
      <c r="E156" s="117">
        <f t="shared" si="28"/>
        <v>90.564985556218588</v>
      </c>
      <c r="F156" s="118">
        <f t="shared" si="29"/>
        <v>-50714.95000000007</v>
      </c>
    </row>
    <row r="157" spans="1:6" ht="51" x14ac:dyDescent="0.2">
      <c r="A157" s="120" t="s">
        <v>286</v>
      </c>
      <c r="B157" s="138" t="s">
        <v>287</v>
      </c>
      <c r="C157" s="124">
        <v>21345.4</v>
      </c>
      <c r="D157" s="124">
        <v>21345.35</v>
      </c>
      <c r="E157" s="124">
        <f t="shared" si="28"/>
        <v>99.999765757493407</v>
      </c>
      <c r="F157" s="123">
        <f t="shared" si="29"/>
        <v>-5.0000000002910383E-2</v>
      </c>
    </row>
    <row r="158" spans="1:6" ht="140.25" x14ac:dyDescent="0.2">
      <c r="A158" s="120" t="s">
        <v>288</v>
      </c>
      <c r="B158" s="169" t="s">
        <v>289</v>
      </c>
      <c r="C158" s="124">
        <v>26207.08</v>
      </c>
      <c r="D158" s="124">
        <v>13601.33</v>
      </c>
      <c r="E158" s="124">
        <f t="shared" si="28"/>
        <v>51.899448545965441</v>
      </c>
      <c r="F158" s="123">
        <f t="shared" si="29"/>
        <v>-12605.750000000002</v>
      </c>
    </row>
    <row r="159" spans="1:6" ht="114.75" x14ac:dyDescent="0.2">
      <c r="A159" s="120" t="s">
        <v>290</v>
      </c>
      <c r="B159" s="169" t="s">
        <v>291</v>
      </c>
      <c r="C159" s="124">
        <v>1833.9</v>
      </c>
      <c r="D159" s="124">
        <v>951.78</v>
      </c>
      <c r="E159" s="124">
        <f t="shared" si="28"/>
        <v>51.899231146736454</v>
      </c>
      <c r="F159" s="123">
        <f t="shared" si="29"/>
        <v>-882.12000000000012</v>
      </c>
    </row>
    <row r="160" spans="1:6" ht="114.75" hidden="1" x14ac:dyDescent="0.2">
      <c r="A160" s="120" t="s">
        <v>460</v>
      </c>
      <c r="B160" s="169" t="s">
        <v>461</v>
      </c>
      <c r="C160" s="124">
        <v>0</v>
      </c>
      <c r="D160" s="124">
        <v>0</v>
      </c>
      <c r="E160" s="124"/>
      <c r="F160" s="123">
        <f t="shared" si="29"/>
        <v>0</v>
      </c>
    </row>
    <row r="161" spans="1:6" ht="89.25" x14ac:dyDescent="0.2">
      <c r="A161" s="120" t="s">
        <v>444</v>
      </c>
      <c r="B161" s="170" t="s">
        <v>445</v>
      </c>
      <c r="C161" s="124">
        <v>123.7</v>
      </c>
      <c r="D161" s="124">
        <v>123.7</v>
      </c>
      <c r="E161" s="124">
        <f t="shared" si="28"/>
        <v>100</v>
      </c>
      <c r="F161" s="123">
        <f t="shared" si="29"/>
        <v>0</v>
      </c>
    </row>
    <row r="162" spans="1:6" ht="89.25" x14ac:dyDescent="0.2">
      <c r="A162" s="120" t="s">
        <v>462</v>
      </c>
      <c r="B162" s="170" t="s">
        <v>463</v>
      </c>
      <c r="C162" s="124">
        <v>9944.26</v>
      </c>
      <c r="D162" s="124">
        <v>4842.8599999999997</v>
      </c>
      <c r="E162" s="124">
        <f t="shared" si="28"/>
        <v>48.700054101562102</v>
      </c>
      <c r="F162" s="123">
        <f t="shared" si="29"/>
        <v>-5101.4000000000005</v>
      </c>
    </row>
    <row r="163" spans="1:6" ht="38.25" x14ac:dyDescent="0.2">
      <c r="A163" s="120" t="s">
        <v>292</v>
      </c>
      <c r="B163" s="121" t="s">
        <v>293</v>
      </c>
      <c r="C163" s="124">
        <v>225.17</v>
      </c>
      <c r="D163" s="124">
        <v>225.17</v>
      </c>
      <c r="E163" s="124">
        <f t="shared" si="28"/>
        <v>100</v>
      </c>
      <c r="F163" s="123">
        <f t="shared" si="29"/>
        <v>0</v>
      </c>
    </row>
    <row r="164" spans="1:6" ht="51" x14ac:dyDescent="0.2">
      <c r="A164" s="120" t="s">
        <v>403</v>
      </c>
      <c r="B164" s="121" t="s">
        <v>298</v>
      </c>
      <c r="C164" s="124">
        <v>1076.9000000000001</v>
      </c>
      <c r="D164" s="124">
        <v>1076.9000000000001</v>
      </c>
      <c r="E164" s="124">
        <f t="shared" si="28"/>
        <v>100</v>
      </c>
      <c r="F164" s="123">
        <f t="shared" si="29"/>
        <v>0</v>
      </c>
    </row>
    <row r="165" spans="1:6" ht="63.75" x14ac:dyDescent="0.2">
      <c r="A165" s="171" t="s">
        <v>294</v>
      </c>
      <c r="B165" s="121" t="s">
        <v>295</v>
      </c>
      <c r="C165" s="124">
        <v>438190.9</v>
      </c>
      <c r="D165" s="124">
        <v>410721.16</v>
      </c>
      <c r="E165" s="124">
        <f t="shared" si="28"/>
        <v>93.731102129231786</v>
      </c>
      <c r="F165" s="123">
        <f t="shared" si="29"/>
        <v>-27469.740000000049</v>
      </c>
    </row>
    <row r="166" spans="1:6" ht="63.75" hidden="1" x14ac:dyDescent="0.2">
      <c r="A166" s="171" t="s">
        <v>436</v>
      </c>
      <c r="B166" s="121" t="s">
        <v>437</v>
      </c>
      <c r="C166" s="124">
        <v>0</v>
      </c>
      <c r="D166" s="124">
        <v>0</v>
      </c>
      <c r="E166" s="124"/>
      <c r="F166" s="123">
        <f t="shared" si="29"/>
        <v>0</v>
      </c>
    </row>
    <row r="167" spans="1:6" ht="51" x14ac:dyDescent="0.2">
      <c r="A167" s="171" t="s">
        <v>296</v>
      </c>
      <c r="B167" s="121" t="s">
        <v>297</v>
      </c>
      <c r="C167" s="124">
        <v>530.1</v>
      </c>
      <c r="D167" s="124">
        <v>530.1</v>
      </c>
      <c r="E167" s="124">
        <f t="shared" si="28"/>
        <v>100</v>
      </c>
      <c r="F167" s="123">
        <f t="shared" si="29"/>
        <v>0</v>
      </c>
    </row>
    <row r="168" spans="1:6" ht="25.5" x14ac:dyDescent="0.2">
      <c r="A168" s="115" t="s">
        <v>242</v>
      </c>
      <c r="B168" s="119" t="s">
        <v>243</v>
      </c>
      <c r="C168" s="137">
        <f>SUM(C169:C177)</f>
        <v>38041.11</v>
      </c>
      <c r="D168" s="137">
        <f>SUM(D169:D177)</f>
        <v>33385.22</v>
      </c>
      <c r="E168" s="117">
        <f t="shared" si="28"/>
        <v>87.760898669886345</v>
      </c>
      <c r="F168" s="118">
        <f t="shared" si="29"/>
        <v>-4655.8899999999994</v>
      </c>
    </row>
    <row r="169" spans="1:6" ht="25.5" x14ac:dyDescent="0.2">
      <c r="A169" s="120" t="s">
        <v>299</v>
      </c>
      <c r="B169" s="121" t="s">
        <v>300</v>
      </c>
      <c r="C169" s="133">
        <v>58</v>
      </c>
      <c r="D169" s="133">
        <v>0</v>
      </c>
      <c r="E169" s="124">
        <f t="shared" si="28"/>
        <v>0</v>
      </c>
      <c r="F169" s="123">
        <f t="shared" si="29"/>
        <v>-58</v>
      </c>
    </row>
    <row r="170" spans="1:6" ht="102" hidden="1" x14ac:dyDescent="0.2">
      <c r="A170" s="172" t="s">
        <v>299</v>
      </c>
      <c r="B170" s="143" t="s">
        <v>322</v>
      </c>
      <c r="C170" s="133">
        <v>0</v>
      </c>
      <c r="D170" s="133"/>
      <c r="E170" s="124"/>
      <c r="F170" s="123">
        <f t="shared" si="29"/>
        <v>0</v>
      </c>
    </row>
    <row r="171" spans="1:6" ht="114.75" x14ac:dyDescent="0.2">
      <c r="A171" s="120" t="s">
        <v>299</v>
      </c>
      <c r="B171" s="138" t="s">
        <v>301</v>
      </c>
      <c r="C171" s="133">
        <v>616</v>
      </c>
      <c r="D171" s="133">
        <v>0</v>
      </c>
      <c r="E171" s="124">
        <f t="shared" si="28"/>
        <v>0</v>
      </c>
      <c r="F171" s="123">
        <f t="shared" si="29"/>
        <v>-616</v>
      </c>
    </row>
    <row r="172" spans="1:6" ht="51" x14ac:dyDescent="0.2">
      <c r="A172" s="120" t="s">
        <v>299</v>
      </c>
      <c r="B172" s="138" t="s">
        <v>340</v>
      </c>
      <c r="C172" s="133">
        <v>119.5</v>
      </c>
      <c r="D172" s="133">
        <v>119.5</v>
      </c>
      <c r="E172" s="124">
        <f t="shared" si="28"/>
        <v>100</v>
      </c>
      <c r="F172" s="123">
        <f t="shared" si="29"/>
        <v>0</v>
      </c>
    </row>
    <row r="173" spans="1:6" ht="38.25" x14ac:dyDescent="0.2">
      <c r="A173" s="120" t="s">
        <v>299</v>
      </c>
      <c r="B173" s="138" t="s">
        <v>341</v>
      </c>
      <c r="C173" s="133">
        <v>106.7</v>
      </c>
      <c r="D173" s="133">
        <v>106.7</v>
      </c>
      <c r="E173" s="124">
        <f t="shared" si="28"/>
        <v>100</v>
      </c>
      <c r="F173" s="123">
        <f t="shared" si="29"/>
        <v>0</v>
      </c>
    </row>
    <row r="174" spans="1:6" ht="38.25" x14ac:dyDescent="0.2">
      <c r="A174" s="120" t="s">
        <v>299</v>
      </c>
      <c r="B174" s="138" t="s">
        <v>342</v>
      </c>
      <c r="C174" s="133">
        <v>156.69</v>
      </c>
      <c r="D174" s="133">
        <v>156.69</v>
      </c>
      <c r="E174" s="124">
        <f t="shared" si="28"/>
        <v>100</v>
      </c>
      <c r="F174" s="123">
        <f t="shared" si="29"/>
        <v>0</v>
      </c>
    </row>
    <row r="175" spans="1:6" ht="51" x14ac:dyDescent="0.2">
      <c r="A175" s="120" t="s">
        <v>299</v>
      </c>
      <c r="B175" s="121" t="s">
        <v>321</v>
      </c>
      <c r="C175" s="133">
        <v>65.8</v>
      </c>
      <c r="D175" s="133">
        <v>65.8</v>
      </c>
      <c r="E175" s="124">
        <f t="shared" si="28"/>
        <v>100</v>
      </c>
      <c r="F175" s="123">
        <f t="shared" si="29"/>
        <v>0</v>
      </c>
    </row>
    <row r="176" spans="1:6" ht="51" x14ac:dyDescent="0.2">
      <c r="A176" s="120" t="s">
        <v>244</v>
      </c>
      <c r="B176" s="121" t="s">
        <v>245</v>
      </c>
      <c r="C176" s="133">
        <v>33185.39</v>
      </c>
      <c r="D176" s="133">
        <v>29203.5</v>
      </c>
      <c r="E176" s="124">
        <f t="shared" si="28"/>
        <v>88.001075171935611</v>
      </c>
      <c r="F176" s="123">
        <f t="shared" si="29"/>
        <v>-3981.8899999999994</v>
      </c>
    </row>
    <row r="177" spans="1:6" ht="63.75" x14ac:dyDescent="0.2">
      <c r="A177" s="120" t="s">
        <v>244</v>
      </c>
      <c r="B177" s="121" t="s">
        <v>246</v>
      </c>
      <c r="C177" s="133">
        <v>3733.03</v>
      </c>
      <c r="D177" s="133">
        <v>3733.03</v>
      </c>
      <c r="E177" s="124">
        <f t="shared" si="28"/>
        <v>100</v>
      </c>
      <c r="F177" s="123">
        <f t="shared" si="29"/>
        <v>0</v>
      </c>
    </row>
    <row r="178" spans="1:6" ht="63.75" hidden="1" x14ac:dyDescent="0.2">
      <c r="A178" s="120" t="s">
        <v>244</v>
      </c>
      <c r="B178" s="121" t="s">
        <v>404</v>
      </c>
      <c r="C178" s="133">
        <v>0</v>
      </c>
      <c r="D178" s="133">
        <v>0</v>
      </c>
      <c r="E178" s="124"/>
      <c r="F178" s="123">
        <f t="shared" si="29"/>
        <v>0</v>
      </c>
    </row>
    <row r="179" spans="1:6" ht="63.75" hidden="1" x14ac:dyDescent="0.2">
      <c r="A179" s="120" t="s">
        <v>244</v>
      </c>
      <c r="B179" s="121" t="s">
        <v>464</v>
      </c>
      <c r="C179" s="133">
        <v>0</v>
      </c>
      <c r="D179" s="133"/>
      <c r="E179" s="124"/>
      <c r="F179" s="123">
        <f t="shared" si="29"/>
        <v>0</v>
      </c>
    </row>
    <row r="180" spans="1:6" ht="89.25" hidden="1" x14ac:dyDescent="0.2">
      <c r="A180" s="173" t="s">
        <v>511</v>
      </c>
      <c r="B180" s="140" t="s">
        <v>512</v>
      </c>
      <c r="C180" s="133">
        <v>0</v>
      </c>
      <c r="D180" s="133">
        <v>0</v>
      </c>
      <c r="E180" s="124"/>
      <c r="F180" s="123">
        <f t="shared" si="29"/>
        <v>0</v>
      </c>
    </row>
    <row r="181" spans="1:6" ht="63.75" hidden="1" x14ac:dyDescent="0.2">
      <c r="A181" s="120" t="s">
        <v>446</v>
      </c>
      <c r="B181" s="140" t="s">
        <v>447</v>
      </c>
      <c r="C181" s="133">
        <v>0</v>
      </c>
      <c r="D181" s="133">
        <v>0</v>
      </c>
      <c r="E181" s="124"/>
      <c r="F181" s="123">
        <f t="shared" si="29"/>
        <v>0</v>
      </c>
    </row>
    <row r="182" spans="1:6" ht="25.5" x14ac:dyDescent="0.2">
      <c r="A182" s="115" t="s">
        <v>200</v>
      </c>
      <c r="B182" s="119" t="s">
        <v>405</v>
      </c>
      <c r="C182" s="137">
        <f>SUM(C183+C184+C192+C193+C194+C195+C196)</f>
        <v>594955.4</v>
      </c>
      <c r="D182" s="137">
        <f>SUM(D183+D184+D192+D193+D194+D195+D196)</f>
        <v>514704.45999999996</v>
      </c>
      <c r="E182" s="117">
        <f t="shared" si="28"/>
        <v>86.511435983268655</v>
      </c>
      <c r="F182" s="118">
        <f t="shared" si="29"/>
        <v>-80250.940000000061</v>
      </c>
    </row>
    <row r="183" spans="1:6" ht="42.75" customHeight="1" x14ac:dyDescent="0.2">
      <c r="A183" s="120" t="s">
        <v>201</v>
      </c>
      <c r="B183" s="121" t="s">
        <v>202</v>
      </c>
      <c r="C183" s="123">
        <v>17213.599999999999</v>
      </c>
      <c r="D183" s="123">
        <v>14805.93</v>
      </c>
      <c r="E183" s="124">
        <f t="shared" si="28"/>
        <v>86.012978110331375</v>
      </c>
      <c r="F183" s="123">
        <f t="shared" si="29"/>
        <v>-2407.6699999999983</v>
      </c>
    </row>
    <row r="184" spans="1:6" ht="38.25" x14ac:dyDescent="0.2">
      <c r="A184" s="115" t="s">
        <v>406</v>
      </c>
      <c r="B184" s="119" t="s">
        <v>67</v>
      </c>
      <c r="C184" s="137">
        <f>SUM(C185:C191)</f>
        <v>78647.099999999991</v>
      </c>
      <c r="D184" s="137">
        <f>SUM(D185:D191)</f>
        <v>73358.139999999985</v>
      </c>
      <c r="E184" s="117">
        <f t="shared" si="28"/>
        <v>93.27507307961767</v>
      </c>
      <c r="F184" s="118">
        <f t="shared" si="29"/>
        <v>-5288.9600000000064</v>
      </c>
    </row>
    <row r="185" spans="1:6" ht="89.25" x14ac:dyDescent="0.2">
      <c r="A185" s="120" t="s">
        <v>203</v>
      </c>
      <c r="B185" s="121" t="s">
        <v>407</v>
      </c>
      <c r="C185" s="133">
        <v>311</v>
      </c>
      <c r="D185" s="133">
        <v>311</v>
      </c>
      <c r="E185" s="124">
        <f t="shared" si="28"/>
        <v>100</v>
      </c>
      <c r="F185" s="123">
        <f t="shared" si="29"/>
        <v>0</v>
      </c>
    </row>
    <row r="186" spans="1:6" ht="76.5" x14ac:dyDescent="0.2">
      <c r="A186" s="120" t="s">
        <v>203</v>
      </c>
      <c r="B186" s="121" t="s">
        <v>408</v>
      </c>
      <c r="C186" s="133">
        <v>75690</v>
      </c>
      <c r="D186" s="133">
        <v>70401.899999999994</v>
      </c>
      <c r="E186" s="124">
        <v>1.9</v>
      </c>
      <c r="F186" s="123">
        <f t="shared" si="29"/>
        <v>-5288.1000000000058</v>
      </c>
    </row>
    <row r="187" spans="1:6" ht="89.25" x14ac:dyDescent="0.2">
      <c r="A187" s="120" t="s">
        <v>203</v>
      </c>
      <c r="B187" s="121" t="s">
        <v>409</v>
      </c>
      <c r="C187" s="133">
        <v>0.2</v>
      </c>
      <c r="D187" s="133">
        <v>0.2</v>
      </c>
      <c r="E187" s="124">
        <f t="shared" si="28"/>
        <v>100</v>
      </c>
      <c r="F187" s="123">
        <f t="shared" si="29"/>
        <v>0</v>
      </c>
    </row>
    <row r="188" spans="1:6" ht="51" x14ac:dyDescent="0.2">
      <c r="A188" s="120" t="s">
        <v>203</v>
      </c>
      <c r="B188" s="121" t="s">
        <v>410</v>
      </c>
      <c r="C188" s="133">
        <v>115.2</v>
      </c>
      <c r="D188" s="133">
        <v>115.2</v>
      </c>
      <c r="E188" s="124">
        <f t="shared" si="28"/>
        <v>100</v>
      </c>
      <c r="F188" s="123">
        <f t="shared" si="29"/>
        <v>0</v>
      </c>
    </row>
    <row r="189" spans="1:6" ht="140.25" x14ac:dyDescent="0.2">
      <c r="A189" s="120" t="s">
        <v>203</v>
      </c>
      <c r="B189" s="121" t="s">
        <v>411</v>
      </c>
      <c r="C189" s="133">
        <v>0.2</v>
      </c>
      <c r="D189" s="133">
        <v>0.14000000000000001</v>
      </c>
      <c r="E189" s="124">
        <f t="shared" si="28"/>
        <v>70</v>
      </c>
      <c r="F189" s="123">
        <f t="shared" si="29"/>
        <v>-0.06</v>
      </c>
    </row>
    <row r="190" spans="1:6" ht="76.5" x14ac:dyDescent="0.2">
      <c r="A190" s="120" t="s">
        <v>203</v>
      </c>
      <c r="B190" s="121" t="s">
        <v>412</v>
      </c>
      <c r="C190" s="133">
        <v>940.3</v>
      </c>
      <c r="D190" s="133">
        <v>939.5</v>
      </c>
      <c r="E190" s="124">
        <f t="shared" si="28"/>
        <v>99.91492076996704</v>
      </c>
      <c r="F190" s="123">
        <f t="shared" si="29"/>
        <v>-0.79999999999995453</v>
      </c>
    </row>
    <row r="191" spans="1:6" ht="114.75" x14ac:dyDescent="0.2">
      <c r="A191" s="120" t="s">
        <v>204</v>
      </c>
      <c r="B191" s="121" t="s">
        <v>413</v>
      </c>
      <c r="C191" s="133">
        <v>1590.2</v>
      </c>
      <c r="D191" s="133">
        <v>1590.2</v>
      </c>
      <c r="E191" s="124">
        <f t="shared" si="28"/>
        <v>100</v>
      </c>
      <c r="F191" s="123">
        <f t="shared" si="29"/>
        <v>0</v>
      </c>
    </row>
    <row r="192" spans="1:6" ht="76.5" x14ac:dyDescent="0.2">
      <c r="A192" s="120" t="s">
        <v>205</v>
      </c>
      <c r="B192" s="121" t="s">
        <v>414</v>
      </c>
      <c r="C192" s="133">
        <v>48.6</v>
      </c>
      <c r="D192" s="133">
        <v>1.54</v>
      </c>
      <c r="E192" s="124">
        <f t="shared" si="28"/>
        <v>3.168724279835391</v>
      </c>
      <c r="F192" s="123">
        <f t="shared" si="29"/>
        <v>-47.06</v>
      </c>
    </row>
    <row r="193" spans="1:6" ht="51" x14ac:dyDescent="0.2">
      <c r="A193" s="120" t="s">
        <v>206</v>
      </c>
      <c r="B193" s="121" t="s">
        <v>247</v>
      </c>
      <c r="C193" s="133">
        <v>16915.8</v>
      </c>
      <c r="D193" s="133">
        <v>13270.45</v>
      </c>
      <c r="E193" s="124">
        <f t="shared" si="28"/>
        <v>78.450028967001273</v>
      </c>
      <c r="F193" s="123">
        <f t="shared" si="29"/>
        <v>-3645.3499999999985</v>
      </c>
    </row>
    <row r="194" spans="1:6" ht="51" x14ac:dyDescent="0.2">
      <c r="A194" s="120" t="s">
        <v>315</v>
      </c>
      <c r="B194" s="121" t="s">
        <v>316</v>
      </c>
      <c r="C194" s="133">
        <v>84.4</v>
      </c>
      <c r="D194" s="133">
        <v>84.4</v>
      </c>
      <c r="E194" s="124">
        <f t="shared" si="28"/>
        <v>100</v>
      </c>
      <c r="F194" s="123">
        <f t="shared" si="29"/>
        <v>0</v>
      </c>
    </row>
    <row r="195" spans="1:6" ht="38.25" x14ac:dyDescent="0.2">
      <c r="A195" s="120" t="s">
        <v>248</v>
      </c>
      <c r="B195" s="130" t="s">
        <v>249</v>
      </c>
      <c r="C195" s="133">
        <v>639.9</v>
      </c>
      <c r="D195" s="133">
        <v>0</v>
      </c>
      <c r="E195" s="124">
        <f t="shared" si="28"/>
        <v>0</v>
      </c>
      <c r="F195" s="123">
        <f t="shared" si="29"/>
        <v>-639.9</v>
      </c>
    </row>
    <row r="196" spans="1:6" ht="25.5" x14ac:dyDescent="0.2">
      <c r="A196" s="115" t="s">
        <v>207</v>
      </c>
      <c r="B196" s="119" t="s">
        <v>68</v>
      </c>
      <c r="C196" s="137">
        <f>SUM(C197:C198)</f>
        <v>481406</v>
      </c>
      <c r="D196" s="137">
        <f>SUM(D197:D198)</f>
        <v>413184</v>
      </c>
      <c r="E196" s="117">
        <f t="shared" si="28"/>
        <v>85.828593744157729</v>
      </c>
      <c r="F196" s="118">
        <f t="shared" si="29"/>
        <v>-68222</v>
      </c>
    </row>
    <row r="197" spans="1:6" ht="63.75" x14ac:dyDescent="0.2">
      <c r="A197" s="120" t="s">
        <v>208</v>
      </c>
      <c r="B197" s="143" t="s">
        <v>209</v>
      </c>
      <c r="C197" s="123">
        <v>190702</v>
      </c>
      <c r="D197" s="123">
        <v>249971</v>
      </c>
      <c r="E197" s="124">
        <f t="shared" ref="E197:E201" si="31">D197/C197*100</f>
        <v>131.07938039454228</v>
      </c>
      <c r="F197" s="123">
        <f t="shared" ref="F197:F224" si="32">D197-C197</f>
        <v>59269</v>
      </c>
    </row>
    <row r="198" spans="1:6" ht="127.5" x14ac:dyDescent="0.2">
      <c r="A198" s="120" t="s">
        <v>208</v>
      </c>
      <c r="B198" s="143" t="s">
        <v>250</v>
      </c>
      <c r="C198" s="123">
        <f>289561+1143</f>
        <v>290704</v>
      </c>
      <c r="D198" s="123">
        <v>163213</v>
      </c>
      <c r="E198" s="124">
        <f t="shared" si="31"/>
        <v>56.144050305465356</v>
      </c>
      <c r="F198" s="123">
        <f t="shared" si="32"/>
        <v>-127491</v>
      </c>
    </row>
    <row r="199" spans="1:6" x14ac:dyDescent="0.2">
      <c r="A199" s="174" t="s">
        <v>323</v>
      </c>
      <c r="B199" s="116" t="s">
        <v>324</v>
      </c>
      <c r="C199" s="126">
        <f>C200+C201</f>
        <v>24914.720000000001</v>
      </c>
      <c r="D199" s="126">
        <f>D200+D201</f>
        <v>20870.8</v>
      </c>
      <c r="E199" s="117">
        <f t="shared" si="31"/>
        <v>83.768952651284053</v>
      </c>
      <c r="F199" s="118">
        <f t="shared" si="32"/>
        <v>-4043.9200000000019</v>
      </c>
    </row>
    <row r="200" spans="1:6" ht="89.25" x14ac:dyDescent="0.2">
      <c r="A200" s="120" t="s">
        <v>465</v>
      </c>
      <c r="B200" s="121" t="s">
        <v>466</v>
      </c>
      <c r="C200" s="175">
        <v>7696.1</v>
      </c>
      <c r="D200" s="175">
        <v>3893</v>
      </c>
      <c r="E200" s="124">
        <f t="shared" si="31"/>
        <v>50.584062057405696</v>
      </c>
      <c r="F200" s="123">
        <f t="shared" si="32"/>
        <v>-3803.1000000000004</v>
      </c>
    </row>
    <row r="201" spans="1:6" ht="38.25" x14ac:dyDescent="0.2">
      <c r="A201" s="176" t="s">
        <v>467</v>
      </c>
      <c r="B201" s="119" t="s">
        <v>468</v>
      </c>
      <c r="C201" s="126">
        <f>SUM(C202:C216)</f>
        <v>17218.62</v>
      </c>
      <c r="D201" s="126">
        <f>SUM(D202:D216)</f>
        <v>16977.8</v>
      </c>
      <c r="E201" s="117">
        <f t="shared" si="31"/>
        <v>98.601397789137579</v>
      </c>
      <c r="F201" s="118">
        <f t="shared" si="32"/>
        <v>-240.81999999999971</v>
      </c>
    </row>
    <row r="202" spans="1:6" ht="51" x14ac:dyDescent="0.2">
      <c r="A202" s="171" t="s">
        <v>325</v>
      </c>
      <c r="B202" s="121" t="s">
        <v>415</v>
      </c>
      <c r="C202" s="175">
        <v>0</v>
      </c>
      <c r="D202" s="175">
        <v>0</v>
      </c>
      <c r="E202" s="124"/>
      <c r="F202" s="123">
        <f t="shared" si="32"/>
        <v>0</v>
      </c>
    </row>
    <row r="203" spans="1:6" ht="127.5" hidden="1" x14ac:dyDescent="0.2">
      <c r="A203" s="171" t="s">
        <v>325</v>
      </c>
      <c r="B203" s="143" t="s">
        <v>438</v>
      </c>
      <c r="C203" s="175">
        <v>0</v>
      </c>
      <c r="D203" s="177">
        <v>0</v>
      </c>
      <c r="E203" s="124"/>
      <c r="F203" s="123">
        <f t="shared" si="32"/>
        <v>0</v>
      </c>
    </row>
    <row r="204" spans="1:6" ht="127.5" hidden="1" x14ac:dyDescent="0.2">
      <c r="A204" s="171" t="s">
        <v>325</v>
      </c>
      <c r="B204" s="143" t="s">
        <v>439</v>
      </c>
      <c r="C204" s="175">
        <v>0</v>
      </c>
      <c r="D204" s="177">
        <v>0</v>
      </c>
      <c r="E204" s="124"/>
      <c r="F204" s="123">
        <f t="shared" si="32"/>
        <v>0</v>
      </c>
    </row>
    <row r="205" spans="1:6" ht="63.75" x14ac:dyDescent="0.2">
      <c r="A205" s="171" t="s">
        <v>325</v>
      </c>
      <c r="B205" s="121" t="s">
        <v>343</v>
      </c>
      <c r="C205" s="175">
        <v>2154.1</v>
      </c>
      <c r="D205" s="175">
        <v>2154.1</v>
      </c>
      <c r="E205" s="124">
        <f t="shared" ref="E205:E224" si="33">D205/C205*100</f>
        <v>100</v>
      </c>
      <c r="F205" s="123">
        <f t="shared" si="32"/>
        <v>0</v>
      </c>
    </row>
    <row r="206" spans="1:6" ht="63.75" x14ac:dyDescent="0.2">
      <c r="A206" s="171" t="s">
        <v>325</v>
      </c>
      <c r="B206" s="121" t="s">
        <v>416</v>
      </c>
      <c r="C206" s="175">
        <v>178.73</v>
      </c>
      <c r="D206" s="175">
        <v>141.46</v>
      </c>
      <c r="E206" s="124">
        <f t="shared" si="33"/>
        <v>79.147317182342093</v>
      </c>
      <c r="F206" s="123">
        <f t="shared" si="32"/>
        <v>-37.269999999999982</v>
      </c>
    </row>
    <row r="207" spans="1:6" ht="76.5" x14ac:dyDescent="0.2">
      <c r="A207" s="171" t="s">
        <v>469</v>
      </c>
      <c r="B207" s="143" t="s">
        <v>417</v>
      </c>
      <c r="C207" s="175">
        <v>11510.1</v>
      </c>
      <c r="D207" s="175">
        <v>11510.1</v>
      </c>
      <c r="E207" s="124">
        <f t="shared" si="33"/>
        <v>100</v>
      </c>
      <c r="F207" s="123">
        <f t="shared" si="32"/>
        <v>0</v>
      </c>
    </row>
    <row r="208" spans="1:6" ht="127.5" x14ac:dyDescent="0.2">
      <c r="A208" s="171" t="s">
        <v>327</v>
      </c>
      <c r="B208" s="143" t="s">
        <v>326</v>
      </c>
      <c r="C208" s="175">
        <v>1899.8</v>
      </c>
      <c r="D208" s="175">
        <v>1696.25</v>
      </c>
      <c r="E208" s="124">
        <f t="shared" si="33"/>
        <v>89.285714285714292</v>
      </c>
      <c r="F208" s="123">
        <f t="shared" si="32"/>
        <v>-203.54999999999995</v>
      </c>
    </row>
    <row r="209" spans="1:6" ht="51" hidden="1" x14ac:dyDescent="0.2">
      <c r="A209" s="171" t="s">
        <v>448</v>
      </c>
      <c r="B209" s="143" t="s">
        <v>449</v>
      </c>
      <c r="C209" s="175">
        <v>0</v>
      </c>
      <c r="D209" s="175">
        <v>0</v>
      </c>
      <c r="E209" s="124" t="e">
        <f t="shared" si="33"/>
        <v>#DIV/0!</v>
      </c>
      <c r="F209" s="123">
        <f t="shared" si="32"/>
        <v>0</v>
      </c>
    </row>
    <row r="210" spans="1:6" ht="51" hidden="1" x14ac:dyDescent="0.2">
      <c r="A210" s="171" t="s">
        <v>327</v>
      </c>
      <c r="B210" s="143" t="s">
        <v>470</v>
      </c>
      <c r="C210" s="175">
        <v>0</v>
      </c>
      <c r="D210" s="175"/>
      <c r="E210" s="124" t="e">
        <f t="shared" si="33"/>
        <v>#DIV/0!</v>
      </c>
      <c r="F210" s="123">
        <f t="shared" si="32"/>
        <v>0</v>
      </c>
    </row>
    <row r="211" spans="1:6" ht="76.5" x14ac:dyDescent="0.2">
      <c r="A211" s="171" t="s">
        <v>327</v>
      </c>
      <c r="B211" s="178" t="s">
        <v>450</v>
      </c>
      <c r="C211" s="175">
        <v>100</v>
      </c>
      <c r="D211" s="175">
        <v>100</v>
      </c>
      <c r="E211" s="124">
        <f t="shared" si="33"/>
        <v>100</v>
      </c>
      <c r="F211" s="123">
        <f t="shared" si="32"/>
        <v>0</v>
      </c>
    </row>
    <row r="212" spans="1:6" ht="89.25" x14ac:dyDescent="0.2">
      <c r="A212" s="171" t="s">
        <v>327</v>
      </c>
      <c r="B212" s="178" t="s">
        <v>451</v>
      </c>
      <c r="C212" s="175">
        <v>148.09</v>
      </c>
      <c r="D212" s="175">
        <v>148.09</v>
      </c>
      <c r="E212" s="124">
        <f t="shared" si="33"/>
        <v>100</v>
      </c>
      <c r="F212" s="123">
        <f t="shared" si="32"/>
        <v>0</v>
      </c>
    </row>
    <row r="213" spans="1:6" ht="89.25" x14ac:dyDescent="0.2">
      <c r="A213" s="171" t="s">
        <v>327</v>
      </c>
      <c r="B213" s="178" t="s">
        <v>452</v>
      </c>
      <c r="C213" s="175">
        <v>68.900000000000006</v>
      </c>
      <c r="D213" s="175">
        <v>68.900000000000006</v>
      </c>
      <c r="E213" s="124">
        <f t="shared" si="33"/>
        <v>100</v>
      </c>
      <c r="F213" s="123">
        <f t="shared" si="32"/>
        <v>0</v>
      </c>
    </row>
    <row r="214" spans="1:6" ht="51" hidden="1" x14ac:dyDescent="0.2">
      <c r="A214" s="120" t="s">
        <v>469</v>
      </c>
      <c r="B214" s="179" t="s">
        <v>449</v>
      </c>
      <c r="C214" s="175"/>
      <c r="D214" s="175"/>
      <c r="E214" s="124"/>
      <c r="F214" s="123">
        <f t="shared" si="32"/>
        <v>0</v>
      </c>
    </row>
    <row r="215" spans="1:6" ht="51" hidden="1" x14ac:dyDescent="0.2">
      <c r="A215" s="120" t="s">
        <v>469</v>
      </c>
      <c r="B215" s="179" t="s">
        <v>513</v>
      </c>
      <c r="C215" s="175"/>
      <c r="D215" s="175"/>
      <c r="E215" s="124"/>
      <c r="F215" s="123">
        <f t="shared" si="32"/>
        <v>0</v>
      </c>
    </row>
    <row r="216" spans="1:6" ht="89.25" x14ac:dyDescent="0.2">
      <c r="A216" s="171" t="s">
        <v>327</v>
      </c>
      <c r="B216" s="178" t="s">
        <v>471</v>
      </c>
      <c r="C216" s="175">
        <v>1158.9000000000001</v>
      </c>
      <c r="D216" s="175">
        <v>1158.9000000000001</v>
      </c>
      <c r="E216" s="124">
        <f t="shared" si="33"/>
        <v>100</v>
      </c>
      <c r="F216" s="123">
        <f t="shared" si="32"/>
        <v>0</v>
      </c>
    </row>
    <row r="217" spans="1:6" ht="25.5" x14ac:dyDescent="0.2">
      <c r="A217" s="174" t="s">
        <v>418</v>
      </c>
      <c r="B217" s="116" t="s">
        <v>302</v>
      </c>
      <c r="C217" s="126">
        <f>SUM(C218)</f>
        <v>0</v>
      </c>
      <c r="D217" s="126">
        <f t="shared" ref="D217" si="34">SUM(D218)</f>
        <v>150</v>
      </c>
      <c r="E217" s="117"/>
      <c r="F217" s="118">
        <f t="shared" si="32"/>
        <v>150</v>
      </c>
    </row>
    <row r="218" spans="1:6" ht="25.5" x14ac:dyDescent="0.2">
      <c r="A218" s="171" t="s">
        <v>419</v>
      </c>
      <c r="B218" s="121" t="s">
        <v>302</v>
      </c>
      <c r="C218" s="175">
        <v>0</v>
      </c>
      <c r="D218" s="133">
        <v>150</v>
      </c>
      <c r="E218" s="124"/>
      <c r="F218" s="123">
        <f t="shared" si="32"/>
        <v>150</v>
      </c>
    </row>
    <row r="219" spans="1:6" ht="38.25" x14ac:dyDescent="0.2">
      <c r="A219" s="115" t="s">
        <v>420</v>
      </c>
      <c r="B219" s="116" t="s">
        <v>328</v>
      </c>
      <c r="C219" s="117">
        <f>SUM(C220)</f>
        <v>0</v>
      </c>
      <c r="D219" s="117">
        <f t="shared" ref="D219" si="35">SUM(D220)</f>
        <v>0</v>
      </c>
      <c r="E219" s="117"/>
      <c r="F219" s="118">
        <f t="shared" si="32"/>
        <v>0</v>
      </c>
    </row>
    <row r="220" spans="1:6" ht="38.25" x14ac:dyDescent="0.2">
      <c r="A220" s="171" t="s">
        <v>329</v>
      </c>
      <c r="B220" s="121" t="s">
        <v>330</v>
      </c>
      <c r="C220" s="175">
        <v>0</v>
      </c>
      <c r="D220" s="123">
        <v>0</v>
      </c>
      <c r="E220" s="124"/>
      <c r="F220" s="123">
        <f t="shared" si="32"/>
        <v>0</v>
      </c>
    </row>
    <row r="221" spans="1:6" ht="51" x14ac:dyDescent="0.2">
      <c r="A221" s="174" t="s">
        <v>251</v>
      </c>
      <c r="B221" s="116" t="s">
        <v>421</v>
      </c>
      <c r="C221" s="126">
        <f>SUM(C222:C223)</f>
        <v>0</v>
      </c>
      <c r="D221" s="126">
        <f t="shared" ref="D221" si="36">SUM(D222:D223)</f>
        <v>-6452.11</v>
      </c>
      <c r="E221" s="117"/>
      <c r="F221" s="118">
        <f t="shared" si="32"/>
        <v>-6452.11</v>
      </c>
    </row>
    <row r="222" spans="1:6" ht="63.75" x14ac:dyDescent="0.2">
      <c r="A222" s="171" t="s">
        <v>252</v>
      </c>
      <c r="B222" s="121" t="s">
        <v>422</v>
      </c>
      <c r="C222" s="175">
        <v>0</v>
      </c>
      <c r="D222" s="123">
        <v>-1577.49</v>
      </c>
      <c r="E222" s="124"/>
      <c r="F222" s="123">
        <f t="shared" si="32"/>
        <v>-1577.49</v>
      </c>
    </row>
    <row r="223" spans="1:6" ht="63.75" x14ac:dyDescent="0.2">
      <c r="A223" s="171" t="s">
        <v>253</v>
      </c>
      <c r="B223" s="121" t="s">
        <v>422</v>
      </c>
      <c r="C223" s="175">
        <v>0</v>
      </c>
      <c r="D223" s="123">
        <v>-4874.62</v>
      </c>
      <c r="E223" s="124"/>
      <c r="F223" s="123">
        <f t="shared" si="32"/>
        <v>-4874.62</v>
      </c>
    </row>
    <row r="224" spans="1:6" x14ac:dyDescent="0.2">
      <c r="A224" s="180"/>
      <c r="B224" s="181" t="s">
        <v>69</v>
      </c>
      <c r="C224" s="126">
        <f>SUM(C4+C151)</f>
        <v>2280396.96</v>
      </c>
      <c r="D224" s="126">
        <f>SUM(D4+D151)</f>
        <v>1790269.1709999999</v>
      </c>
      <c r="E224" s="117">
        <f t="shared" si="33"/>
        <v>78.506909209350979</v>
      </c>
      <c r="F224" s="118">
        <f t="shared" si="32"/>
        <v>-490127.78900000011</v>
      </c>
    </row>
  </sheetData>
  <mergeCells count="1">
    <mergeCell ref="A1:E1"/>
  </mergeCells>
  <pageMargins left="0.70866141732283472" right="0" top="0.43307086614173229" bottom="0.31496062992125984" header="0.31496062992125984" footer="0.31496062992125984"/>
  <pageSetup paperSize="9" scale="75" fitToHeight="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opLeftCell="A31" workbookViewId="0">
      <selection activeCell="C43" sqref="C43"/>
    </sheetView>
  </sheetViews>
  <sheetFormatPr defaultRowHeight="14.25" x14ac:dyDescent="0.2"/>
  <cols>
    <col min="1" max="1" width="12.7109375" style="1" customWidth="1"/>
    <col min="2" max="2" width="51.28515625" style="1" customWidth="1"/>
    <col min="3" max="3" width="14.5703125" style="1" customWidth="1"/>
    <col min="4" max="4" width="8.42578125" style="1" hidden="1" customWidth="1"/>
    <col min="5" max="5" width="15" style="1" customWidth="1"/>
    <col min="6" max="6" width="13.5703125" style="64" customWidth="1"/>
    <col min="7" max="7" width="6.7109375" style="1" hidden="1" customWidth="1"/>
    <col min="8" max="8" width="15" style="1" customWidth="1"/>
    <col min="9" max="9" width="9.140625" style="1"/>
    <col min="10" max="10" width="11.28515625" style="1" customWidth="1"/>
    <col min="11" max="16384" width="9.140625" style="1"/>
  </cols>
  <sheetData>
    <row r="1" spans="1:19" ht="18" x14ac:dyDescent="0.25">
      <c r="A1" s="184" t="s">
        <v>78</v>
      </c>
      <c r="B1" s="184"/>
      <c r="C1" s="184"/>
      <c r="D1" s="184"/>
      <c r="E1" s="184"/>
      <c r="F1" s="184"/>
      <c r="G1" s="184"/>
      <c r="H1" s="184"/>
    </row>
    <row r="2" spans="1:19" ht="18" x14ac:dyDescent="0.25">
      <c r="A2" s="185" t="s">
        <v>515</v>
      </c>
      <c r="B2" s="185"/>
      <c r="C2" s="185"/>
      <c r="D2" s="185"/>
      <c r="E2" s="185"/>
      <c r="F2" s="185"/>
      <c r="G2" s="185"/>
      <c r="H2" s="185"/>
    </row>
    <row r="3" spans="1:19" ht="15" x14ac:dyDescent="0.2">
      <c r="A3" s="2"/>
      <c r="B3" s="2"/>
      <c r="C3" s="2"/>
      <c r="D3" s="2"/>
      <c r="E3" s="2"/>
      <c r="F3" s="186"/>
      <c r="G3" s="186"/>
      <c r="H3" s="186"/>
    </row>
    <row r="4" spans="1:19" s="6" customFormat="1" ht="110.25" customHeight="1" x14ac:dyDescent="0.2">
      <c r="A4" s="3" t="s">
        <v>79</v>
      </c>
      <c r="B4" s="3" t="s">
        <v>80</v>
      </c>
      <c r="C4" s="4" t="s">
        <v>254</v>
      </c>
      <c r="D4" s="3" t="s">
        <v>81</v>
      </c>
      <c r="E4" s="4" t="s">
        <v>182</v>
      </c>
      <c r="F4" s="4" t="s">
        <v>519</v>
      </c>
      <c r="G4" s="3" t="s">
        <v>82</v>
      </c>
      <c r="H4" s="5" t="s">
        <v>183</v>
      </c>
    </row>
    <row r="5" spans="1:19" s="6" customFormat="1" ht="15" x14ac:dyDescent="0.2">
      <c r="A5" s="3">
        <v>1</v>
      </c>
      <c r="B5" s="3">
        <v>2</v>
      </c>
      <c r="C5" s="4">
        <v>3</v>
      </c>
      <c r="D5" s="3"/>
      <c r="E5" s="4">
        <v>4</v>
      </c>
      <c r="F5" s="4">
        <v>5</v>
      </c>
      <c r="G5" s="3"/>
      <c r="H5" s="5">
        <v>6</v>
      </c>
    </row>
    <row r="6" spans="1:19" ht="15" x14ac:dyDescent="0.2">
      <c r="A6" s="36">
        <v>100</v>
      </c>
      <c r="B6" s="7" t="s">
        <v>83</v>
      </c>
      <c r="C6" s="8">
        <f>SUM(C7:C14)</f>
        <v>140853.07</v>
      </c>
      <c r="D6" s="8"/>
      <c r="E6" s="8">
        <f>SUM(E7:E14)</f>
        <v>131320.55000000002</v>
      </c>
      <c r="F6" s="8">
        <f>SUM(F7:F14)</f>
        <v>90933.800000000017</v>
      </c>
      <c r="G6" s="9"/>
      <c r="H6" s="10">
        <f>F6/E6*100</f>
        <v>69.245674039592444</v>
      </c>
    </row>
    <row r="7" spans="1:19" s="15" customFormat="1" ht="30" x14ac:dyDescent="0.2">
      <c r="A7" s="68">
        <v>102</v>
      </c>
      <c r="B7" s="11" t="s">
        <v>84</v>
      </c>
      <c r="C7" s="12">
        <v>2368.5100000000002</v>
      </c>
      <c r="D7" s="12"/>
      <c r="E7" s="12">
        <v>2368.5100000000002</v>
      </c>
      <c r="F7" s="12">
        <v>1798.74</v>
      </c>
      <c r="G7" s="13"/>
      <c r="H7" s="14">
        <f>F7/E7*100</f>
        <v>75.943947882846174</v>
      </c>
    </row>
    <row r="8" spans="1:19" ht="45" x14ac:dyDescent="0.2">
      <c r="A8" s="69">
        <v>103</v>
      </c>
      <c r="B8" s="11" t="s">
        <v>85</v>
      </c>
      <c r="C8" s="16">
        <v>4214.41</v>
      </c>
      <c r="D8" s="16"/>
      <c r="E8" s="16">
        <v>4214.41</v>
      </c>
      <c r="F8" s="16">
        <v>2907.33</v>
      </c>
      <c r="G8" s="17"/>
      <c r="H8" s="14">
        <f>F8/E8*100</f>
        <v>68.98545703906359</v>
      </c>
      <c r="L8" s="18"/>
      <c r="M8" s="18"/>
      <c r="N8" s="19"/>
      <c r="O8" s="18"/>
      <c r="P8" s="18"/>
      <c r="Q8" s="18"/>
      <c r="R8" s="18"/>
      <c r="S8" s="20"/>
    </row>
    <row r="9" spans="1:19" ht="60" x14ac:dyDescent="0.2">
      <c r="A9" s="69">
        <v>104</v>
      </c>
      <c r="B9" s="11" t="s">
        <v>86</v>
      </c>
      <c r="C9" s="16">
        <v>84100.51</v>
      </c>
      <c r="D9" s="16"/>
      <c r="E9" s="16">
        <v>84100.5</v>
      </c>
      <c r="F9" s="16">
        <v>59215.26</v>
      </c>
      <c r="G9" s="17"/>
      <c r="H9" s="14">
        <f t="shared" ref="H9:H62" si="0">F9/E9*100</f>
        <v>70.410116467797451</v>
      </c>
      <c r="L9" s="21"/>
      <c r="M9" s="22"/>
      <c r="N9" s="23"/>
      <c r="O9" s="24"/>
      <c r="P9" s="25"/>
      <c r="Q9" s="24"/>
      <c r="R9" s="25"/>
      <c r="S9" s="20"/>
    </row>
    <row r="10" spans="1:19" ht="15" x14ac:dyDescent="0.2">
      <c r="A10" s="69">
        <v>105</v>
      </c>
      <c r="B10" s="11" t="s">
        <v>87</v>
      </c>
      <c r="C10" s="16">
        <v>48.6</v>
      </c>
      <c r="D10" s="16"/>
      <c r="E10" s="16">
        <v>48.6</v>
      </c>
      <c r="F10" s="16">
        <v>1.54</v>
      </c>
      <c r="G10" s="17"/>
      <c r="H10" s="14">
        <f t="shared" si="0"/>
        <v>3.168724279835391</v>
      </c>
      <c r="L10" s="26"/>
      <c r="M10" s="27"/>
      <c r="N10" s="28"/>
      <c r="O10" s="29"/>
      <c r="P10" s="29"/>
      <c r="Q10" s="29"/>
      <c r="R10" s="30"/>
      <c r="S10" s="20"/>
    </row>
    <row r="11" spans="1:19" ht="45" x14ac:dyDescent="0.2">
      <c r="A11" s="69">
        <v>106</v>
      </c>
      <c r="B11" s="11" t="s">
        <v>88</v>
      </c>
      <c r="C11" s="16">
        <v>21228.21</v>
      </c>
      <c r="D11" s="16"/>
      <c r="E11" s="16">
        <v>21228.21</v>
      </c>
      <c r="F11" s="16">
        <v>15222.06</v>
      </c>
      <c r="G11" s="17"/>
      <c r="H11" s="14">
        <f t="shared" si="0"/>
        <v>71.706752477010554</v>
      </c>
      <c r="L11" s="31"/>
      <c r="M11" s="27"/>
      <c r="N11" s="32"/>
      <c r="O11" s="33"/>
      <c r="P11" s="33"/>
      <c r="Q11" s="33"/>
      <c r="R11" s="30"/>
      <c r="S11" s="20"/>
    </row>
    <row r="12" spans="1:19" ht="21.75" customHeight="1" x14ac:dyDescent="0.2">
      <c r="A12" s="69">
        <v>107</v>
      </c>
      <c r="B12" s="11" t="s">
        <v>89</v>
      </c>
      <c r="C12" s="16">
        <v>1463.82</v>
      </c>
      <c r="D12" s="16"/>
      <c r="E12" s="16">
        <v>2463.8200000000002</v>
      </c>
      <c r="F12" s="16">
        <v>2463.8200000000002</v>
      </c>
      <c r="G12" s="17"/>
      <c r="H12" s="14">
        <f t="shared" si="0"/>
        <v>100</v>
      </c>
      <c r="L12" s="31"/>
      <c r="M12" s="27"/>
      <c r="N12" s="32"/>
      <c r="O12" s="33"/>
      <c r="P12" s="30"/>
      <c r="Q12" s="33"/>
      <c r="R12" s="30"/>
      <c r="S12" s="20"/>
    </row>
    <row r="13" spans="1:19" ht="15" x14ac:dyDescent="0.2">
      <c r="A13" s="69">
        <v>111</v>
      </c>
      <c r="B13" s="11" t="s">
        <v>472</v>
      </c>
      <c r="C13" s="16">
        <v>11700</v>
      </c>
      <c r="D13" s="16"/>
      <c r="E13" s="16">
        <v>1167.49</v>
      </c>
      <c r="F13" s="16">
        <v>0</v>
      </c>
      <c r="G13" s="34"/>
      <c r="H13" s="35">
        <v>77.400000000000006</v>
      </c>
      <c r="L13" s="31"/>
      <c r="M13" s="27"/>
      <c r="N13" s="32"/>
      <c r="O13" s="33"/>
      <c r="P13" s="33"/>
      <c r="Q13" s="33"/>
      <c r="R13" s="30"/>
      <c r="S13" s="20"/>
    </row>
    <row r="14" spans="1:19" ht="15" x14ac:dyDescent="0.2">
      <c r="A14" s="69">
        <v>113</v>
      </c>
      <c r="B14" s="11" t="s">
        <v>90</v>
      </c>
      <c r="C14" s="16">
        <v>15729.01</v>
      </c>
      <c r="D14" s="16"/>
      <c r="E14" s="16">
        <v>15729.01</v>
      </c>
      <c r="F14" s="16">
        <v>9325.0499999999993</v>
      </c>
      <c r="G14" s="17"/>
      <c r="H14" s="14">
        <f t="shared" si="0"/>
        <v>59.285676593758922</v>
      </c>
      <c r="L14" s="31"/>
      <c r="M14" s="27"/>
      <c r="N14" s="32"/>
      <c r="O14" s="33"/>
      <c r="P14" s="30"/>
      <c r="Q14" s="33"/>
      <c r="R14" s="30"/>
      <c r="S14" s="20"/>
    </row>
    <row r="15" spans="1:19" ht="30" x14ac:dyDescent="0.2">
      <c r="A15" s="36">
        <v>300</v>
      </c>
      <c r="B15" s="37" t="s">
        <v>91</v>
      </c>
      <c r="C15" s="38">
        <f>SUM(C16:C19)</f>
        <v>9969.56</v>
      </c>
      <c r="D15" s="38"/>
      <c r="E15" s="38">
        <f>SUM(E16:E19)</f>
        <v>11435.679999999998</v>
      </c>
      <c r="F15" s="38">
        <f>SUM(F16:F19)</f>
        <v>7612.2000000000007</v>
      </c>
      <c r="G15" s="39"/>
      <c r="H15" s="40">
        <f t="shared" si="0"/>
        <v>66.565346354567481</v>
      </c>
      <c r="J15" s="41"/>
      <c r="L15" s="31"/>
      <c r="M15" s="27"/>
      <c r="N15" s="32"/>
      <c r="O15" s="33"/>
      <c r="P15" s="33"/>
      <c r="Q15" s="33"/>
      <c r="R15" s="30"/>
      <c r="S15" s="20"/>
    </row>
    <row r="16" spans="1:19" ht="15" x14ac:dyDescent="0.2">
      <c r="A16" s="69">
        <v>302</v>
      </c>
      <c r="B16" s="11" t="s">
        <v>92</v>
      </c>
      <c r="C16" s="16">
        <v>0</v>
      </c>
      <c r="D16" s="16"/>
      <c r="E16" s="16">
        <v>0</v>
      </c>
      <c r="F16" s="16">
        <v>0</v>
      </c>
      <c r="G16" s="34"/>
      <c r="H16" s="35">
        <v>0</v>
      </c>
      <c r="L16" s="31"/>
      <c r="M16" s="27"/>
      <c r="N16" s="32"/>
      <c r="O16" s="33"/>
      <c r="P16" s="33"/>
      <c r="Q16" s="33"/>
      <c r="R16" s="30"/>
      <c r="S16" s="20"/>
    </row>
    <row r="17" spans="1:19" ht="45" x14ac:dyDescent="0.2">
      <c r="A17" s="69">
        <v>309</v>
      </c>
      <c r="B17" s="11" t="s">
        <v>93</v>
      </c>
      <c r="C17" s="16">
        <v>6324.22</v>
      </c>
      <c r="D17" s="16"/>
      <c r="E17" s="16">
        <v>6975.44</v>
      </c>
      <c r="F17" s="16">
        <v>5836.68</v>
      </c>
      <c r="G17" s="17"/>
      <c r="H17" s="14">
        <f t="shared" si="0"/>
        <v>83.674721594623435</v>
      </c>
      <c r="L17" s="31"/>
      <c r="M17" s="27"/>
      <c r="N17" s="32"/>
      <c r="O17" s="33"/>
      <c r="P17" s="30"/>
      <c r="Q17" s="33"/>
      <c r="R17" s="30"/>
      <c r="S17" s="20"/>
    </row>
    <row r="18" spans="1:19" ht="15" x14ac:dyDescent="0.2">
      <c r="A18" s="69">
        <v>310</v>
      </c>
      <c r="B18" s="11" t="s">
        <v>94</v>
      </c>
      <c r="C18" s="16">
        <v>2286.79</v>
      </c>
      <c r="D18" s="16"/>
      <c r="E18" s="16">
        <v>3101.69</v>
      </c>
      <c r="F18" s="16">
        <v>575.71</v>
      </c>
      <c r="G18" s="17"/>
      <c r="H18" s="14">
        <f t="shared" si="0"/>
        <v>18.561171490381049</v>
      </c>
      <c r="L18" s="42"/>
      <c r="M18" s="43"/>
      <c r="N18" s="44"/>
      <c r="O18" s="45"/>
      <c r="P18" s="45"/>
      <c r="Q18" s="45"/>
      <c r="R18" s="30"/>
      <c r="S18" s="20"/>
    </row>
    <row r="19" spans="1:19" ht="34.5" customHeight="1" x14ac:dyDescent="0.2">
      <c r="A19" s="69">
        <v>314</v>
      </c>
      <c r="B19" s="11" t="s">
        <v>95</v>
      </c>
      <c r="C19" s="16">
        <v>1358.55</v>
      </c>
      <c r="D19" s="16"/>
      <c r="E19" s="16">
        <v>1358.55</v>
      </c>
      <c r="F19" s="16">
        <v>1199.81</v>
      </c>
      <c r="G19" s="17"/>
      <c r="H19" s="14">
        <f t="shared" si="0"/>
        <v>88.315483419822598</v>
      </c>
      <c r="L19" s="31"/>
      <c r="M19" s="27"/>
      <c r="N19" s="46"/>
      <c r="O19" s="33"/>
      <c r="P19" s="33"/>
      <c r="Q19" s="33"/>
      <c r="R19" s="30"/>
      <c r="S19" s="20"/>
    </row>
    <row r="20" spans="1:19" ht="15" x14ac:dyDescent="0.2">
      <c r="A20" s="36">
        <v>400</v>
      </c>
      <c r="B20" s="7" t="s">
        <v>96</v>
      </c>
      <c r="C20" s="8">
        <f>SUM(C21:C27)</f>
        <v>106842.87</v>
      </c>
      <c r="D20" s="8"/>
      <c r="E20" s="8">
        <f>SUM(E21:E27)</f>
        <v>106842.87</v>
      </c>
      <c r="F20" s="8">
        <f>SUM(F21:F27)</f>
        <v>58729.24</v>
      </c>
      <c r="G20" s="9"/>
      <c r="H20" s="10">
        <f t="shared" si="0"/>
        <v>54.967860747282437</v>
      </c>
      <c r="L20" s="31"/>
      <c r="M20" s="27"/>
      <c r="N20" s="46"/>
      <c r="O20" s="33"/>
      <c r="P20" s="33"/>
      <c r="Q20" s="33"/>
      <c r="R20" s="30"/>
      <c r="S20" s="20"/>
    </row>
    <row r="21" spans="1:19" ht="15" x14ac:dyDescent="0.2">
      <c r="A21" s="69">
        <v>405</v>
      </c>
      <c r="B21" s="11" t="s">
        <v>97</v>
      </c>
      <c r="C21" s="16">
        <v>997.3</v>
      </c>
      <c r="D21" s="16"/>
      <c r="E21" s="16">
        <v>997.3</v>
      </c>
      <c r="F21" s="16">
        <v>349.63</v>
      </c>
      <c r="G21" s="17"/>
      <c r="H21" s="14">
        <f t="shared" si="0"/>
        <v>35.057655670309842</v>
      </c>
      <c r="L21" s="31"/>
      <c r="M21" s="27"/>
      <c r="N21" s="46"/>
      <c r="O21" s="33"/>
      <c r="P21" s="33"/>
      <c r="Q21" s="33"/>
      <c r="R21" s="30"/>
      <c r="S21" s="20"/>
    </row>
    <row r="22" spans="1:19" ht="15" x14ac:dyDescent="0.2">
      <c r="A22" s="69">
        <v>406</v>
      </c>
      <c r="B22" s="11" t="s">
        <v>98</v>
      </c>
      <c r="C22" s="16">
        <v>1613.73</v>
      </c>
      <c r="D22" s="16"/>
      <c r="E22" s="16">
        <v>1613.73</v>
      </c>
      <c r="F22" s="16">
        <v>1360</v>
      </c>
      <c r="G22" s="17"/>
      <c r="H22" s="14">
        <f t="shared" si="0"/>
        <v>84.276799712467394</v>
      </c>
      <c r="L22" s="31"/>
      <c r="M22" s="27"/>
      <c r="N22" s="46"/>
      <c r="O22" s="33"/>
      <c r="P22" s="33"/>
      <c r="Q22" s="33"/>
      <c r="R22" s="30"/>
      <c r="S22" s="20"/>
    </row>
    <row r="23" spans="1:19" ht="15" x14ac:dyDescent="0.2">
      <c r="A23" s="69">
        <v>407</v>
      </c>
      <c r="B23" s="11" t="s">
        <v>303</v>
      </c>
      <c r="C23" s="16">
        <v>0</v>
      </c>
      <c r="D23" s="16"/>
      <c r="E23" s="16">
        <v>0</v>
      </c>
      <c r="F23" s="16">
        <v>0</v>
      </c>
      <c r="G23" s="17"/>
      <c r="H23" s="14">
        <v>0</v>
      </c>
      <c r="L23" s="31"/>
      <c r="M23" s="27"/>
      <c r="N23" s="46"/>
      <c r="O23" s="33"/>
      <c r="P23" s="33"/>
      <c r="Q23" s="33"/>
      <c r="R23" s="30"/>
      <c r="S23" s="20"/>
    </row>
    <row r="24" spans="1:19" ht="15" x14ac:dyDescent="0.2">
      <c r="A24" s="69">
        <v>408</v>
      </c>
      <c r="B24" s="47" t="s">
        <v>99</v>
      </c>
      <c r="C24" s="16">
        <v>720</v>
      </c>
      <c r="D24" s="16"/>
      <c r="E24" s="16">
        <v>720</v>
      </c>
      <c r="F24" s="16">
        <v>0</v>
      </c>
      <c r="G24" s="17"/>
      <c r="H24" s="14">
        <f t="shared" si="0"/>
        <v>0</v>
      </c>
      <c r="L24" s="48"/>
      <c r="M24" s="22"/>
      <c r="N24" s="49"/>
      <c r="O24" s="24"/>
      <c r="P24" s="23"/>
      <c r="Q24" s="24"/>
      <c r="R24" s="30"/>
      <c r="S24" s="20"/>
    </row>
    <row r="25" spans="1:19" ht="15" x14ac:dyDescent="0.2">
      <c r="A25" s="69">
        <v>409</v>
      </c>
      <c r="B25" s="50" t="s">
        <v>100</v>
      </c>
      <c r="C25" s="16">
        <v>94130.18</v>
      </c>
      <c r="D25" s="16"/>
      <c r="E25" s="16">
        <v>94130.18</v>
      </c>
      <c r="F25" s="16">
        <v>53166.9</v>
      </c>
      <c r="G25" s="17"/>
      <c r="H25" s="14">
        <f t="shared" si="0"/>
        <v>56.482309924404696</v>
      </c>
      <c r="L25" s="31"/>
      <c r="M25" s="27"/>
      <c r="N25" s="46"/>
      <c r="O25" s="33"/>
      <c r="P25" s="33"/>
      <c r="Q25" s="33"/>
      <c r="R25" s="30"/>
      <c r="S25" s="20"/>
    </row>
    <row r="26" spans="1:19" ht="15" x14ac:dyDescent="0.2">
      <c r="A26" s="69">
        <v>410</v>
      </c>
      <c r="B26" s="50" t="s">
        <v>101</v>
      </c>
      <c r="C26" s="16">
        <v>916.74</v>
      </c>
      <c r="D26" s="16"/>
      <c r="E26" s="16">
        <v>916.74</v>
      </c>
      <c r="F26" s="16">
        <v>915.57</v>
      </c>
      <c r="G26" s="17"/>
      <c r="H26" s="14">
        <f t="shared" si="0"/>
        <v>99.872373846455915</v>
      </c>
      <c r="L26" s="31"/>
      <c r="M26" s="27"/>
      <c r="N26" s="46"/>
      <c r="O26" s="33"/>
      <c r="P26" s="33"/>
      <c r="Q26" s="33"/>
      <c r="R26" s="30"/>
      <c r="S26" s="20"/>
    </row>
    <row r="27" spans="1:19" ht="21.75" customHeight="1" x14ac:dyDescent="0.2">
      <c r="A27" s="69">
        <v>412</v>
      </c>
      <c r="B27" s="47" t="s">
        <v>102</v>
      </c>
      <c r="C27" s="16">
        <v>8464.92</v>
      </c>
      <c r="D27" s="16"/>
      <c r="E27" s="16">
        <v>8464.92</v>
      </c>
      <c r="F27" s="16">
        <v>2937.14</v>
      </c>
      <c r="G27" s="17"/>
      <c r="H27" s="14">
        <f t="shared" si="0"/>
        <v>34.697788047612974</v>
      </c>
      <c r="L27" s="31"/>
      <c r="M27" s="51"/>
      <c r="N27" s="46"/>
      <c r="O27" s="33"/>
      <c r="P27" s="33"/>
      <c r="Q27" s="33"/>
      <c r="R27" s="30"/>
      <c r="S27" s="20"/>
    </row>
    <row r="28" spans="1:19" s="52" customFormat="1" ht="15" x14ac:dyDescent="0.2">
      <c r="A28" s="36">
        <v>500</v>
      </c>
      <c r="B28" s="7" t="s">
        <v>103</v>
      </c>
      <c r="C28" s="8">
        <f>SUM(C29:C32)</f>
        <v>220452.69</v>
      </c>
      <c r="D28" s="8"/>
      <c r="E28" s="8">
        <f>SUM(E29:E32)</f>
        <v>228392.69999999998</v>
      </c>
      <c r="F28" s="8">
        <f>SUM(F29:F32)</f>
        <v>109309.23000000001</v>
      </c>
      <c r="G28" s="9"/>
      <c r="H28" s="10">
        <f t="shared" si="0"/>
        <v>47.860211819379522</v>
      </c>
      <c r="J28" s="53" t="s">
        <v>71</v>
      </c>
      <c r="L28" s="31"/>
      <c r="M28" s="54"/>
      <c r="N28" s="46"/>
      <c r="O28" s="33"/>
      <c r="P28" s="30"/>
      <c r="Q28" s="33"/>
      <c r="R28" s="30"/>
      <c r="S28" s="55"/>
    </row>
    <row r="29" spans="1:19" ht="15" x14ac:dyDescent="0.2">
      <c r="A29" s="69">
        <v>501</v>
      </c>
      <c r="B29" s="47" t="s">
        <v>104</v>
      </c>
      <c r="C29" s="16">
        <v>49100.02</v>
      </c>
      <c r="D29" s="16"/>
      <c r="E29" s="16">
        <v>49100.02</v>
      </c>
      <c r="F29" s="16">
        <v>25514.45</v>
      </c>
      <c r="G29" s="17"/>
      <c r="H29" s="14">
        <f t="shared" si="0"/>
        <v>51.964235452449927</v>
      </c>
      <c r="L29" s="31"/>
      <c r="M29" s="54"/>
      <c r="N29" s="46"/>
      <c r="O29" s="33"/>
      <c r="P29" s="33"/>
      <c r="Q29" s="33"/>
      <c r="R29" s="30"/>
      <c r="S29" s="20"/>
    </row>
    <row r="30" spans="1:19" ht="15" x14ac:dyDescent="0.2">
      <c r="A30" s="69">
        <v>502</v>
      </c>
      <c r="B30" s="47" t="s">
        <v>105</v>
      </c>
      <c r="C30" s="16">
        <v>98234.78</v>
      </c>
      <c r="D30" s="16"/>
      <c r="E30" s="16">
        <v>106174.78</v>
      </c>
      <c r="F30" s="16">
        <v>46562.21</v>
      </c>
      <c r="G30" s="17"/>
      <c r="H30" s="14">
        <f t="shared" si="0"/>
        <v>43.854303253559841</v>
      </c>
      <c r="J30" s="41" t="s">
        <v>71</v>
      </c>
      <c r="L30" s="31"/>
      <c r="M30" s="51"/>
      <c r="N30" s="46"/>
      <c r="O30" s="33"/>
      <c r="P30" s="30"/>
      <c r="Q30" s="33"/>
      <c r="R30" s="30"/>
      <c r="S30" s="20"/>
    </row>
    <row r="31" spans="1:19" ht="15" x14ac:dyDescent="0.2">
      <c r="A31" s="69">
        <v>503</v>
      </c>
      <c r="B31" s="47" t="s">
        <v>106</v>
      </c>
      <c r="C31" s="16">
        <v>61551.95</v>
      </c>
      <c r="D31" s="16"/>
      <c r="E31" s="16">
        <v>61551.96</v>
      </c>
      <c r="F31" s="16">
        <v>29738.77</v>
      </c>
      <c r="G31" s="17"/>
      <c r="H31" s="14">
        <f t="shared" si="0"/>
        <v>48.314903375944489</v>
      </c>
      <c r="L31" s="21"/>
      <c r="M31" s="22"/>
      <c r="N31" s="23"/>
      <c r="O31" s="24"/>
      <c r="P31" s="25"/>
      <c r="Q31" s="24"/>
      <c r="R31" s="30"/>
      <c r="S31" s="20"/>
    </row>
    <row r="32" spans="1:19" ht="30" x14ac:dyDescent="0.2">
      <c r="A32" s="69">
        <v>505</v>
      </c>
      <c r="B32" s="47" t="s">
        <v>107</v>
      </c>
      <c r="C32" s="16">
        <v>11565.94</v>
      </c>
      <c r="D32" s="16"/>
      <c r="E32" s="16">
        <v>11565.94</v>
      </c>
      <c r="F32" s="16">
        <v>7493.8</v>
      </c>
      <c r="G32" s="17"/>
      <c r="H32" s="14">
        <f t="shared" si="0"/>
        <v>64.791966757565746</v>
      </c>
      <c r="L32" s="31"/>
      <c r="M32" s="51"/>
      <c r="N32" s="32"/>
      <c r="O32" s="33"/>
      <c r="P32" s="33"/>
      <c r="Q32" s="33"/>
      <c r="R32" s="30"/>
      <c r="S32" s="20"/>
    </row>
    <row r="33" spans="1:19" s="52" customFormat="1" ht="15" x14ac:dyDescent="0.2">
      <c r="A33" s="36">
        <v>600</v>
      </c>
      <c r="B33" s="7" t="s">
        <v>108</v>
      </c>
      <c r="C33" s="8">
        <f>SUM(C34:C36)</f>
        <v>1286.79</v>
      </c>
      <c r="D33" s="8">
        <f>SUM(D36)</f>
        <v>0</v>
      </c>
      <c r="E33" s="8">
        <f>SUM(E34:E36)</f>
        <v>1286.79</v>
      </c>
      <c r="F33" s="8">
        <f>SUM(F34:F36)</f>
        <v>915.2</v>
      </c>
      <c r="G33" s="9"/>
      <c r="H33" s="10">
        <f t="shared" si="0"/>
        <v>71.122716216321237</v>
      </c>
      <c r="L33" s="31"/>
      <c r="M33" s="51"/>
      <c r="N33" s="32"/>
      <c r="O33" s="33"/>
      <c r="P33" s="30"/>
      <c r="Q33" s="33"/>
      <c r="R33" s="30"/>
      <c r="S33" s="55"/>
    </row>
    <row r="34" spans="1:19" s="52" customFormat="1" ht="15" x14ac:dyDescent="0.2">
      <c r="A34" s="69">
        <v>602</v>
      </c>
      <c r="B34" s="47" t="s">
        <v>109</v>
      </c>
      <c r="C34" s="16">
        <v>90.07</v>
      </c>
      <c r="D34" s="16"/>
      <c r="E34" s="16">
        <v>90.07</v>
      </c>
      <c r="F34" s="16">
        <v>64</v>
      </c>
      <c r="G34" s="17"/>
      <c r="H34" s="14">
        <f t="shared" si="0"/>
        <v>71.055845453536151</v>
      </c>
      <c r="L34" s="31"/>
      <c r="M34" s="51"/>
      <c r="N34" s="32"/>
      <c r="O34" s="33"/>
      <c r="P34" s="30"/>
      <c r="Q34" s="33"/>
      <c r="R34" s="30"/>
      <c r="S34" s="55"/>
    </row>
    <row r="35" spans="1:19" s="52" customFormat="1" ht="30" x14ac:dyDescent="0.2">
      <c r="A35" s="69">
        <v>603</v>
      </c>
      <c r="B35" s="47" t="s">
        <v>110</v>
      </c>
      <c r="C35" s="16">
        <v>695</v>
      </c>
      <c r="D35" s="16"/>
      <c r="E35" s="16">
        <v>695</v>
      </c>
      <c r="F35" s="16">
        <v>526.20000000000005</v>
      </c>
      <c r="G35" s="17"/>
      <c r="H35" s="14">
        <f t="shared" si="0"/>
        <v>75.712230215827347</v>
      </c>
      <c r="L35" s="31"/>
      <c r="M35" s="51"/>
      <c r="N35" s="32"/>
      <c r="O35" s="33"/>
      <c r="P35" s="30"/>
      <c r="Q35" s="33"/>
      <c r="R35" s="30"/>
      <c r="S35" s="55"/>
    </row>
    <row r="36" spans="1:19" s="52" customFormat="1" ht="25.5" customHeight="1" x14ac:dyDescent="0.2">
      <c r="A36" s="69">
        <v>605</v>
      </c>
      <c r="B36" s="47" t="s">
        <v>111</v>
      </c>
      <c r="C36" s="16">
        <v>501.72</v>
      </c>
      <c r="D36" s="16"/>
      <c r="E36" s="16">
        <v>501.72</v>
      </c>
      <c r="F36" s="16">
        <v>325</v>
      </c>
      <c r="G36" s="17"/>
      <c r="H36" s="14">
        <f t="shared" si="0"/>
        <v>64.777166547078053</v>
      </c>
      <c r="L36" s="31"/>
      <c r="M36" s="51"/>
      <c r="N36" s="46"/>
      <c r="O36" s="33"/>
      <c r="P36" s="33"/>
      <c r="Q36" s="33"/>
      <c r="R36" s="30"/>
      <c r="S36" s="55"/>
    </row>
    <row r="37" spans="1:19" s="52" customFormat="1" ht="15" x14ac:dyDescent="0.2">
      <c r="A37" s="36">
        <v>700</v>
      </c>
      <c r="B37" s="7" t="s">
        <v>112</v>
      </c>
      <c r="C37" s="8">
        <f>SUM(C38:C42)</f>
        <v>1659312.99</v>
      </c>
      <c r="D37" s="8"/>
      <c r="E37" s="8">
        <f>SUM(E38:E42)</f>
        <v>1659439.38</v>
      </c>
      <c r="F37" s="8">
        <f>SUM(F38:F42)</f>
        <v>1372223.39</v>
      </c>
      <c r="G37" s="9"/>
      <c r="H37" s="10">
        <f t="shared" si="0"/>
        <v>82.691986615383314</v>
      </c>
      <c r="J37" s="53" t="s">
        <v>71</v>
      </c>
      <c r="L37" s="31"/>
      <c r="M37" s="51"/>
      <c r="N37" s="32"/>
      <c r="O37" s="33"/>
      <c r="P37" s="30"/>
      <c r="Q37" s="33"/>
      <c r="R37" s="30"/>
      <c r="S37" s="55"/>
    </row>
    <row r="38" spans="1:19" s="52" customFormat="1" ht="15" x14ac:dyDescent="0.2">
      <c r="A38" s="70">
        <v>701</v>
      </c>
      <c r="B38" s="47" t="s">
        <v>113</v>
      </c>
      <c r="C38" s="16">
        <v>362723.78</v>
      </c>
      <c r="D38" s="16"/>
      <c r="E38" s="16">
        <v>362723.78</v>
      </c>
      <c r="F38" s="16">
        <v>291300.55</v>
      </c>
      <c r="G38" s="17"/>
      <c r="H38" s="14">
        <f t="shared" si="0"/>
        <v>80.309195608845926</v>
      </c>
      <c r="L38" s="21"/>
      <c r="M38" s="22"/>
      <c r="N38" s="23"/>
      <c r="O38" s="23"/>
      <c r="P38" s="23"/>
      <c r="Q38" s="24"/>
      <c r="R38" s="30"/>
      <c r="S38" s="55"/>
    </row>
    <row r="39" spans="1:19" s="52" customFormat="1" ht="15" x14ac:dyDescent="0.2">
      <c r="A39" s="70">
        <v>702</v>
      </c>
      <c r="B39" s="47" t="s">
        <v>114</v>
      </c>
      <c r="C39" s="16">
        <v>1076682.24</v>
      </c>
      <c r="D39" s="16"/>
      <c r="E39" s="16">
        <v>1076808.6299999999</v>
      </c>
      <c r="F39" s="16">
        <v>921916.17</v>
      </c>
      <c r="G39" s="17"/>
      <c r="H39" s="14">
        <f t="shared" si="0"/>
        <v>85.615600053279678</v>
      </c>
      <c r="L39" s="56"/>
      <c r="M39" s="51"/>
      <c r="N39" s="32"/>
      <c r="O39" s="33"/>
      <c r="P39" s="30"/>
      <c r="Q39" s="33"/>
      <c r="R39" s="30"/>
      <c r="S39" s="55"/>
    </row>
    <row r="40" spans="1:19" s="52" customFormat="1" ht="15" x14ac:dyDescent="0.2">
      <c r="A40" s="70">
        <v>703</v>
      </c>
      <c r="B40" s="47" t="s">
        <v>184</v>
      </c>
      <c r="C40" s="16">
        <v>165813.26999999999</v>
      </c>
      <c r="D40" s="16"/>
      <c r="E40" s="16">
        <v>165813.26999999999</v>
      </c>
      <c r="F40" s="16">
        <v>120139.24</v>
      </c>
      <c r="G40" s="17"/>
      <c r="H40" s="14">
        <f t="shared" si="0"/>
        <v>72.454538771233459</v>
      </c>
      <c r="L40" s="56"/>
      <c r="M40" s="51"/>
      <c r="N40" s="32"/>
      <c r="O40" s="33"/>
      <c r="P40" s="30"/>
      <c r="Q40" s="33"/>
      <c r="R40" s="30"/>
      <c r="S40" s="55"/>
    </row>
    <row r="41" spans="1:19" s="52" customFormat="1" ht="15" x14ac:dyDescent="0.2">
      <c r="A41" s="70">
        <v>707</v>
      </c>
      <c r="B41" s="47" t="s">
        <v>115</v>
      </c>
      <c r="C41" s="16">
        <v>15262.31</v>
      </c>
      <c r="D41" s="16"/>
      <c r="E41" s="16">
        <v>15262.31</v>
      </c>
      <c r="F41" s="16">
        <v>10572.26</v>
      </c>
      <c r="G41" s="17"/>
      <c r="H41" s="14">
        <f t="shared" si="0"/>
        <v>69.270379123474754</v>
      </c>
      <c r="L41" s="21"/>
      <c r="M41" s="22"/>
      <c r="N41" s="49"/>
      <c r="O41" s="24"/>
      <c r="P41" s="24"/>
      <c r="Q41" s="24"/>
      <c r="R41" s="30"/>
      <c r="S41" s="55"/>
    </row>
    <row r="42" spans="1:19" s="52" customFormat="1" ht="15" x14ac:dyDescent="0.2">
      <c r="A42" s="70">
        <v>709</v>
      </c>
      <c r="B42" s="47" t="s">
        <v>116</v>
      </c>
      <c r="C42" s="16">
        <v>38831.39</v>
      </c>
      <c r="D42" s="16"/>
      <c r="E42" s="16">
        <v>38831.39</v>
      </c>
      <c r="F42" s="16">
        <v>28295.17</v>
      </c>
      <c r="G42" s="17"/>
      <c r="H42" s="14">
        <f t="shared" si="0"/>
        <v>72.866745177033323</v>
      </c>
      <c r="L42" s="57"/>
      <c r="M42" s="51"/>
      <c r="N42" s="46"/>
      <c r="O42" s="33"/>
      <c r="P42" s="30"/>
      <c r="Q42" s="33"/>
      <c r="R42" s="30"/>
      <c r="S42" s="55"/>
    </row>
    <row r="43" spans="1:19" s="52" customFormat="1" ht="15" x14ac:dyDescent="0.2">
      <c r="A43" s="36">
        <v>800</v>
      </c>
      <c r="B43" s="7" t="s">
        <v>117</v>
      </c>
      <c r="C43" s="8">
        <f>SUM(C44:C45)</f>
        <v>96466.66</v>
      </c>
      <c r="D43" s="8"/>
      <c r="E43" s="8">
        <f>SUM(E44:E45)</f>
        <v>96466.66</v>
      </c>
      <c r="F43" s="8">
        <f>SUM(F44:F45)</f>
        <v>72794.23000000001</v>
      </c>
      <c r="G43" s="9"/>
      <c r="H43" s="10">
        <f t="shared" si="0"/>
        <v>75.460506251589933</v>
      </c>
      <c r="L43" s="57"/>
      <c r="M43" s="51"/>
      <c r="N43" s="46"/>
      <c r="O43" s="33"/>
      <c r="P43" s="33"/>
      <c r="Q43" s="33"/>
      <c r="R43" s="30"/>
      <c r="S43" s="55"/>
    </row>
    <row r="44" spans="1:19" s="52" customFormat="1" ht="15" x14ac:dyDescent="0.2">
      <c r="A44" s="70">
        <v>801</v>
      </c>
      <c r="B44" s="47" t="s">
        <v>118</v>
      </c>
      <c r="C44" s="16">
        <v>72268.3</v>
      </c>
      <c r="D44" s="16"/>
      <c r="E44" s="16">
        <v>72268.3</v>
      </c>
      <c r="F44" s="16">
        <v>55077.69</v>
      </c>
      <c r="G44" s="17"/>
      <c r="H44" s="14">
        <f t="shared" si="0"/>
        <v>76.212793161040182</v>
      </c>
      <c r="L44" s="57"/>
      <c r="M44" s="51"/>
      <c r="N44" s="46"/>
      <c r="O44" s="33"/>
      <c r="P44" s="33"/>
      <c r="Q44" s="33"/>
      <c r="R44" s="30"/>
      <c r="S44" s="55"/>
    </row>
    <row r="45" spans="1:19" s="52" customFormat="1" ht="17.25" customHeight="1" x14ac:dyDescent="0.2">
      <c r="A45" s="70">
        <v>804</v>
      </c>
      <c r="B45" s="47" t="s">
        <v>119</v>
      </c>
      <c r="C45" s="16">
        <v>24198.36</v>
      </c>
      <c r="D45" s="16"/>
      <c r="E45" s="16">
        <v>24198.36</v>
      </c>
      <c r="F45" s="16">
        <v>17716.54</v>
      </c>
      <c r="G45" s="17"/>
      <c r="H45" s="14">
        <f t="shared" si="0"/>
        <v>73.213804571880075</v>
      </c>
      <c r="L45" s="57"/>
      <c r="M45" s="51"/>
      <c r="N45" s="46"/>
      <c r="O45" s="33"/>
      <c r="P45" s="30"/>
      <c r="Q45" s="33"/>
      <c r="R45" s="30"/>
      <c r="S45" s="55"/>
    </row>
    <row r="46" spans="1:19" s="52" customFormat="1" ht="15" x14ac:dyDescent="0.2">
      <c r="A46" s="71">
        <v>900</v>
      </c>
      <c r="B46" s="7" t="s">
        <v>120</v>
      </c>
      <c r="C46" s="8">
        <f>SUM(C47:C47)</f>
        <v>338.21</v>
      </c>
      <c r="D46" s="8"/>
      <c r="E46" s="8">
        <f>SUM(E47:E47)</f>
        <v>338.21</v>
      </c>
      <c r="F46" s="8">
        <f>SUM(F47:F47)</f>
        <v>0</v>
      </c>
      <c r="G46" s="9"/>
      <c r="H46" s="14">
        <f t="shared" si="0"/>
        <v>0</v>
      </c>
      <c r="L46" s="48"/>
      <c r="M46" s="22"/>
      <c r="N46" s="49"/>
      <c r="O46" s="24"/>
      <c r="P46" s="24"/>
      <c r="Q46" s="24"/>
      <c r="R46" s="30"/>
      <c r="S46" s="55"/>
    </row>
    <row r="47" spans="1:19" s="52" customFormat="1" ht="15" x14ac:dyDescent="0.2">
      <c r="A47" s="70">
        <v>909</v>
      </c>
      <c r="B47" s="47" t="s">
        <v>121</v>
      </c>
      <c r="C47" s="16">
        <v>338.21</v>
      </c>
      <c r="D47" s="16"/>
      <c r="E47" s="16">
        <v>338.21</v>
      </c>
      <c r="F47" s="16">
        <v>0</v>
      </c>
      <c r="G47" s="17"/>
      <c r="H47" s="14">
        <f t="shared" si="0"/>
        <v>0</v>
      </c>
      <c r="L47" s="57"/>
      <c r="M47" s="51"/>
      <c r="N47" s="46"/>
      <c r="O47" s="33"/>
      <c r="P47" s="33"/>
      <c r="Q47" s="33"/>
      <c r="R47" s="30"/>
      <c r="S47" s="55"/>
    </row>
    <row r="48" spans="1:19" s="52" customFormat="1" ht="15" x14ac:dyDescent="0.2">
      <c r="A48" s="72">
        <v>1000</v>
      </c>
      <c r="B48" s="7" t="s">
        <v>122</v>
      </c>
      <c r="C48" s="8">
        <f>SUM(C49:C53)</f>
        <v>161509.92000000001</v>
      </c>
      <c r="D48" s="8"/>
      <c r="E48" s="8">
        <f>SUM(E49:E53)</f>
        <v>161509.92000000001</v>
      </c>
      <c r="F48" s="8">
        <f>SUM(F49:F53)</f>
        <v>135298.85999999999</v>
      </c>
      <c r="G48" s="9"/>
      <c r="H48" s="10">
        <f t="shared" si="0"/>
        <v>83.771238323936998</v>
      </c>
      <c r="L48" s="57"/>
      <c r="M48" s="51"/>
      <c r="N48" s="46"/>
      <c r="O48" s="33"/>
      <c r="P48" s="33"/>
      <c r="Q48" s="33"/>
      <c r="R48" s="30"/>
      <c r="S48" s="55"/>
    </row>
    <row r="49" spans="1:19" s="52" customFormat="1" ht="15" x14ac:dyDescent="0.2">
      <c r="A49" s="73">
        <v>1001</v>
      </c>
      <c r="B49" s="47" t="s">
        <v>123</v>
      </c>
      <c r="C49" s="16">
        <v>10692.92</v>
      </c>
      <c r="D49" s="16"/>
      <c r="E49" s="16">
        <v>10692.92</v>
      </c>
      <c r="F49" s="16">
        <v>7844.18</v>
      </c>
      <c r="G49" s="17"/>
      <c r="H49" s="14">
        <f t="shared" si="0"/>
        <v>73.358633563142718</v>
      </c>
      <c r="L49" s="58"/>
      <c r="M49" s="22"/>
      <c r="N49" s="49"/>
      <c r="O49" s="24"/>
      <c r="P49" s="25"/>
      <c r="Q49" s="24"/>
      <c r="R49" s="30"/>
      <c r="S49" s="55"/>
    </row>
    <row r="50" spans="1:19" s="52" customFormat="1" ht="15" x14ac:dyDescent="0.2">
      <c r="A50" s="73">
        <v>1002</v>
      </c>
      <c r="B50" s="47" t="s">
        <v>124</v>
      </c>
      <c r="C50" s="16">
        <v>3288.93</v>
      </c>
      <c r="D50" s="16"/>
      <c r="E50" s="16">
        <v>3288.93</v>
      </c>
      <c r="F50" s="16">
        <v>2830</v>
      </c>
      <c r="G50" s="17"/>
      <c r="H50" s="14">
        <f t="shared" si="0"/>
        <v>86.046221719525803</v>
      </c>
      <c r="L50" s="57"/>
      <c r="M50" s="51"/>
      <c r="N50" s="46"/>
      <c r="O50" s="33"/>
      <c r="P50" s="33"/>
      <c r="Q50" s="33"/>
      <c r="R50" s="30"/>
      <c r="S50" s="55"/>
    </row>
    <row r="51" spans="1:19" s="52" customFormat="1" ht="15" x14ac:dyDescent="0.2">
      <c r="A51" s="73">
        <v>1003</v>
      </c>
      <c r="B51" s="47" t="s">
        <v>125</v>
      </c>
      <c r="C51" s="16">
        <v>137268.84</v>
      </c>
      <c r="D51" s="16"/>
      <c r="E51" s="16">
        <v>137268.84</v>
      </c>
      <c r="F51" s="16">
        <v>116240.2</v>
      </c>
      <c r="G51" s="17"/>
      <c r="H51" s="14">
        <f t="shared" si="0"/>
        <v>84.680689368395619</v>
      </c>
      <c r="L51" s="59"/>
      <c r="M51" s="22"/>
      <c r="N51" s="49"/>
      <c r="O51" s="24"/>
      <c r="P51" s="25"/>
      <c r="Q51" s="24"/>
      <c r="R51" s="30"/>
      <c r="S51" s="55"/>
    </row>
    <row r="52" spans="1:19" s="52" customFormat="1" ht="15" x14ac:dyDescent="0.2">
      <c r="A52" s="73">
        <v>1004</v>
      </c>
      <c r="B52" s="47" t="s">
        <v>331</v>
      </c>
      <c r="C52" s="16">
        <v>4735.6000000000004</v>
      </c>
      <c r="D52" s="16"/>
      <c r="E52" s="16">
        <v>4735.6000000000004</v>
      </c>
      <c r="F52" s="16">
        <v>4413.62</v>
      </c>
      <c r="G52" s="17"/>
      <c r="H52" s="14">
        <f t="shared" si="0"/>
        <v>93.200861559253298</v>
      </c>
      <c r="L52" s="59"/>
      <c r="M52" s="22"/>
      <c r="N52" s="49"/>
      <c r="O52" s="24"/>
      <c r="P52" s="25"/>
      <c r="Q52" s="24"/>
      <c r="R52" s="30"/>
      <c r="S52" s="55"/>
    </row>
    <row r="53" spans="1:19" s="52" customFormat="1" ht="15" x14ac:dyDescent="0.2">
      <c r="A53" s="73">
        <v>1006</v>
      </c>
      <c r="B53" s="47" t="s">
        <v>126</v>
      </c>
      <c r="C53" s="16">
        <v>5523.63</v>
      </c>
      <c r="D53" s="16"/>
      <c r="E53" s="16">
        <v>5523.63</v>
      </c>
      <c r="F53" s="16">
        <v>3970.86</v>
      </c>
      <c r="G53" s="17"/>
      <c r="H53" s="14">
        <f t="shared" si="0"/>
        <v>71.888595000027152</v>
      </c>
      <c r="L53" s="60"/>
      <c r="M53" s="51"/>
      <c r="N53" s="46"/>
      <c r="O53" s="33"/>
      <c r="P53" s="30"/>
      <c r="Q53" s="33"/>
      <c r="R53" s="30"/>
      <c r="S53" s="55"/>
    </row>
    <row r="54" spans="1:19" s="52" customFormat="1" ht="15" x14ac:dyDescent="0.2">
      <c r="A54" s="72">
        <v>1100</v>
      </c>
      <c r="B54" s="7" t="s">
        <v>127</v>
      </c>
      <c r="C54" s="8">
        <f>SUM(C55:C56)</f>
        <v>35641.03</v>
      </c>
      <c r="D54" s="8"/>
      <c r="E54" s="8">
        <f>SUM(E55:E56)</f>
        <v>35641.03</v>
      </c>
      <c r="F54" s="8">
        <f t="shared" ref="F54" si="1">SUM(F55:F56)</f>
        <v>22754.440000000002</v>
      </c>
      <c r="G54" s="9"/>
      <c r="H54" s="10">
        <f t="shared" si="0"/>
        <v>63.843384997571626</v>
      </c>
      <c r="L54" s="60"/>
      <c r="M54" s="51"/>
      <c r="N54" s="46"/>
      <c r="O54" s="33"/>
      <c r="P54" s="33"/>
      <c r="Q54" s="33"/>
      <c r="R54" s="30"/>
      <c r="S54" s="55"/>
    </row>
    <row r="55" spans="1:19" s="52" customFormat="1" ht="15" x14ac:dyDescent="0.2">
      <c r="A55" s="73">
        <v>1101</v>
      </c>
      <c r="B55" s="47" t="s">
        <v>128</v>
      </c>
      <c r="C55" s="16">
        <v>24315.15</v>
      </c>
      <c r="D55" s="16"/>
      <c r="E55" s="16">
        <v>24315.15</v>
      </c>
      <c r="F55" s="16">
        <v>16515.810000000001</v>
      </c>
      <c r="G55" s="17"/>
      <c r="H55" s="14">
        <f t="shared" si="0"/>
        <v>67.923948649298893</v>
      </c>
      <c r="L55" s="60"/>
      <c r="M55" s="51"/>
      <c r="N55" s="46"/>
      <c r="O55" s="33"/>
      <c r="P55" s="30"/>
      <c r="Q55" s="33"/>
      <c r="R55" s="30"/>
      <c r="S55" s="55"/>
    </row>
    <row r="56" spans="1:19" s="52" customFormat="1" ht="15" x14ac:dyDescent="0.2">
      <c r="A56" s="73">
        <v>1101</v>
      </c>
      <c r="B56" s="47" t="s">
        <v>128</v>
      </c>
      <c r="C56" s="16">
        <v>11325.88</v>
      </c>
      <c r="D56" s="16"/>
      <c r="E56" s="16">
        <v>11325.88</v>
      </c>
      <c r="F56" s="16">
        <v>6238.63</v>
      </c>
      <c r="G56" s="17"/>
      <c r="H56" s="14">
        <f t="shared" ref="H56" si="2">F56/E56*100</f>
        <v>55.082960441042992</v>
      </c>
      <c r="L56" s="60"/>
      <c r="M56" s="51"/>
      <c r="N56" s="46"/>
      <c r="O56" s="33"/>
      <c r="P56" s="30"/>
      <c r="Q56" s="33"/>
      <c r="R56" s="30"/>
      <c r="S56" s="55"/>
    </row>
    <row r="57" spans="1:19" s="52" customFormat="1" ht="15" x14ac:dyDescent="0.2">
      <c r="A57" s="72">
        <v>1200</v>
      </c>
      <c r="B57" s="7" t="s">
        <v>129</v>
      </c>
      <c r="C57" s="8">
        <f>SUM(C58+C59)</f>
        <v>2664.8300000000004</v>
      </c>
      <c r="D57" s="8"/>
      <c r="E57" s="8">
        <f>SUM(E58+E59)</f>
        <v>2664.8300000000004</v>
      </c>
      <c r="F57" s="8">
        <f>SUM(F58+F59)</f>
        <v>2147.5</v>
      </c>
      <c r="G57" s="9"/>
      <c r="H57" s="10">
        <f t="shared" si="0"/>
        <v>80.586754126904893</v>
      </c>
      <c r="L57" s="60"/>
      <c r="M57" s="51"/>
      <c r="N57" s="46"/>
      <c r="O57" s="33"/>
      <c r="P57" s="33"/>
      <c r="Q57" s="33"/>
      <c r="R57" s="30"/>
      <c r="S57" s="55"/>
    </row>
    <row r="58" spans="1:19" s="52" customFormat="1" ht="15" x14ac:dyDescent="0.2">
      <c r="A58" s="73">
        <v>1201</v>
      </c>
      <c r="B58" s="47" t="s">
        <v>130</v>
      </c>
      <c r="C58" s="16">
        <v>2293.0300000000002</v>
      </c>
      <c r="D58" s="16"/>
      <c r="E58" s="16">
        <v>2293.0300000000002</v>
      </c>
      <c r="F58" s="16">
        <v>1792.5</v>
      </c>
      <c r="G58" s="17"/>
      <c r="H58" s="14">
        <f t="shared" si="0"/>
        <v>78.171676777015549</v>
      </c>
      <c r="L58" s="59"/>
      <c r="M58" s="22"/>
      <c r="N58" s="49"/>
      <c r="O58" s="24"/>
      <c r="P58" s="24"/>
      <c r="Q58" s="24"/>
      <c r="R58" s="30"/>
      <c r="S58" s="55"/>
    </row>
    <row r="59" spans="1:19" s="52" customFormat="1" ht="15" x14ac:dyDescent="0.2">
      <c r="A59" s="73">
        <v>1202</v>
      </c>
      <c r="B59" s="47" t="s">
        <v>131</v>
      </c>
      <c r="C59" s="16">
        <v>371.8</v>
      </c>
      <c r="D59" s="16"/>
      <c r="E59" s="16">
        <v>371.8</v>
      </c>
      <c r="F59" s="16">
        <v>355</v>
      </c>
      <c r="G59" s="17"/>
      <c r="H59" s="14">
        <f t="shared" si="0"/>
        <v>95.481441635287794</v>
      </c>
      <c r="L59" s="60"/>
      <c r="M59" s="51"/>
      <c r="N59" s="46"/>
      <c r="O59" s="33"/>
      <c r="P59" s="30"/>
      <c r="Q59" s="33"/>
      <c r="R59" s="30"/>
      <c r="S59" s="55"/>
    </row>
    <row r="60" spans="1:19" s="52" customFormat="1" ht="30" x14ac:dyDescent="0.2">
      <c r="A60" s="72">
        <v>1300</v>
      </c>
      <c r="B60" s="7" t="s">
        <v>132</v>
      </c>
      <c r="C60" s="8">
        <f>SUM(C61)</f>
        <v>10.46</v>
      </c>
      <c r="D60" s="8"/>
      <c r="E60" s="8">
        <f>SUM(E61)</f>
        <v>10.46</v>
      </c>
      <c r="F60" s="8">
        <f>SUM(F61)</f>
        <v>8.5</v>
      </c>
      <c r="G60" s="9"/>
      <c r="H60" s="10">
        <f t="shared" si="0"/>
        <v>81.261950286806865</v>
      </c>
      <c r="L60" s="59"/>
      <c r="M60" s="22"/>
      <c r="N60" s="49"/>
      <c r="O60" s="24"/>
      <c r="P60" s="24"/>
      <c r="Q60" s="24"/>
      <c r="R60" s="30"/>
      <c r="S60" s="55"/>
    </row>
    <row r="61" spans="1:19" s="52" customFormat="1" ht="30" x14ac:dyDescent="0.2">
      <c r="A61" s="73">
        <v>1301</v>
      </c>
      <c r="B61" s="47" t="s">
        <v>133</v>
      </c>
      <c r="C61" s="16">
        <v>10.46</v>
      </c>
      <c r="D61" s="16"/>
      <c r="E61" s="16">
        <v>10.46</v>
      </c>
      <c r="F61" s="16">
        <v>8.5</v>
      </c>
      <c r="G61" s="9"/>
      <c r="H61" s="14">
        <f t="shared" si="0"/>
        <v>81.261950286806865</v>
      </c>
      <c r="L61" s="60"/>
      <c r="M61" s="51"/>
      <c r="N61" s="46"/>
      <c r="O61" s="33"/>
      <c r="P61" s="30"/>
      <c r="Q61" s="33"/>
      <c r="R61" s="30"/>
      <c r="S61" s="55"/>
    </row>
    <row r="62" spans="1:19" ht="15" x14ac:dyDescent="0.2">
      <c r="A62" s="34"/>
      <c r="B62" s="61" t="s">
        <v>134</v>
      </c>
      <c r="C62" s="8">
        <f>SUM(C6+C15+C20+C28+C33+C37+C43+C46+C48+C54+C57+C60)</f>
        <v>2435349.0799999996</v>
      </c>
      <c r="D62" s="8">
        <f>SUM(D6+D15+D20+D28+D33+D37+D43+D46+D48+D54+D57+D60)</f>
        <v>0</v>
      </c>
      <c r="E62" s="8">
        <f>SUM(E6+E15+E20+E28+E33+E37+E43+E46+E48+E54+E57+E60)</f>
        <v>2435349.0799999996</v>
      </c>
      <c r="F62" s="8">
        <f>SUM(F6+F15+F20+F28+F33+F37+F43+F46+F48+F54+F57+F60)</f>
        <v>1872726.5899999999</v>
      </c>
      <c r="G62" s="62"/>
      <c r="H62" s="10">
        <f t="shared" si="0"/>
        <v>76.897665528918751</v>
      </c>
      <c r="L62" s="60"/>
      <c r="M62" s="51"/>
      <c r="N62" s="32"/>
      <c r="O62" s="33"/>
      <c r="P62" s="30"/>
      <c r="Q62" s="33"/>
      <c r="R62" s="30"/>
      <c r="S62" s="20"/>
    </row>
    <row r="63" spans="1:19" ht="15" x14ac:dyDescent="0.2">
      <c r="A63" s="2"/>
      <c r="B63" s="2"/>
      <c r="C63" s="2"/>
      <c r="D63" s="2"/>
      <c r="E63" s="2"/>
      <c r="F63" s="63"/>
      <c r="G63" s="2"/>
      <c r="H63" s="2"/>
      <c r="L63" s="59"/>
      <c r="M63" s="22"/>
      <c r="N63" s="49"/>
      <c r="O63" s="24"/>
      <c r="P63" s="24"/>
      <c r="Q63" s="24"/>
      <c r="R63" s="30"/>
      <c r="S63" s="20"/>
    </row>
    <row r="64" spans="1:19" x14ac:dyDescent="0.2">
      <c r="L64" s="65"/>
      <c r="M64" s="65"/>
      <c r="N64" s="65"/>
      <c r="O64" s="65"/>
      <c r="P64" s="65"/>
      <c r="Q64" s="65"/>
      <c r="R64" s="65"/>
      <c r="S64" s="20"/>
    </row>
    <row r="65" spans="1:19" ht="15" customHeight="1" x14ac:dyDescent="0.2">
      <c r="A65" s="187" t="s">
        <v>518</v>
      </c>
      <c r="B65" s="187"/>
      <c r="C65" s="187"/>
      <c r="D65" s="187"/>
      <c r="E65" s="187"/>
      <c r="F65" s="187"/>
      <c r="G65" s="187"/>
      <c r="H65" s="187"/>
      <c r="L65" s="65"/>
      <c r="M65" s="65"/>
      <c r="N65" s="65"/>
      <c r="O65" s="65"/>
      <c r="P65" s="65"/>
      <c r="Q65" s="65"/>
      <c r="R65" s="65"/>
      <c r="S65" s="20"/>
    </row>
    <row r="66" spans="1:19" ht="15" x14ac:dyDescent="0.2">
      <c r="A66" s="187"/>
      <c r="B66" s="187"/>
      <c r="C66" s="187"/>
      <c r="D66" s="187"/>
      <c r="E66" s="187"/>
      <c r="F66" s="187"/>
      <c r="G66" s="187"/>
      <c r="H66" s="187"/>
      <c r="L66" s="66"/>
      <c r="M66" s="66"/>
      <c r="N66" s="66"/>
      <c r="O66" s="66"/>
      <c r="P66" s="66"/>
      <c r="Q66" s="66"/>
      <c r="R66" s="66"/>
      <c r="S66" s="20"/>
    </row>
    <row r="67" spans="1:19" ht="12.75" customHeight="1" x14ac:dyDescent="0.2">
      <c r="A67" s="187"/>
      <c r="B67" s="187"/>
      <c r="C67" s="187"/>
      <c r="D67" s="187"/>
      <c r="E67" s="187"/>
      <c r="F67" s="187"/>
      <c r="G67" s="187"/>
      <c r="H67" s="187"/>
      <c r="L67" s="20"/>
      <c r="M67" s="20"/>
      <c r="N67" s="20"/>
      <c r="O67" s="20"/>
      <c r="P67" s="20"/>
      <c r="Q67" s="20"/>
      <c r="R67" s="20"/>
      <c r="S67" s="20"/>
    </row>
    <row r="68" spans="1:19" ht="44.25" customHeight="1" x14ac:dyDescent="0.2">
      <c r="A68" s="187"/>
      <c r="B68" s="187"/>
      <c r="C68" s="187"/>
      <c r="D68" s="187"/>
      <c r="E68" s="187"/>
      <c r="F68" s="187"/>
      <c r="G68" s="187"/>
      <c r="H68" s="187"/>
      <c r="L68" s="67"/>
      <c r="M68" s="67"/>
      <c r="N68" s="67"/>
      <c r="O68" s="67"/>
      <c r="P68" s="67"/>
      <c r="Q68" s="67"/>
      <c r="R68" s="67"/>
      <c r="S68" s="20"/>
    </row>
    <row r="69" spans="1:19" ht="12.75" hidden="1" customHeight="1" x14ac:dyDescent="0.2">
      <c r="A69" s="187"/>
      <c r="B69" s="187"/>
      <c r="C69" s="187"/>
      <c r="D69" s="187"/>
      <c r="E69" s="187"/>
      <c r="F69" s="187"/>
      <c r="G69" s="187"/>
      <c r="H69" s="187"/>
      <c r="L69" s="67"/>
      <c r="M69" s="67"/>
      <c r="N69" s="67"/>
      <c r="O69" s="67"/>
      <c r="P69" s="67"/>
      <c r="Q69" s="67"/>
      <c r="R69" s="67"/>
      <c r="S69" s="20"/>
    </row>
    <row r="70" spans="1:19" ht="12.75" customHeight="1" x14ac:dyDescent="0.2">
      <c r="L70" s="67"/>
      <c r="M70" s="67"/>
      <c r="N70" s="67"/>
      <c r="O70" s="67"/>
      <c r="P70" s="67"/>
      <c r="Q70" s="67"/>
      <c r="R70" s="67"/>
      <c r="S70" s="20"/>
    </row>
    <row r="71" spans="1:19" ht="12.75" customHeight="1" x14ac:dyDescent="0.2">
      <c r="L71" s="67"/>
      <c r="M71" s="67"/>
      <c r="N71" s="67"/>
      <c r="O71" s="67"/>
      <c r="P71" s="67"/>
      <c r="Q71" s="67"/>
      <c r="R71" s="67"/>
      <c r="S71" s="20"/>
    </row>
    <row r="72" spans="1:19" ht="12.75" customHeight="1" x14ac:dyDescent="0.2">
      <c r="L72" s="67"/>
      <c r="M72" s="67"/>
      <c r="N72" s="67"/>
      <c r="O72" s="67"/>
      <c r="P72" s="67"/>
      <c r="Q72" s="67"/>
      <c r="R72" s="67"/>
      <c r="S72" s="20"/>
    </row>
    <row r="73" spans="1:19" x14ac:dyDescent="0.2">
      <c r="L73" s="20"/>
      <c r="M73" s="20"/>
      <c r="N73" s="20"/>
      <c r="O73" s="20"/>
      <c r="P73" s="20"/>
      <c r="Q73" s="20"/>
      <c r="R73" s="20"/>
      <c r="S73" s="20"/>
    </row>
  </sheetData>
  <mergeCells count="4">
    <mergeCell ref="A1:H1"/>
    <mergeCell ref="A2:H2"/>
    <mergeCell ref="F3:H3"/>
    <mergeCell ref="A65:H69"/>
  </mergeCells>
  <pageMargins left="0.70866141732283472" right="0.23622047244094491" top="0.27559055118110237" bottom="0.31496062992125984" header="0.15748031496062992" footer="0.31496062992125984"/>
  <pageSetup paperSize="9" scale="75"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3"/>
  <sheetViews>
    <sheetView topLeftCell="A4" workbookViewId="0">
      <selection activeCell="E8" sqref="E8"/>
    </sheetView>
  </sheetViews>
  <sheetFormatPr defaultRowHeight="14.25" x14ac:dyDescent="0.2"/>
  <cols>
    <col min="1" max="1" width="9.140625" style="1"/>
    <col min="2" max="2" width="43.42578125" style="1" customWidth="1"/>
    <col min="3" max="3" width="31.28515625" style="1" customWidth="1"/>
    <col min="4" max="4" width="13.140625" style="1" customWidth="1"/>
    <col min="5" max="5" width="13.42578125" style="1" customWidth="1"/>
    <col min="6" max="6" width="14" style="1" customWidth="1"/>
    <col min="7" max="16384" width="9.140625" style="1"/>
  </cols>
  <sheetData>
    <row r="2" spans="1:9" ht="15.75" customHeight="1" x14ac:dyDescent="0.2">
      <c r="A2" s="188" t="s">
        <v>142</v>
      </c>
      <c r="B2" s="188"/>
      <c r="C2" s="188"/>
      <c r="D2" s="188"/>
      <c r="E2" s="188"/>
      <c r="F2" s="188"/>
      <c r="G2" s="74"/>
      <c r="H2" s="74"/>
      <c r="I2" s="74"/>
    </row>
    <row r="3" spans="1:9" ht="15" x14ac:dyDescent="0.2">
      <c r="A3" s="188"/>
      <c r="B3" s="188"/>
      <c r="C3" s="188"/>
      <c r="D3" s="188"/>
      <c r="E3" s="188"/>
      <c r="F3" s="188"/>
      <c r="G3" s="74"/>
      <c r="H3" s="74"/>
      <c r="I3" s="74"/>
    </row>
    <row r="4" spans="1:9" ht="15" x14ac:dyDescent="0.2">
      <c r="A4" s="189" t="s">
        <v>517</v>
      </c>
      <c r="B4" s="189"/>
      <c r="C4" s="189"/>
      <c r="D4" s="189"/>
      <c r="E4" s="189"/>
      <c r="F4" s="189"/>
    </row>
    <row r="5" spans="1:9" ht="76.5" x14ac:dyDescent="0.2">
      <c r="A5" s="75" t="s">
        <v>143</v>
      </c>
      <c r="B5" s="75" t="s">
        <v>144</v>
      </c>
      <c r="C5" s="75" t="s">
        <v>145</v>
      </c>
      <c r="D5" s="76" t="s">
        <v>255</v>
      </c>
      <c r="E5" s="76" t="s">
        <v>520</v>
      </c>
      <c r="F5" s="76" t="s">
        <v>180</v>
      </c>
    </row>
    <row r="6" spans="1:9" x14ac:dyDescent="0.2">
      <c r="A6" s="77">
        <v>1</v>
      </c>
      <c r="B6" s="78">
        <v>2</v>
      </c>
      <c r="C6" s="78">
        <v>3</v>
      </c>
      <c r="D6" s="79">
        <v>4</v>
      </c>
      <c r="E6" s="80"/>
      <c r="F6" s="80"/>
    </row>
    <row r="7" spans="1:9" ht="30" x14ac:dyDescent="0.2">
      <c r="A7" s="81" t="s">
        <v>473</v>
      </c>
      <c r="B7" s="82" t="s">
        <v>146</v>
      </c>
      <c r="C7" s="83" t="s">
        <v>147</v>
      </c>
      <c r="D7" s="84">
        <f>SUM(D8)</f>
        <v>154952.12</v>
      </c>
      <c r="E7" s="84">
        <f>SUM(E8)</f>
        <v>82457.42</v>
      </c>
      <c r="F7" s="85" t="s">
        <v>181</v>
      </c>
    </row>
    <row r="8" spans="1:9" ht="45" x14ac:dyDescent="0.2">
      <c r="A8" s="81" t="s">
        <v>474</v>
      </c>
      <c r="B8" s="82" t="s">
        <v>148</v>
      </c>
      <c r="C8" s="83" t="s">
        <v>149</v>
      </c>
      <c r="D8" s="84">
        <f>SUM(D9+D14+D23)</f>
        <v>154952.12</v>
      </c>
      <c r="E8" s="84">
        <f>SUM(E9+E14+E23)</f>
        <v>82457.42</v>
      </c>
      <c r="F8" s="85" t="s">
        <v>181</v>
      </c>
    </row>
    <row r="9" spans="1:9" ht="30" x14ac:dyDescent="0.2">
      <c r="A9" s="86" t="s">
        <v>475</v>
      </c>
      <c r="B9" s="87" t="s">
        <v>150</v>
      </c>
      <c r="C9" s="88" t="s">
        <v>151</v>
      </c>
      <c r="D9" s="89">
        <f>SUM(D10-D12)</f>
        <v>0</v>
      </c>
      <c r="E9" s="89">
        <f>SUM(E10-E12)</f>
        <v>0</v>
      </c>
      <c r="F9" s="85" t="s">
        <v>181</v>
      </c>
    </row>
    <row r="10" spans="1:9" ht="49.5" customHeight="1" x14ac:dyDescent="0.2">
      <c r="A10" s="86" t="s">
        <v>476</v>
      </c>
      <c r="B10" s="87" t="s">
        <v>152</v>
      </c>
      <c r="C10" s="88" t="s">
        <v>153</v>
      </c>
      <c r="D10" s="89">
        <f>SUM(D11)</f>
        <v>5000</v>
      </c>
      <c r="E10" s="89">
        <f>SUM(E11)</f>
        <v>0</v>
      </c>
      <c r="F10" s="90" t="s">
        <v>181</v>
      </c>
    </row>
    <row r="11" spans="1:9" ht="45" x14ac:dyDescent="0.2">
      <c r="A11" s="86" t="s">
        <v>477</v>
      </c>
      <c r="B11" s="87" t="s">
        <v>154</v>
      </c>
      <c r="C11" s="88" t="s">
        <v>155</v>
      </c>
      <c r="D11" s="89">
        <v>5000</v>
      </c>
      <c r="E11" s="91">
        <v>0</v>
      </c>
      <c r="F11" s="90" t="s">
        <v>181</v>
      </c>
    </row>
    <row r="12" spans="1:9" ht="45" x14ac:dyDescent="0.2">
      <c r="A12" s="86" t="s">
        <v>478</v>
      </c>
      <c r="B12" s="87" t="s">
        <v>156</v>
      </c>
      <c r="C12" s="88" t="s">
        <v>157</v>
      </c>
      <c r="D12" s="89">
        <f>SUM(D13)</f>
        <v>5000</v>
      </c>
      <c r="E12" s="89">
        <f>SUM(E13)</f>
        <v>0</v>
      </c>
      <c r="F12" s="90" t="s">
        <v>181</v>
      </c>
    </row>
    <row r="13" spans="1:9" ht="45" x14ac:dyDescent="0.2">
      <c r="A13" s="86" t="s">
        <v>479</v>
      </c>
      <c r="B13" s="87" t="s">
        <v>158</v>
      </c>
      <c r="C13" s="92" t="s">
        <v>159</v>
      </c>
      <c r="D13" s="89">
        <v>5000</v>
      </c>
      <c r="E13" s="91">
        <v>0</v>
      </c>
      <c r="F13" s="90" t="s">
        <v>181</v>
      </c>
    </row>
    <row r="14" spans="1:9" ht="45" x14ac:dyDescent="0.2">
      <c r="A14" s="86" t="s">
        <v>480</v>
      </c>
      <c r="B14" s="87" t="s">
        <v>160</v>
      </c>
      <c r="C14" s="88" t="s">
        <v>161</v>
      </c>
      <c r="D14" s="89">
        <f>SUM(D15-D17)</f>
        <v>-2417.8500000000004</v>
      </c>
      <c r="E14" s="89">
        <f>SUM(E15-E17)</f>
        <v>-2417.85</v>
      </c>
      <c r="F14" s="90">
        <f>E14/D14</f>
        <v>0.99999999999999978</v>
      </c>
    </row>
    <row r="15" spans="1:9" ht="60" x14ac:dyDescent="0.2">
      <c r="A15" s="86" t="s">
        <v>481</v>
      </c>
      <c r="B15" s="87" t="s">
        <v>162</v>
      </c>
      <c r="C15" s="88" t="s">
        <v>163</v>
      </c>
      <c r="D15" s="89">
        <f>SUM(D16)</f>
        <v>10000</v>
      </c>
      <c r="E15" s="89">
        <f>SUM(E16)</f>
        <v>0</v>
      </c>
      <c r="F15" s="90" t="s">
        <v>181</v>
      </c>
    </row>
    <row r="16" spans="1:9" ht="60" x14ac:dyDescent="0.2">
      <c r="A16" s="86" t="s">
        <v>482</v>
      </c>
      <c r="B16" s="87" t="s">
        <v>164</v>
      </c>
      <c r="C16" s="88" t="s">
        <v>165</v>
      </c>
      <c r="D16" s="89">
        <v>10000</v>
      </c>
      <c r="E16" s="91">
        <v>0</v>
      </c>
      <c r="F16" s="90" t="s">
        <v>181</v>
      </c>
    </row>
    <row r="17" spans="1:6" ht="75" x14ac:dyDescent="0.2">
      <c r="A17" s="86" t="s">
        <v>483</v>
      </c>
      <c r="B17" s="87" t="s">
        <v>166</v>
      </c>
      <c r="C17" s="88" t="s">
        <v>167</v>
      </c>
      <c r="D17" s="89">
        <f>SUM(D18)</f>
        <v>12417.85</v>
      </c>
      <c r="E17" s="89">
        <f>SUM(E18)</f>
        <v>2417.85</v>
      </c>
      <c r="F17" s="90">
        <f>E18/D18</f>
        <v>0.19470761846857546</v>
      </c>
    </row>
    <row r="18" spans="1:6" ht="69" customHeight="1" x14ac:dyDescent="0.2">
      <c r="A18" s="86" t="s">
        <v>484</v>
      </c>
      <c r="B18" s="93" t="s">
        <v>168</v>
      </c>
      <c r="C18" s="88" t="s">
        <v>169</v>
      </c>
      <c r="D18" s="89">
        <v>12417.85</v>
      </c>
      <c r="E18" s="91">
        <v>2417.85</v>
      </c>
      <c r="F18" s="90">
        <f>E18/D18</f>
        <v>0.19470761846857546</v>
      </c>
    </row>
    <row r="19" spans="1:6" ht="45" x14ac:dyDescent="0.2">
      <c r="A19" s="86" t="s">
        <v>485</v>
      </c>
      <c r="B19" s="87" t="s">
        <v>170</v>
      </c>
      <c r="C19" s="88" t="s">
        <v>171</v>
      </c>
      <c r="D19" s="89">
        <f>SUM(D20)</f>
        <v>0</v>
      </c>
      <c r="E19" s="89">
        <f>SUM(E20)</f>
        <v>0</v>
      </c>
      <c r="F19" s="90" t="s">
        <v>181</v>
      </c>
    </row>
    <row r="20" spans="1:6" ht="127.5" customHeight="1" x14ac:dyDescent="0.2">
      <c r="A20" s="86" t="s">
        <v>486</v>
      </c>
      <c r="B20" s="93" t="s">
        <v>172</v>
      </c>
      <c r="C20" s="88" t="s">
        <v>173</v>
      </c>
      <c r="D20" s="89">
        <v>0</v>
      </c>
      <c r="E20" s="91">
        <v>0</v>
      </c>
      <c r="F20" s="90" t="s">
        <v>181</v>
      </c>
    </row>
    <row r="21" spans="1:6" ht="51" customHeight="1" x14ac:dyDescent="0.2">
      <c r="A21" s="86" t="s">
        <v>487</v>
      </c>
      <c r="B21" s="87" t="s">
        <v>174</v>
      </c>
      <c r="C21" s="88" t="s">
        <v>175</v>
      </c>
      <c r="D21" s="89">
        <f>SUM(D22)</f>
        <v>0</v>
      </c>
      <c r="E21" s="89">
        <f>SUM(E22)</f>
        <v>0</v>
      </c>
      <c r="F21" s="90" t="s">
        <v>181</v>
      </c>
    </row>
    <row r="22" spans="1:6" ht="67.5" customHeight="1" x14ac:dyDescent="0.2">
      <c r="A22" s="86" t="s">
        <v>488</v>
      </c>
      <c r="B22" s="87" t="s">
        <v>176</v>
      </c>
      <c r="C22" s="88" t="s">
        <v>177</v>
      </c>
      <c r="D22" s="89">
        <v>0</v>
      </c>
      <c r="E22" s="94">
        <v>0</v>
      </c>
      <c r="F22" s="90" t="s">
        <v>181</v>
      </c>
    </row>
    <row r="23" spans="1:6" ht="34.5" customHeight="1" x14ac:dyDescent="0.2">
      <c r="A23" s="86" t="s">
        <v>489</v>
      </c>
      <c r="B23" s="87" t="s">
        <v>178</v>
      </c>
      <c r="C23" s="88" t="s">
        <v>179</v>
      </c>
      <c r="D23" s="89">
        <v>157369.97</v>
      </c>
      <c r="E23" s="91">
        <v>84875.27</v>
      </c>
      <c r="F23" s="85" t="s">
        <v>181</v>
      </c>
    </row>
  </sheetData>
  <mergeCells count="2">
    <mergeCell ref="A2:F3"/>
    <mergeCell ref="A4:F4"/>
  </mergeCells>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8"/>
  <sheetViews>
    <sheetView tabSelected="1" workbookViewId="0">
      <selection activeCell="B7" sqref="B7"/>
    </sheetView>
  </sheetViews>
  <sheetFormatPr defaultRowHeight="14.25" x14ac:dyDescent="0.2"/>
  <cols>
    <col min="1" max="1" width="49.42578125" style="1" customWidth="1"/>
    <col min="2" max="2" width="34.85546875" style="1" customWidth="1"/>
    <col min="3" max="16384" width="9.140625" style="1"/>
  </cols>
  <sheetData>
    <row r="2" spans="1:2" ht="18" customHeight="1" x14ac:dyDescent="0.2">
      <c r="A2" s="190" t="s">
        <v>137</v>
      </c>
      <c r="B2" s="190"/>
    </row>
    <row r="3" spans="1:2" ht="19.5" customHeight="1" x14ac:dyDescent="0.2">
      <c r="A3" s="190" t="s">
        <v>138</v>
      </c>
      <c r="B3" s="190"/>
    </row>
    <row r="4" spans="1:2" ht="15" x14ac:dyDescent="0.2">
      <c r="A4" s="191" t="s">
        <v>516</v>
      </c>
      <c r="B4" s="191"/>
    </row>
    <row r="5" spans="1:2" ht="42.75" x14ac:dyDescent="0.2">
      <c r="A5" s="95" t="s">
        <v>135</v>
      </c>
      <c r="B5" s="96" t="s">
        <v>136</v>
      </c>
    </row>
    <row r="6" spans="1:2" x14ac:dyDescent="0.2">
      <c r="A6" s="97" t="s">
        <v>139</v>
      </c>
      <c r="B6" s="98">
        <v>7758.9</v>
      </c>
    </row>
    <row r="8" spans="1:2" x14ac:dyDescent="0.2">
      <c r="B8" s="1" t="s">
        <v>71</v>
      </c>
    </row>
  </sheetData>
  <mergeCells count="3">
    <mergeCell ref="A2:B2"/>
    <mergeCell ref="A3:B3"/>
    <mergeCell ref="A4:B4"/>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
  <sheetViews>
    <sheetView workbookViewId="0">
      <selection activeCell="H14" sqref="H14"/>
    </sheetView>
  </sheetViews>
  <sheetFormatPr defaultRowHeight="14.25" x14ac:dyDescent="0.2"/>
  <cols>
    <col min="1" max="1" width="54" style="1" customWidth="1"/>
    <col min="2" max="2" width="17.85546875" style="1" customWidth="1"/>
    <col min="3" max="16384" width="9.140625" style="1"/>
  </cols>
  <sheetData>
    <row r="2" spans="1:2" ht="61.5" customHeight="1" x14ac:dyDescent="0.2">
      <c r="A2" s="192" t="s">
        <v>141</v>
      </c>
      <c r="B2" s="192"/>
    </row>
    <row r="3" spans="1:2" ht="15" x14ac:dyDescent="0.2">
      <c r="A3" s="191" t="s">
        <v>517</v>
      </c>
      <c r="B3" s="191"/>
    </row>
    <row r="4" spans="1:2" ht="38.25" x14ac:dyDescent="0.2">
      <c r="A4" s="99" t="s">
        <v>135</v>
      </c>
      <c r="B4" s="100" t="s">
        <v>136</v>
      </c>
    </row>
    <row r="5" spans="1:2" ht="24.75" customHeight="1" x14ac:dyDescent="0.2">
      <c r="A5" s="101" t="s">
        <v>140</v>
      </c>
      <c r="B5" s="102">
        <v>0</v>
      </c>
    </row>
  </sheetData>
  <mergeCells count="2">
    <mergeCell ref="A2:B2"/>
    <mergeCell ref="A3:B3"/>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Доходы</vt:lpstr>
      <vt:lpstr>Расходы</vt:lpstr>
      <vt:lpstr>Источники</vt:lpstr>
      <vt:lpstr>Муниципальный долг</vt:lpstr>
      <vt:lpstr>Кредиторская задолженность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VedunovaAA</dc:creator>
  <cp:lastModifiedBy>Исмагилова Людмила Сергеевна</cp:lastModifiedBy>
  <cp:lastPrinted>2020-10-09T03:58:26Z</cp:lastPrinted>
  <dcterms:created xsi:type="dcterms:W3CDTF">2015-01-16T05:02:30Z</dcterms:created>
  <dcterms:modified xsi:type="dcterms:W3CDTF">2020-11-09T10:28:16Z</dcterms:modified>
</cp:coreProperties>
</file>