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F210" i="4" l="1"/>
  <c r="F209" i="4"/>
  <c r="F208" i="4"/>
  <c r="D207" i="4"/>
  <c r="C207" i="4"/>
  <c r="F206" i="4"/>
  <c r="F205" i="4"/>
  <c r="D204" i="4"/>
  <c r="C204" i="4"/>
  <c r="C200" i="4" s="1"/>
  <c r="F203" i="4"/>
  <c r="F202" i="4"/>
  <c r="F201" i="4"/>
  <c r="D201" i="4"/>
  <c r="C201" i="4"/>
  <c r="F199" i="4"/>
  <c r="D198" i="4"/>
  <c r="C198" i="4"/>
  <c r="F197" i="4"/>
  <c r="E197" i="4"/>
  <c r="F196" i="4"/>
  <c r="E196" i="4"/>
  <c r="F195" i="4"/>
  <c r="F194" i="4"/>
  <c r="E194" i="4"/>
  <c r="F193" i="4"/>
  <c r="E193" i="4"/>
  <c r="F192" i="4"/>
  <c r="E192" i="4"/>
  <c r="F191" i="4"/>
  <c r="E191" i="4"/>
  <c r="D190" i="4"/>
  <c r="C190" i="4"/>
  <c r="C187" i="4" s="1"/>
  <c r="F189" i="4"/>
  <c r="E189" i="4"/>
  <c r="F188" i="4"/>
  <c r="E188" i="4"/>
  <c r="F186" i="4"/>
  <c r="E186" i="4"/>
  <c r="F185" i="4"/>
  <c r="E185" i="4"/>
  <c r="D184" i="4"/>
  <c r="C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D171" i="4"/>
  <c r="C171" i="4"/>
  <c r="F170" i="4"/>
  <c r="E170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D160" i="4"/>
  <c r="F160" i="4" s="1"/>
  <c r="C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C152" i="4"/>
  <c r="C150" i="4" s="1"/>
  <c r="F151" i="4"/>
  <c r="E151" i="4"/>
  <c r="D150" i="4"/>
  <c r="F148" i="4"/>
  <c r="E148" i="4"/>
  <c r="F147" i="4"/>
  <c r="E147" i="4"/>
  <c r="D146" i="4"/>
  <c r="F146" i="4" s="1"/>
  <c r="C146" i="4"/>
  <c r="F143" i="4"/>
  <c r="F142" i="4"/>
  <c r="D141" i="4"/>
  <c r="F141" i="4" s="1"/>
  <c r="C141" i="4"/>
  <c r="C140" i="4" s="1"/>
  <c r="D140" i="4"/>
  <c r="F139" i="4"/>
  <c r="F138" i="4"/>
  <c r="E138" i="4"/>
  <c r="F137" i="4"/>
  <c r="E137" i="4"/>
  <c r="D136" i="4"/>
  <c r="C136" i="4"/>
  <c r="F135" i="4"/>
  <c r="E135" i="4"/>
  <c r="F134" i="4"/>
  <c r="E134" i="4"/>
  <c r="F133" i="4"/>
  <c r="E133" i="4"/>
  <c r="F132" i="4"/>
  <c r="E132" i="4"/>
  <c r="D131" i="4"/>
  <c r="C131" i="4"/>
  <c r="F130" i="4"/>
  <c r="F129" i="4"/>
  <c r="D128" i="4"/>
  <c r="F128" i="4" s="1"/>
  <c r="C128" i="4"/>
  <c r="F127" i="4"/>
  <c r="E127" i="4"/>
  <c r="F125" i="4"/>
  <c r="F124" i="4"/>
  <c r="E124" i="4"/>
  <c r="D123" i="4"/>
  <c r="F123" i="4" s="1"/>
  <c r="C123" i="4"/>
  <c r="C121" i="4" s="1"/>
  <c r="F122" i="4"/>
  <c r="F120" i="4"/>
  <c r="E120" i="4"/>
  <c r="D119" i="4"/>
  <c r="C119" i="4"/>
  <c r="F118" i="4"/>
  <c r="E118" i="4"/>
  <c r="F117" i="4"/>
  <c r="E117" i="4"/>
  <c r="F116" i="4"/>
  <c r="E115" i="4"/>
  <c r="D115" i="4"/>
  <c r="C115" i="4"/>
  <c r="F114" i="4"/>
  <c r="E114" i="4"/>
  <c r="F113" i="4"/>
  <c r="E113" i="4"/>
  <c r="F112" i="4"/>
  <c r="D111" i="4"/>
  <c r="C111" i="4"/>
  <c r="F110" i="4"/>
  <c r="F109" i="4"/>
  <c r="E109" i="4"/>
  <c r="F108" i="4"/>
  <c r="F107" i="4"/>
  <c r="E107" i="4"/>
  <c r="F106" i="4"/>
  <c r="E106" i="4"/>
  <c r="F105" i="4"/>
  <c r="F104" i="4"/>
  <c r="E104" i="4"/>
  <c r="F103" i="4"/>
  <c r="E103" i="4"/>
  <c r="F102" i="4"/>
  <c r="E102" i="4"/>
  <c r="F101" i="4"/>
  <c r="E101" i="4"/>
  <c r="F100" i="4"/>
  <c r="E100" i="4"/>
  <c r="D99" i="4"/>
  <c r="C99" i="4"/>
  <c r="F98" i="4"/>
  <c r="E98" i="4"/>
  <c r="F97" i="4"/>
  <c r="E97" i="4"/>
  <c r="D96" i="4"/>
  <c r="C96" i="4"/>
  <c r="F95" i="4"/>
  <c r="E95" i="4"/>
  <c r="F94" i="4"/>
  <c r="E94" i="4"/>
  <c r="D93" i="4"/>
  <c r="F93" i="4" s="1"/>
  <c r="C93" i="4"/>
  <c r="F90" i="4"/>
  <c r="F89" i="4"/>
  <c r="E89" i="4"/>
  <c r="D88" i="4"/>
  <c r="F88" i="4" s="1"/>
  <c r="C88" i="4"/>
  <c r="C85" i="4" s="1"/>
  <c r="F87" i="4"/>
  <c r="E87" i="4"/>
  <c r="D86" i="4"/>
  <c r="F86" i="4" s="1"/>
  <c r="C86" i="4"/>
  <c r="F84" i="4"/>
  <c r="E84" i="4"/>
  <c r="F83" i="4"/>
  <c r="F82" i="4"/>
  <c r="D81" i="4"/>
  <c r="D76" i="4" s="1"/>
  <c r="C81" i="4"/>
  <c r="C76" i="4" s="1"/>
  <c r="F80" i="4"/>
  <c r="F79" i="4"/>
  <c r="F78" i="4"/>
  <c r="D77" i="4"/>
  <c r="C77" i="4"/>
  <c r="F77" i="4" s="1"/>
  <c r="F75" i="4"/>
  <c r="E75" i="4"/>
  <c r="D74" i="4"/>
  <c r="C74" i="4"/>
  <c r="F71" i="4"/>
  <c r="F70" i="4"/>
  <c r="E70" i="4"/>
  <c r="F69" i="4"/>
  <c r="E69" i="4"/>
  <c r="F68" i="4"/>
  <c r="F67" i="4"/>
  <c r="E67" i="4"/>
  <c r="D66" i="4"/>
  <c r="C66" i="4"/>
  <c r="C65" i="4" s="1"/>
  <c r="C64" i="4"/>
  <c r="F64" i="4" s="1"/>
  <c r="F63" i="4"/>
  <c r="E63" i="4"/>
  <c r="F62" i="4"/>
  <c r="E62" i="4"/>
  <c r="D61" i="4"/>
  <c r="D59" i="4" s="1"/>
  <c r="F60" i="4"/>
  <c r="E60" i="4"/>
  <c r="F58" i="4"/>
  <c r="F57" i="4"/>
  <c r="E57" i="4"/>
  <c r="F56" i="4"/>
  <c r="E56" i="4"/>
  <c r="F55" i="4"/>
  <c r="D55" i="4"/>
  <c r="C55" i="4"/>
  <c r="F54" i="4"/>
  <c r="E54" i="4"/>
  <c r="F53" i="4"/>
  <c r="E53" i="4"/>
  <c r="D52" i="4"/>
  <c r="C52" i="4"/>
  <c r="F51" i="4"/>
  <c r="E51" i="4"/>
  <c r="F50" i="4"/>
  <c r="F49" i="4"/>
  <c r="E49" i="4"/>
  <c r="D48" i="4"/>
  <c r="E48" i="4" s="1"/>
  <c r="C48" i="4"/>
  <c r="F47" i="4"/>
  <c r="D46" i="4"/>
  <c r="F46" i="4" s="1"/>
  <c r="C46" i="4"/>
  <c r="F45" i="4"/>
  <c r="E45" i="4"/>
  <c r="D44" i="4"/>
  <c r="C44" i="4"/>
  <c r="F43" i="4"/>
  <c r="E43" i="4"/>
  <c r="D42" i="4"/>
  <c r="E42" i="4" s="1"/>
  <c r="C42" i="4"/>
  <c r="F40" i="4"/>
  <c r="F39" i="4"/>
  <c r="E39" i="4"/>
  <c r="D38" i="4"/>
  <c r="C38" i="4"/>
  <c r="F38" i="4" s="1"/>
  <c r="F37" i="4"/>
  <c r="E37" i="4"/>
  <c r="F36" i="4"/>
  <c r="E36" i="4"/>
  <c r="D35" i="4"/>
  <c r="F35" i="4" s="1"/>
  <c r="C35" i="4"/>
  <c r="F34" i="4"/>
  <c r="E34" i="4"/>
  <c r="D33" i="4"/>
  <c r="F33" i="4" s="1"/>
  <c r="C33" i="4"/>
  <c r="F31" i="4"/>
  <c r="E31" i="4"/>
  <c r="D30" i="4"/>
  <c r="C30" i="4"/>
  <c r="F29" i="4"/>
  <c r="E29" i="4"/>
  <c r="D28" i="4"/>
  <c r="C28" i="4"/>
  <c r="F27" i="4"/>
  <c r="E27" i="4"/>
  <c r="D26" i="4"/>
  <c r="F26" i="4" s="1"/>
  <c r="C26" i="4"/>
  <c r="F25" i="4"/>
  <c r="F24" i="4"/>
  <c r="F23" i="4"/>
  <c r="E23" i="4"/>
  <c r="F22" i="4"/>
  <c r="F21" i="4"/>
  <c r="E21" i="4"/>
  <c r="D20" i="4"/>
  <c r="C20" i="4"/>
  <c r="F18" i="4"/>
  <c r="E18" i="4"/>
  <c r="F17" i="4"/>
  <c r="E17" i="4"/>
  <c r="F16" i="4"/>
  <c r="E16" i="4"/>
  <c r="F15" i="4"/>
  <c r="E15" i="4"/>
  <c r="F14" i="4"/>
  <c r="E14" i="4"/>
  <c r="D13" i="4"/>
  <c r="C13" i="4"/>
  <c r="C12" i="4" s="1"/>
  <c r="D12" i="4"/>
  <c r="F11" i="4"/>
  <c r="F10" i="4"/>
  <c r="E10" i="4"/>
  <c r="F9" i="4"/>
  <c r="E9" i="4"/>
  <c r="F8" i="4"/>
  <c r="E8" i="4"/>
  <c r="F7" i="4"/>
  <c r="E7" i="4"/>
  <c r="D6" i="4"/>
  <c r="C6" i="4"/>
  <c r="C5" i="4" s="1"/>
  <c r="E111" i="4" l="1"/>
  <c r="C169" i="4"/>
  <c r="F30" i="4"/>
  <c r="E74" i="4"/>
  <c r="F190" i="4"/>
  <c r="F184" i="4"/>
  <c r="E26" i="4"/>
  <c r="F136" i="4"/>
  <c r="F198" i="4"/>
  <c r="F52" i="4"/>
  <c r="F6" i="4"/>
  <c r="E33" i="4"/>
  <c r="D126" i="4"/>
  <c r="E13" i="4"/>
  <c r="E12" i="4" s="1"/>
  <c r="C61" i="4"/>
  <c r="F96" i="4"/>
  <c r="E20" i="4"/>
  <c r="F44" i="4"/>
  <c r="C73" i="4"/>
  <c r="C72" i="4" s="1"/>
  <c r="E131" i="4"/>
  <c r="E136" i="4"/>
  <c r="F171" i="4"/>
  <c r="E38" i="4"/>
  <c r="F131" i="4"/>
  <c r="F204" i="4"/>
  <c r="D19" i="4"/>
  <c r="E52" i="4"/>
  <c r="F74" i="4"/>
  <c r="E160" i="4"/>
  <c r="E190" i="4"/>
  <c r="C92" i="4"/>
  <c r="C32" i="4"/>
  <c r="F66" i="4"/>
  <c r="E93" i="4"/>
  <c r="F99" i="4"/>
  <c r="F119" i="4"/>
  <c r="C126" i="4"/>
  <c r="E126" i="4" s="1"/>
  <c r="F207" i="4"/>
  <c r="F150" i="4"/>
  <c r="F12" i="4"/>
  <c r="C19" i="4"/>
  <c r="E30" i="4"/>
  <c r="F42" i="4"/>
  <c r="D121" i="4"/>
  <c r="F121" i="4" s="1"/>
  <c r="F140" i="4"/>
  <c r="D187" i="4"/>
  <c r="F187" i="4" s="1"/>
  <c r="F13" i="4"/>
  <c r="E55" i="4"/>
  <c r="E61" i="4"/>
  <c r="F115" i="4"/>
  <c r="D200" i="4"/>
  <c r="F200" i="4" s="1"/>
  <c r="E150" i="4"/>
  <c r="C149" i="4"/>
  <c r="C145" i="4" s="1"/>
  <c r="C144" i="4" s="1"/>
  <c r="F76" i="4"/>
  <c r="E76" i="4"/>
  <c r="F111" i="4"/>
  <c r="F48" i="4"/>
  <c r="E44" i="4"/>
  <c r="E28" i="4"/>
  <c r="D41" i="4"/>
  <c r="E64" i="4"/>
  <c r="E96" i="4"/>
  <c r="E123" i="4"/>
  <c r="E152" i="4"/>
  <c r="E184" i="4"/>
  <c r="E35" i="4"/>
  <c r="D32" i="4"/>
  <c r="D73" i="4"/>
  <c r="D92" i="4"/>
  <c r="F28" i="4"/>
  <c r="E88" i="4"/>
  <c r="E119" i="4"/>
  <c r="F152" i="4"/>
  <c r="D169" i="4"/>
  <c r="E86" i="4"/>
  <c r="D85" i="4"/>
  <c r="D149" i="4"/>
  <c r="E6" i="4"/>
  <c r="D5" i="4"/>
  <c r="D65" i="4"/>
  <c r="F81" i="4"/>
  <c r="F20" i="4"/>
  <c r="E146" i="4"/>
  <c r="E66" i="4"/>
  <c r="E99" i="4"/>
  <c r="E171" i="4"/>
  <c r="C59" i="4" l="1"/>
  <c r="F61" i="4"/>
  <c r="D145" i="4"/>
  <c r="F19" i="4"/>
  <c r="E187" i="4"/>
  <c r="E19" i="4"/>
  <c r="C91" i="4"/>
  <c r="E121" i="4"/>
  <c r="F126" i="4"/>
  <c r="F85" i="4"/>
  <c r="E85" i="4"/>
  <c r="F169" i="4"/>
  <c r="E169" i="4"/>
  <c r="F65" i="4"/>
  <c r="E65" i="4"/>
  <c r="D91" i="4"/>
  <c r="F92" i="4"/>
  <c r="E92" i="4"/>
  <c r="F5" i="4"/>
  <c r="E5" i="4"/>
  <c r="D72" i="4"/>
  <c r="F73" i="4"/>
  <c r="E73" i="4"/>
  <c r="F32" i="4"/>
  <c r="E32" i="4"/>
  <c r="F149" i="4"/>
  <c r="E149" i="4"/>
  <c r="F145" i="4"/>
  <c r="D144" i="4"/>
  <c r="E145" i="4"/>
  <c r="E59" i="4" l="1"/>
  <c r="C41" i="4"/>
  <c r="F59" i="4"/>
  <c r="E144" i="4"/>
  <c r="F144" i="4"/>
  <c r="F72" i="4"/>
  <c r="E72" i="4"/>
  <c r="F91" i="4"/>
  <c r="E91" i="4"/>
  <c r="D4" i="4"/>
  <c r="E41" i="4" l="1"/>
  <c r="F41" i="4"/>
  <c r="C4" i="4"/>
  <c r="C211" i="4" s="1"/>
  <c r="D211" i="4"/>
  <c r="E4" i="4" l="1"/>
  <c r="F4" i="4"/>
  <c r="F211" i="4"/>
  <c r="E211" i="4"/>
  <c r="F15" i="14" l="1"/>
  <c r="E17" i="15"/>
  <c r="C56" i="14" l="1"/>
  <c r="E47" i="14"/>
  <c r="F56" i="14"/>
  <c r="E56" i="14"/>
  <c r="H58" i="14"/>
  <c r="H51" i="14"/>
  <c r="F53" i="14"/>
  <c r="E53" i="14"/>
  <c r="C53" i="14"/>
  <c r="H55" i="14"/>
  <c r="D12" i="15" l="1"/>
  <c r="E6" i="14" l="1"/>
  <c r="E15" i="15" l="1"/>
  <c r="H10" i="14"/>
  <c r="E20" i="14" l="1"/>
  <c r="C20" i="14"/>
  <c r="D10" i="15" l="1"/>
  <c r="D9" i="15" l="1"/>
  <c r="H39" i="14"/>
  <c r="F32" i="14"/>
  <c r="F60" i="14"/>
  <c r="D15" i="15" l="1"/>
  <c r="H61" i="14" l="1"/>
  <c r="H59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1" i="14"/>
  <c r="H9" i="14"/>
  <c r="H7" i="14"/>
  <c r="E60" i="14"/>
  <c r="H60" i="14" s="1"/>
  <c r="E45" i="14"/>
  <c r="E42" i="14"/>
  <c r="E36" i="14"/>
  <c r="E32" i="14"/>
  <c r="E27" i="14"/>
  <c r="E15" i="14"/>
  <c r="F17" i="15"/>
  <c r="F18" i="15"/>
  <c r="E19" i="15"/>
  <c r="E21" i="15"/>
  <c r="E14" i="15"/>
  <c r="E12" i="15"/>
  <c r="E10" i="15"/>
  <c r="D21" i="15"/>
  <c r="D19" i="15"/>
  <c r="D17" i="15"/>
  <c r="D14" i="15" s="1"/>
  <c r="D8" i="15" s="1"/>
  <c r="C60" i="14"/>
  <c r="F47" i="14"/>
  <c r="C47" i="14"/>
  <c r="F45" i="14"/>
  <c r="C45" i="14"/>
  <c r="F42" i="14"/>
  <c r="C42" i="14"/>
  <c r="F36" i="14"/>
  <c r="C36" i="14"/>
  <c r="D32" i="14"/>
  <c r="D62" i="14" s="1"/>
  <c r="C32" i="14"/>
  <c r="F27" i="14"/>
  <c r="C27" i="14"/>
  <c r="F20" i="14"/>
  <c r="C15" i="14"/>
  <c r="F6" i="14"/>
  <c r="C6" i="14"/>
  <c r="E62" i="14" l="1"/>
  <c r="C62" i="14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D7" i="15"/>
  <c r="F62" i="14"/>
  <c r="H62" i="14" l="1"/>
  <c r="F14" i="15"/>
</calcChain>
</file>

<file path=xl/sharedStrings.xml><?xml version="1.0" encoding="utf-8"?>
<sst xmlns="http://schemas.openxmlformats.org/spreadsheetml/2006/main" count="579" uniqueCount="511">
  <si>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</si>
  <si>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</si>
  <si>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</si>
  <si>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</si>
  <si>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</si>
  <si>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</si>
  <si>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</si>
  <si>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</si>
  <si>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</si>
  <si>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</si>
  <si>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</si>
  <si>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</si>
  <si>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</si>
  <si>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</si>
  <si>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</si>
  <si>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</si>
  <si>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</si>
  <si>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</si>
  <si>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</si>
  <si>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</si>
  <si>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</si>
  <si>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</si>
  <si>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</si>
  <si>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</si>
  <si>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</si>
  <si>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</si>
  <si>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</si>
  <si>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</si>
  <si>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</si>
  <si>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</si>
  <si>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</si>
  <si>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</si>
  <si>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</si>
  <si>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</si>
  <si>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</si>
  <si>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</si>
  <si>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</si>
  <si>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</si>
  <si>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</si>
  <si>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</si>
  <si>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</si>
  <si>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</si>
  <si>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</si>
  <si>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</si>
  <si>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</si>
  <si>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</si>
  <si>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</si>
  <si>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</si>
  <si>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</si>
  <si>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</si>
  <si>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</si>
  <si>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</si>
  <si>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</si>
  <si>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</si>
  <si>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</si>
  <si>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</si>
  <si>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</si>
  <si>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</si>
  <si>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</si>
  <si>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</si>
  <si>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</si>
  <si>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</si>
  <si>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</si>
  <si>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</si>
  <si>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</si>
  <si>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</si>
  <si>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</si>
  <si>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</si>
  <si>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</si>
  <si>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</si>
  <si>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</si>
  <si>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</si>
  <si>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</si>
  <si>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</si>
  <si>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</si>
  <si>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</si>
  <si>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</si>
  <si>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</si>
  <si>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</si>
  <si>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</si>
  <si>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</si>
  <si>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</si>
  <si>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</si>
  <si>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</si>
  <si>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</si>
  <si>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</si>
  <si>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</si>
  <si>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</si>
  <si>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</si>
  <si>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</si>
  <si>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</si>
  <si>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</si>
  <si>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</si>
  <si>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</si>
  <si>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</si>
  <si>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</si>
  <si>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</si>
  <si>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</si>
  <si>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</si>
  <si>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</si>
  <si>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</si>
  <si>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</si>
  <si>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</si>
  <si>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</si>
  <si>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</si>
  <si>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</si>
  <si>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</si>
  <si>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</si>
  <si>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</si>
  <si>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</si>
  <si>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</si>
  <si>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</si>
  <si>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</si>
  <si>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</si>
  <si>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</si>
  <si>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</si>
  <si>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</si>
  <si>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</si>
  <si>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</si>
  <si>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</si>
  <si>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</si>
  <si>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</si>
  <si>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</si>
  <si>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</si>
  <si>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</si>
  <si>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</si>
  <si>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</si>
  <si>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</si>
  <si>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</si>
  <si>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</si>
  <si>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</si>
  <si>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</si>
  <si>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</si>
  <si>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</si>
  <si>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</si>
  <si>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</si>
  <si>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</si>
  <si>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</si>
  <si>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</si>
  <si>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</si>
  <si>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</si>
  <si>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</si>
  <si>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</si>
  <si>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</si>
  <si>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</si>
  <si>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</si>
  <si>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</si>
  <si>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</si>
  <si>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</si>
  <si>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</si>
  <si>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</si>
  <si>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</si>
  <si>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</si>
  <si>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</si>
  <si>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</si>
  <si>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</si>
  <si>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</si>
  <si>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</si>
  <si>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</si>
  <si>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</si>
  <si>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</si>
  <si>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</si>
  <si>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</si>
  <si>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</si>
  <si>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</si>
  <si>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</si>
  <si>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</si>
  <si>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</si>
  <si>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</si>
  <si>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</si>
  <si>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</si>
  <si>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</si>
  <si>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</si>
  <si>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</si>
  <si>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</si>
  <si>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</si>
  <si>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</si>
  <si>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</si>
  <si>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</si>
  <si>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</si>
  <si>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</si>
  <si>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</si>
  <si>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</si>
  <si>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</si>
  <si>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</si>
  <si>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</si>
  <si>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</si>
  <si>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</si>
  <si>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</si>
  <si>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</si>
  <si>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</si>
  <si>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</si>
  <si>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</si>
  <si>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</si>
  <si>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</si>
  <si>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</si>
  <si>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</si>
  <si>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</si>
  <si>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</si>
  <si>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</si>
  <si>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</si>
  <si>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</si>
  <si>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</si>
  <si>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</si>
  <si>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</si>
  <si>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</si>
  <si>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</si>
  <si>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</si>
  <si>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</si>
  <si>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</si>
  <si>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</si>
  <si>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</si>
  <si>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</si>
  <si>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</si>
  <si>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</si>
  <si>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</si>
  <si>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</si>
  <si>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</si>
  <si>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</si>
  <si>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</si>
  <si>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</si>
  <si>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</si>
  <si>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</si>
  <si>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</si>
  <si>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</si>
  <si>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</si>
  <si>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</si>
  <si>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</si>
  <si>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</si>
  <si>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</si>
  <si>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</si>
  <si>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</si>
  <si>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</si>
  <si>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</si>
  <si>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</si>
  <si>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</si>
  <si>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</si>
  <si>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</si>
  <si>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</si>
  <si>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</si>
  <si>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</si>
  <si>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</si>
  <si>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</si>
  <si>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</si>
  <si>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</si>
  <si>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</si>
  <si>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</si>
  <si>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</si>
  <si>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</si>
  <si>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</si>
  <si>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</si>
  <si>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</si>
  <si>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</si>
  <si>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</si>
  <si>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</si>
  <si>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</si>
  <si>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</si>
  <si>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</si>
  <si>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</si>
  <si>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</si>
  <si>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</si>
  <si>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</si>
  <si>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</si>
  <si>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</si>
  <si>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</si>
  <si>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</si>
  <si>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</si>
  <si>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</si>
  <si>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</si>
  <si>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</si>
  <si>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</si>
  <si>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</si>
  <si>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</si>
  <si>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</si>
  <si>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</si>
  <si>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</si>
  <si>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</si>
  <si>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</si>
  <si>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</si>
  <si>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</si>
  <si>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</si>
  <si>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</si>
  <si>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</si>
  <si>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</si>
  <si>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</si>
  <si>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</si>
  <si>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</si>
  <si>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</si>
  <si>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</si>
  <si>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</si>
  <si>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</si>
  <si>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</si>
  <si>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</si>
  <si>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</si>
  <si>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</si>
  <si>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</si>
  <si>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</si>
  <si>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</si>
  <si>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</si>
  <si>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</si>
  <si>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</si>
  <si>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</si>
  <si>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</si>
  <si>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</si>
  <si>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</si>
  <si>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</si>
  <si>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</si>
  <si>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</si>
  <si>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</si>
  <si>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</si>
  <si>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</si>
  <si>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</si>
  <si>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</si>
  <si>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</si>
  <si>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</si>
  <si>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</si>
  <si>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</si>
  <si>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</si>
  <si>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</si>
  <si>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</si>
  <si>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</si>
  <si>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</si>
  <si>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</si>
  <si>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</si>
  <si>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</si>
  <si>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</si>
  <si>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</si>
  <si>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</si>
  <si>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</si>
  <si>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</si>
  <si>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</si>
  <si>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</si>
  <si>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</si>
  <si>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</si>
  <si>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</si>
  <si>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</si>
  <si>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</si>
  <si>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</si>
  <si>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</si>
  <si>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</si>
  <si>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</si>
  <si>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</si>
  <si>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</si>
  <si>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</si>
  <si>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</si>
  <si>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</si>
  <si>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</si>
  <si>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</si>
  <si>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</si>
  <si>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</si>
  <si>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</si>
  <si>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</si>
  <si>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</si>
  <si>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</si>
  <si>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</si>
  <si>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</si>
  <si>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</si>
  <si>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</si>
  <si>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</si>
  <si>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</si>
  <si>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</si>
  <si>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</si>
  <si>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</si>
  <si>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</si>
  <si>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</si>
  <si>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</si>
  <si>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</si>
  <si>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</si>
  <si>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</si>
  <si>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</si>
  <si>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</si>
  <si>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</si>
  <si>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</si>
  <si>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</si>
  <si>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</si>
  <si>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</si>
  <si>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</si>
  <si>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</si>
  <si>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</si>
  <si>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</si>
  <si>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</si>
  <si>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</si>
  <si>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</si>
  <si>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</si>
  <si>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</si>
  <si>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</si>
  <si>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</si>
  <si>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</si>
  <si>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</si>
  <si>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</si>
  <si>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</si>
  <si>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</si>
  <si>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</si>
  <si>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 осуществление государственного полномочия Свердловской области по предоставлению гражданам, проживающим на территории Свердловской области, меры социальной поддержки по частичному освобождению от платы за коммунальные услуги 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</si>
  <si>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</si>
  <si>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</si>
  <si>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</si>
  <si>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</si>
  <si>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</si>
  <si>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</si>
  <si>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</si>
  <si>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</si>
  <si>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</si>
  <si>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</si>
  <si>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</si>
  <si>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</si>
  <si>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</si>
  <si>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</si>
  <si>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</si>
  <si>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</si>
  <si>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</si>
  <si>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</si>
  <si>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</si>
  <si>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</si>
  <si>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>Другие вопросы в обасти средств массовой информации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</si>
  <si>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</si>
  <si>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</si>
  <si>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</si>
  <si>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</si>
  <si>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</si>
  <si>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</si>
  <si>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</si>
  <si>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</si>
  <si>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</si>
  <si>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</si>
  <si>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</si>
  <si>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</si>
  <si>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</si>
  <si>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</si>
  <si>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</si>
  <si>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</si>
  <si>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</si>
  <si>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</si>
  <si>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</si>
  <si>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</si>
  <si>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</si>
  <si>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</si>
  <si>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</si>
  <si>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</si>
  <si>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</si>
  <si>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</si>
  <si>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</si>
  <si>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</si>
  <si>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</si>
  <si>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</si>
  <si>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</si>
  <si>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</si>
  <si>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</si>
  <si>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Сумма бюджетных назначений на 2022 год                (в тыс.руб.)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</si>
  <si>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</si>
  <si>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</si>
  <si>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</si>
  <si>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</si>
  <si>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</si>
  <si>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</si>
  <si>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</si>
  <si>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</si>
  <si>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</si>
  <si>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</si>
  <si>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</si>
  <si>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</si>
  <si>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</si>
  <si>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</si>
  <si>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</si>
  <si>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</si>
  <si>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</si>
  <si>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</si>
  <si>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</si>
  <si>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919 1 16 10100 04 0000 140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</si>
  <si>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</si>
  <si>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</si>
  <si>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</si>
  <si>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</si>
  <si>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</si>
  <si>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</si>
  <si>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</si>
  <si>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>182  1  05  01  050  01  0000  110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</si>
  <si>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</si>
  <si>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</si>
  <si>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</si>
  <si>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</si>
  <si>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</si>
  <si>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</si>
  <si>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</si>
  <si>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017 1 16 01193 01 0000 140</t>
  </si>
  <si>
    <t>913 1  16  07090  04  0000  140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</si>
  <si>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</si>
  <si>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913 1 16 10100 04 0000 140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</si>
  <si>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</si>
  <si>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</si>
  <si>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</si>
  <si>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908  2  19  60010  04  0000  150</t>
  </si>
  <si>
    <t xml:space="preserve">                                                                                                                                                                          </t>
  </si>
  <si>
    <t xml:space="preserve"> Спорт высших достижений</t>
  </si>
  <si>
    <t>000  1  11  09080  04  0000  120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</si>
  <si>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</t>
  </si>
  <si>
    <t>000  1  13  02994  04  0001  130</t>
  </si>
  <si>
    <t>913  1  13  02994  04  0001  130</t>
  </si>
  <si>
    <t>000  1  13  02994  04  0006  130</t>
  </si>
  <si>
    <t>000 1 16 10100 04 0000 140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</si>
  <si>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</si>
  <si>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 xml:space="preserve"> по состоянию на 01.08.2022 года</t>
  </si>
  <si>
    <t>Исполнено    на 01.08.2022г., в тыс. руб.</t>
  </si>
  <si>
    <t>на 01.08.2022 г.</t>
  </si>
  <si>
    <t>Исполнение на 01.08.2022 г., в тысячах рублей</t>
  </si>
  <si>
    <t>на  01.08.2022 г.</t>
  </si>
  <si>
    <t>на 01.08.2021 г.</t>
  </si>
  <si>
    <t>Сумма фактического поступления на 01.08.2022 г.              (в тыс.руб.)</t>
  </si>
  <si>
    <t>Рост, снижение         (+, -) в тыс. руб.</t>
  </si>
  <si>
    <t>Исполнение бюджета Невьянского городского округа по состоянию на 01.08.2022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</si>
  <si>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7 566,85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</si>
</sst>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7.5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0" fillId="2" borderId="14"/>
    <xf numFmtId="4" fontId="31" fillId="0" borderId="15">
      <alignment horizontal="right" vertical="top" shrinkToFit="1"/>
    </xf>
    <xf numFmtId="0" fontId="33" fillId="0" borderId="0" applyNumberFormat="0" applyFill="0" applyBorder="0" applyAlignment="0" applyProtection="0"/>
    <xf numFmtId="49" fontId="31" fillId="0" borderId="17">
      <alignment horizontal="center"/>
    </xf>
  </cellStyleXfs>
  <cellXfs count="304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0" fillId="0" borderId="1" xfId="0" applyBorder="1"/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top"/>
    </xf>
    <xf numFmtId="4" fontId="10" fillId="0" borderId="20" xfId="0" applyNumberFormat="1" applyFont="1" applyFill="1" applyBorder="1"/>
    <xf numFmtId="4" fontId="0" fillId="0" borderId="0" xfId="0" applyNumberFormat="1" applyBorder="1"/>
    <xf numFmtId="0" fontId="34" fillId="0" borderId="4" xfId="3" applyFont="1" applyFill="1" applyBorder="1" applyAlignment="1">
      <alignment horizontal="left" vertical="center"/>
    </xf>
    <xf numFmtId="0" fontId="34" fillId="0" borderId="5" xfId="3" applyFont="1" applyFill="1" applyBorder="1" applyAlignment="1">
      <alignment vertical="top" wrapText="1"/>
    </xf>
    <xf numFmtId="4" fontId="39" fillId="0" borderId="5" xfId="3" applyNumberFormat="1" applyFont="1" applyFill="1" applyBorder="1" applyAlignment="1">
      <alignment horizontal="center" vertical="center"/>
    </xf>
    <xf numFmtId="4" fontId="39" fillId="0" borderId="10" xfId="3" applyNumberFormat="1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42" fillId="0" borderId="7" xfId="0" applyNumberFormat="1" applyFont="1" applyFill="1" applyBorder="1" applyAlignment="1">
      <alignment horizontal="center" vertical="center"/>
    </xf>
    <xf numFmtId="4" fontId="42" fillId="0" borderId="7" xfId="3" applyNumberFormat="1" applyFont="1" applyFill="1" applyBorder="1" applyAlignment="1">
      <alignment horizontal="center" vertical="center"/>
    </xf>
    <xf numFmtId="4" fontId="42" fillId="0" borderId="11" xfId="3" applyNumberFormat="1" applyFont="1" applyFill="1" applyBorder="1" applyAlignment="1">
      <alignment horizontal="center"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42" fillId="0" borderId="1" xfId="0" applyNumberFormat="1" applyFont="1" applyFill="1" applyBorder="1" applyAlignment="1">
      <alignment horizontal="center" vertical="center"/>
    </xf>
    <xf numFmtId="4" fontId="42" fillId="0" borderId="1" xfId="3" applyNumberFormat="1" applyFont="1" applyFill="1" applyBorder="1" applyAlignment="1">
      <alignment horizontal="center" vertical="center"/>
    </xf>
    <xf numFmtId="4" fontId="42" fillId="0" borderId="12" xfId="3" applyNumberFormat="1" applyFont="1" applyFill="1" applyBorder="1" applyAlignment="1">
      <alignment horizontal="center" vertical="center"/>
    </xf>
    <xf numFmtId="0" fontId="32" fillId="0" borderId="9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42" fillId="0" borderId="2" xfId="0" applyNumberFormat="1" applyFont="1" applyFill="1" applyBorder="1" applyAlignment="1">
      <alignment horizontal="center" vertical="center"/>
    </xf>
    <xf numFmtId="4" fontId="42" fillId="0" borderId="2" xfId="3" applyNumberFormat="1" applyFont="1" applyFill="1" applyBorder="1" applyAlignment="1">
      <alignment horizontal="center" vertical="center"/>
    </xf>
    <xf numFmtId="4" fontId="42" fillId="0" borderId="13" xfId="3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 wrapText="1"/>
    </xf>
    <xf numFmtId="4" fontId="39" fillId="0" borderId="5" xfId="3" applyNumberFormat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left" vertical="center"/>
    </xf>
    <xf numFmtId="0" fontId="32" fillId="0" borderId="8" xfId="1" applyFont="1" applyFill="1" applyBorder="1" applyAlignment="1">
      <alignment horizontal="left" vertical="center"/>
    </xf>
    <xf numFmtId="0" fontId="32" fillId="0" borderId="1" xfId="1" applyNumberFormat="1" applyFont="1" applyFill="1" applyBorder="1" applyAlignment="1">
      <alignment horizontal="justify" vertical="top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justify" vertical="top" wrapText="1"/>
    </xf>
    <xf numFmtId="0" fontId="32" fillId="0" borderId="9" xfId="1" applyFont="1" applyFill="1" applyBorder="1" applyAlignment="1">
      <alignment horizontal="left" vertical="center"/>
    </xf>
    <xf numFmtId="0" fontId="32" fillId="0" borderId="2" xfId="1" applyFont="1" applyFill="1" applyBorder="1" applyAlignment="1">
      <alignment horizontal="justify" vertical="top" wrapText="1"/>
    </xf>
    <xf numFmtId="0" fontId="34" fillId="0" borderId="4" xfId="3" applyFont="1" applyFill="1" applyBorder="1" applyAlignment="1">
      <alignment horizontal="center" vertical="center"/>
    </xf>
    <xf numFmtId="0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justify" vertical="top" wrapText="1"/>
    </xf>
    <xf numFmtId="4" fontId="42" fillId="0" borderId="16" xfId="0" applyNumberFormat="1" applyFont="1" applyFill="1" applyBorder="1" applyAlignment="1">
      <alignment horizontal="center" vertical="center" shrinkToFit="1"/>
    </xf>
    <xf numFmtId="4" fontId="42" fillId="0" borderId="16" xfId="0" applyNumberFormat="1" applyFont="1" applyFill="1" applyBorder="1" applyAlignment="1">
      <alignment horizontal="center" vertical="center"/>
    </xf>
    <xf numFmtId="4" fontId="42" fillId="0" borderId="16" xfId="3" applyNumberFormat="1" applyFont="1" applyFill="1" applyBorder="1" applyAlignment="1">
      <alignment horizontal="center" vertical="center"/>
    </xf>
    <xf numFmtId="4" fontId="42" fillId="0" borderId="19" xfId="3" applyNumberFormat="1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top" wrapText="1"/>
    </xf>
    <xf numFmtId="0" fontId="34" fillId="0" borderId="4" xfId="3" applyFont="1" applyFill="1" applyBorder="1" applyAlignment="1">
      <alignment horizontal="left" vertical="center" wrapText="1"/>
    </xf>
    <xf numFmtId="0" fontId="32" fillId="0" borderId="6" xfId="3" applyFont="1" applyFill="1" applyBorder="1" applyAlignment="1">
      <alignment horizontal="left" vertical="center" wrapText="1"/>
    </xf>
    <xf numFmtId="0" fontId="32" fillId="0" borderId="9" xfId="3" applyFont="1" applyFill="1" applyBorder="1" applyAlignment="1">
      <alignment horizontal="left" vertical="center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2" xfId="0" applyNumberFormat="1" applyFont="1" applyFill="1" applyBorder="1" applyAlignment="1">
      <alignment horizontal="left" vertical="top" wrapText="1"/>
    </xf>
    <xf numFmtId="49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" xfId="8" applyFont="1" applyFill="1" applyBorder="1" applyAlignment="1">
      <alignment horizontal="left" vertical="top" wrapText="1" shrinkToFit="1"/>
    </xf>
    <xf numFmtId="49" fontId="32" fillId="0" borderId="9" xfId="8" applyNumberFormat="1" applyFont="1" applyFill="1" applyBorder="1" applyAlignment="1" applyProtection="1">
      <alignment horizontal="left" vertical="center" shrinkToFit="1"/>
    </xf>
    <xf numFmtId="4" fontId="42" fillId="0" borderId="1" xfId="0" applyNumberFormat="1" applyFont="1" applyFill="1" applyBorder="1" applyAlignment="1">
      <alignment horizontal="center" vertical="center" wrapText="1"/>
    </xf>
    <xf numFmtId="0" fontId="32" fillId="0" borderId="1" xfId="11" applyNumberFormat="1" applyFont="1" applyFill="1" applyBorder="1" applyAlignment="1" applyProtection="1">
      <alignment horizontal="left" vertical="top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justify" vertical="top"/>
    </xf>
    <xf numFmtId="0" fontId="32" fillId="0" borderId="1" xfId="3" applyFont="1" applyFill="1" applyBorder="1" applyAlignment="1">
      <alignment horizontal="justify" vertical="top"/>
    </xf>
    <xf numFmtId="0" fontId="42" fillId="0" borderId="1" xfId="3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center"/>
    </xf>
    <xf numFmtId="0" fontId="36" fillId="0" borderId="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32" fillId="0" borderId="7" xfId="3" applyFont="1" applyFill="1" applyBorder="1" applyAlignment="1">
      <alignment horizontal="justify" vertical="top"/>
    </xf>
    <xf numFmtId="1" fontId="32" fillId="0" borderId="9" xfId="3" applyNumberFormat="1" applyFont="1" applyFill="1" applyBorder="1" applyAlignment="1">
      <alignment horizontal="left" vertical="center"/>
    </xf>
    <xf numFmtId="0" fontId="34" fillId="0" borderId="5" xfId="3" applyFont="1" applyFill="1" applyBorder="1" applyAlignment="1">
      <alignment horizontal="left" vertical="center"/>
    </xf>
    <xf numFmtId="4" fontId="42" fillId="0" borderId="16" xfId="3" applyNumberFormat="1" applyFont="1" applyFill="1" applyBorder="1" applyAlignment="1">
      <alignment horizontal="center" vertical="center" wrapText="1"/>
    </xf>
    <xf numFmtId="2" fontId="32" fillId="0" borderId="8" xfId="3" applyNumberFormat="1" applyFont="1" applyFill="1" applyBorder="1" applyAlignment="1">
      <alignment horizontal="left" vertical="center"/>
    </xf>
    <xf numFmtId="0" fontId="43" fillId="0" borderId="1" xfId="11" applyNumberFormat="1" applyFont="1" applyFill="1" applyBorder="1" applyAlignment="1" applyProtection="1">
      <alignment vertical="top" wrapText="1"/>
    </xf>
    <xf numFmtId="4" fontId="42" fillId="0" borderId="1" xfId="3" applyNumberFormat="1" applyFont="1" applyFill="1" applyBorder="1" applyAlignment="1">
      <alignment horizontal="center" vertical="center" wrapText="1"/>
    </xf>
    <xf numFmtId="0" fontId="32" fillId="0" borderId="1" xfId="8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right" vertical="top"/>
    </xf>
    <xf numFmtId="0" fontId="45" fillId="0" borderId="0" xfId="0" applyFont="1"/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 wrapText="1"/>
    </xf>
    <xf numFmtId="168" fontId="44" fillId="0" borderId="5" xfId="1" applyNumberFormat="1" applyFont="1" applyFill="1" applyBorder="1" applyAlignment="1">
      <alignment horizontal="center" vertical="center" wrapText="1"/>
    </xf>
    <xf numFmtId="0" fontId="46" fillId="0" borderId="5" xfId="1" applyFont="1" applyFill="1" applyBorder="1" applyAlignment="1">
      <alignment horizontal="center" vertical="center" wrapText="1"/>
    </xf>
    <xf numFmtId="0" fontId="42" fillId="0" borderId="18" xfId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top"/>
    </xf>
    <xf numFmtId="0" fontId="42" fillId="0" borderId="16" xfId="1" applyFont="1" applyFill="1" applyBorder="1" applyAlignment="1">
      <alignment horizontal="center" vertical="center" wrapText="1"/>
    </xf>
    <xf numFmtId="0" fontId="42" fillId="0" borderId="16" xfId="1" applyNumberFormat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center"/>
    </xf>
    <xf numFmtId="1" fontId="42" fillId="0" borderId="19" xfId="1" applyNumberFormat="1" applyFont="1" applyFill="1" applyBorder="1" applyAlignment="1">
      <alignment horizontal="center" vertical="center"/>
    </xf>
    <xf numFmtId="0" fontId="34" fillId="0" borderId="18" xfId="3" applyFont="1" applyFill="1" applyBorder="1" applyAlignment="1">
      <alignment horizontal="left" vertical="center"/>
    </xf>
    <xf numFmtId="0" fontId="34" fillId="0" borderId="16" xfId="3" applyFont="1" applyFill="1" applyBorder="1" applyAlignment="1">
      <alignment vertical="top" wrapText="1"/>
    </xf>
    <xf numFmtId="4" fontId="39" fillId="0" borderId="16" xfId="3" applyNumberFormat="1" applyFont="1" applyFill="1" applyBorder="1" applyAlignment="1">
      <alignment horizontal="center" vertical="center"/>
    </xf>
    <xf numFmtId="4" fontId="39" fillId="0" borderId="19" xfId="3" applyNumberFormat="1" applyFont="1" applyFill="1" applyBorder="1" applyAlignment="1">
      <alignment horizontal="center" vertical="center"/>
    </xf>
    <xf numFmtId="0" fontId="34" fillId="0" borderId="21" xfId="3" applyFont="1" applyFill="1" applyBorder="1" applyAlignment="1">
      <alignment horizontal="left" vertical="center"/>
    </xf>
    <xf numFmtId="0" fontId="34" fillId="0" borderId="22" xfId="3" applyFont="1" applyFill="1" applyBorder="1" applyAlignment="1">
      <alignment horizontal="justify" vertical="top" wrapText="1"/>
    </xf>
    <xf numFmtId="4" fontId="39" fillId="0" borderId="22" xfId="3" applyNumberFormat="1" applyFont="1" applyFill="1" applyBorder="1" applyAlignment="1">
      <alignment horizontal="center" vertical="center"/>
    </xf>
    <xf numFmtId="4" fontId="39" fillId="0" borderId="23" xfId="3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justify" vertical="top"/>
    </xf>
    <xf numFmtId="0" fontId="34" fillId="0" borderId="24" xfId="3" applyFont="1" applyFill="1" applyBorder="1" applyAlignment="1">
      <alignment horizontal="center" vertical="center"/>
    </xf>
    <xf numFmtId="0" fontId="34" fillId="0" borderId="25" xfId="3" applyFont="1" applyFill="1" applyBorder="1" applyAlignment="1">
      <alignment horizontal="center" vertical="center" wrapText="1"/>
    </xf>
    <xf numFmtId="4" fontId="39" fillId="0" borderId="25" xfId="3" applyNumberFormat="1" applyFont="1" applyFill="1" applyBorder="1" applyAlignment="1">
      <alignment horizontal="center" vertical="center"/>
    </xf>
    <xf numFmtId="4" fontId="39" fillId="0" borderId="26" xfId="3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vertical="top" wrapText="1"/>
    </xf>
    <xf numFmtId="0" fontId="34" fillId="0" borderId="5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 wrapText="1"/>
    </xf>
    <xf numFmtId="0" fontId="32" fillId="0" borderId="7" xfId="0" applyNumberFormat="1" applyFont="1" applyFill="1" applyBorder="1" applyAlignment="1">
      <alignment vertical="top" wrapText="1"/>
    </xf>
    <xf numFmtId="0" fontId="32" fillId="0" borderId="2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horizontal="left" vertical="top" wrapText="1"/>
    </xf>
    <xf numFmtId="0" fontId="32" fillId="0" borderId="7" xfId="0" applyNumberFormat="1" applyFont="1" applyFill="1" applyBorder="1" applyAlignment="1">
      <alignment horizontal="left" vertical="top" wrapText="1"/>
    </xf>
    <xf numFmtId="0" fontId="32" fillId="0" borderId="16" xfId="0" applyNumberFormat="1" applyFont="1" applyFill="1" applyBorder="1" applyAlignment="1">
      <alignment horizontal="left" vertical="top" wrapText="1"/>
    </xf>
    <xf numFmtId="0" fontId="37" fillId="0" borderId="4" xfId="3" applyFont="1" applyFill="1" applyBorder="1" applyAlignment="1">
      <alignment horizontal="left" vertical="center"/>
    </xf>
    <xf numFmtId="0" fontId="37" fillId="0" borderId="5" xfId="0" applyNumberFormat="1" applyFont="1" applyFill="1" applyBorder="1" applyAlignment="1">
      <alignment horizontal="left" vertical="top" wrapText="1"/>
    </xf>
    <xf numFmtId="4" fontId="40" fillId="0" borderId="5" xfId="3" applyNumberFormat="1" applyFont="1" applyFill="1" applyBorder="1" applyAlignment="1">
      <alignment horizontal="center" vertical="center"/>
    </xf>
    <xf numFmtId="4" fontId="40" fillId="0" borderId="10" xfId="3" applyNumberFormat="1" applyFont="1" applyFill="1" applyBorder="1" applyAlignment="1">
      <alignment horizontal="center" vertical="center"/>
    </xf>
    <xf numFmtId="4" fontId="47" fillId="0" borderId="5" xfId="3" applyNumberFormat="1" applyFont="1" applyFill="1" applyBorder="1" applyAlignment="1">
      <alignment horizontal="center" vertical="center"/>
    </xf>
    <xf numFmtId="4" fontId="47" fillId="0" borderId="22" xfId="3" applyNumberFormat="1" applyFont="1" applyFill="1" applyBorder="1" applyAlignment="1">
      <alignment horizontal="center" vertical="center"/>
    </xf>
    <xf numFmtId="0" fontId="34" fillId="0" borderId="24" xfId="3" applyFont="1" applyFill="1" applyBorder="1" applyAlignment="1">
      <alignment horizontal="left" vertical="center"/>
    </xf>
    <xf numFmtId="0" fontId="34" fillId="0" borderId="25" xfId="3" applyFont="1" applyFill="1" applyBorder="1" applyAlignment="1">
      <alignment horizontal="justify" vertical="top" wrapText="1"/>
    </xf>
    <xf numFmtId="4" fontId="47" fillId="0" borderId="25" xfId="3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vertical="top" wrapText="1"/>
    </xf>
    <xf numFmtId="4" fontId="40" fillId="0" borderId="5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vertical="top" wrapText="1"/>
    </xf>
    <xf numFmtId="49" fontId="32" fillId="0" borderId="2" xfId="0" applyNumberFormat="1" applyFont="1" applyFill="1" applyBorder="1" applyAlignment="1">
      <alignment vertical="top" wrapText="1"/>
    </xf>
    <xf numFmtId="0" fontId="37" fillId="0" borderId="4" xfId="3" applyFont="1" applyFill="1" applyBorder="1" applyAlignment="1">
      <alignment horizontal="left" vertical="center" wrapText="1"/>
    </xf>
    <xf numFmtId="0" fontId="37" fillId="0" borderId="5" xfId="3" applyFont="1" applyFill="1" applyBorder="1" applyAlignment="1">
      <alignment horizontal="justify" vertical="top" wrapText="1"/>
    </xf>
    <xf numFmtId="49" fontId="34" fillId="0" borderId="4" xfId="8" applyNumberFormat="1" applyFont="1" applyFill="1" applyBorder="1" applyAlignment="1" applyProtection="1">
      <alignment horizontal="left" vertical="center" shrinkToFit="1"/>
    </xf>
    <xf numFmtId="0" fontId="34" fillId="0" borderId="5" xfId="8" applyFont="1" applyFill="1" applyBorder="1" applyAlignment="1">
      <alignment horizontal="left" vertical="top" wrapText="1" shrinkToFit="1"/>
    </xf>
    <xf numFmtId="49" fontId="32" fillId="0" borderId="6" xfId="8" applyNumberFormat="1" applyFont="1" applyFill="1" applyBorder="1" applyAlignment="1" applyProtection="1">
      <alignment horizontal="left" vertical="center" shrinkToFit="1"/>
    </xf>
    <xf numFmtId="0" fontId="32" fillId="0" borderId="7" xfId="8" applyFont="1" applyFill="1" applyBorder="1" applyAlignment="1">
      <alignment horizontal="left" vertical="top" wrapText="1" shrinkToFit="1"/>
    </xf>
    <xf numFmtId="0" fontId="32" fillId="0" borderId="2" xfId="8" applyFont="1" applyFill="1" applyBorder="1" applyAlignment="1">
      <alignment horizontal="left" vertical="top" wrapText="1" shrinkToFit="1"/>
    </xf>
    <xf numFmtId="0" fontId="34" fillId="0" borderId="5" xfId="10" applyFont="1" applyFill="1" applyBorder="1" applyAlignment="1">
      <alignment horizontal="left" wrapText="1"/>
    </xf>
    <xf numFmtId="0" fontId="32" fillId="0" borderId="7" xfId="10" applyFont="1" applyFill="1" applyBorder="1" applyAlignment="1">
      <alignment horizontal="left" wrapText="1"/>
    </xf>
    <xf numFmtId="0" fontId="32" fillId="0" borderId="2" xfId="10" applyFont="1" applyFill="1" applyBorder="1" applyAlignment="1">
      <alignment horizontal="left" wrapText="1"/>
    </xf>
    <xf numFmtId="0" fontId="34" fillId="0" borderId="5" xfId="8" applyFont="1" applyFill="1" applyBorder="1" applyAlignment="1">
      <alignment horizontal="left" vertical="center" wrapText="1" shrinkToFit="1"/>
    </xf>
    <xf numFmtId="0" fontId="34" fillId="0" borderId="5" xfId="8" applyNumberFormat="1" applyFont="1" applyFill="1" applyBorder="1" applyAlignment="1">
      <alignment horizontal="left" vertical="center" wrapText="1" shrinkToFit="1"/>
    </xf>
    <xf numFmtId="0" fontId="43" fillId="0" borderId="7" xfId="11" applyNumberFormat="1" applyFont="1" applyFill="1" applyBorder="1" applyAlignment="1" applyProtection="1">
      <alignment vertical="top" wrapText="1"/>
    </xf>
    <xf numFmtId="0" fontId="32" fillId="0" borderId="2" xfId="8" applyNumberFormat="1" applyFont="1" applyFill="1" applyBorder="1" applyAlignment="1">
      <alignment horizontal="left" vertical="center" wrapText="1" shrinkToFit="1"/>
    </xf>
    <xf numFmtId="4" fontId="42" fillId="0" borderId="2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horizontal="center" vertical="center" wrapText="1"/>
    </xf>
    <xf numFmtId="4" fontId="42" fillId="0" borderId="7" xfId="0" applyNumberFormat="1" applyFont="1" applyFill="1" applyBorder="1" applyAlignment="1">
      <alignment horizontal="center" vertical="center" wrapText="1"/>
    </xf>
    <xf numFmtId="49" fontId="37" fillId="0" borderId="4" xfId="8" applyNumberFormat="1" applyFont="1" applyFill="1" applyBorder="1" applyAlignment="1" applyProtection="1">
      <alignment horizontal="left" vertical="center" wrapText="1" shrinkToFit="1"/>
    </xf>
    <xf numFmtId="0" fontId="37" fillId="0" borderId="5" xfId="8" applyFont="1" applyFill="1" applyBorder="1" applyAlignment="1">
      <alignment horizontal="left" vertical="top" wrapText="1" shrinkToFit="1"/>
    </xf>
    <xf numFmtId="4" fontId="40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49" fontId="34" fillId="0" borderId="4" xfId="8" applyNumberFormat="1" applyFont="1" applyFill="1" applyBorder="1" applyAlignment="1" applyProtection="1">
      <alignment horizontal="left" vertical="center" wrapText="1" shrinkToFit="1"/>
    </xf>
    <xf numFmtId="0" fontId="34" fillId="0" borderId="5" xfId="3" applyFont="1" applyFill="1" applyBorder="1" applyAlignment="1">
      <alignment horizontal="left" vertical="top" wrapText="1"/>
    </xf>
    <xf numFmtId="49" fontId="32" fillId="0" borderId="6" xfId="8" applyNumberFormat="1" applyFont="1" applyFill="1" applyBorder="1" applyAlignment="1" applyProtection="1">
      <alignment horizontal="left" vertical="center" wrapText="1" shrinkToFit="1"/>
    </xf>
    <xf numFmtId="0" fontId="32" fillId="0" borderId="7" xfId="3" applyFont="1" applyFill="1" applyBorder="1" applyAlignment="1">
      <alignment horizontal="left" vertical="top" wrapText="1"/>
    </xf>
    <xf numFmtId="1" fontId="32" fillId="0" borderId="9" xfId="0" applyNumberFormat="1" applyFont="1" applyFill="1" applyBorder="1" applyAlignment="1">
      <alignment horizontal="left" vertical="center" wrapText="1"/>
    </xf>
    <xf numFmtId="0" fontId="32" fillId="0" borderId="2" xfId="11" applyNumberFormat="1" applyFont="1" applyFill="1" applyBorder="1" applyAlignment="1" applyProtection="1">
      <alignment vertical="top" wrapText="1"/>
    </xf>
    <xf numFmtId="0" fontId="34" fillId="0" borderId="5" xfId="9" applyNumberFormat="1" applyFont="1" applyFill="1" applyBorder="1" applyAlignment="1" applyProtection="1">
      <alignment horizontal="left" vertical="top" wrapText="1"/>
    </xf>
    <xf numFmtId="0" fontId="32" fillId="0" borderId="2" xfId="11" applyNumberFormat="1" applyFont="1" applyFill="1" applyBorder="1" applyAlignment="1" applyProtection="1">
      <alignment horizontal="left" vertical="top" wrapText="1"/>
    </xf>
    <xf numFmtId="0" fontId="37" fillId="0" borderId="5" xfId="3" applyFont="1" applyFill="1" applyBorder="1" applyAlignment="1">
      <alignment horizontal="justify" vertical="top"/>
    </xf>
    <xf numFmtId="0" fontId="42" fillId="0" borderId="2" xfId="3" applyFont="1" applyFill="1" applyBorder="1" applyAlignment="1">
      <alignment horizontal="justify" vertical="top" wrapText="1"/>
    </xf>
    <xf numFmtId="0" fontId="34" fillId="0" borderId="5" xfId="0" applyFont="1" applyFill="1" applyBorder="1" applyAlignment="1">
      <alignment horizontal="justify" vertical="center"/>
    </xf>
    <xf numFmtId="0" fontId="32" fillId="0" borderId="7" xfId="0" applyFont="1" applyFill="1" applyBorder="1" applyAlignment="1">
      <alignment horizontal="justify" vertical="center"/>
    </xf>
    <xf numFmtId="0" fontId="32" fillId="0" borderId="16" xfId="3" applyFont="1" applyFill="1" applyBorder="1" applyAlignment="1">
      <alignment horizontal="justify" vertical="top"/>
    </xf>
    <xf numFmtId="0" fontId="32" fillId="0" borderId="7" xfId="0" applyFont="1" applyFill="1" applyBorder="1" applyAlignment="1">
      <alignment wrapText="1"/>
    </xf>
    <xf numFmtId="0" fontId="32" fillId="0" borderId="2" xfId="0" applyFont="1" applyFill="1" applyBorder="1" applyAlignment="1">
      <alignment horizontal="justify" vertical="center" wrapText="1"/>
    </xf>
    <xf numFmtId="0" fontId="37" fillId="0" borderId="5" xfId="3" applyFont="1" applyFill="1" applyBorder="1" applyAlignment="1">
      <alignment horizontal="left" vertical="top" wrapText="1"/>
    </xf>
    <xf numFmtId="0" fontId="43" fillId="0" borderId="9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41" fillId="0" borderId="4" xfId="3" applyFont="1" applyFill="1" applyBorder="1" applyAlignment="1">
      <alignment horizontal="left" vertical="center"/>
    </xf>
    <xf numFmtId="0" fontId="44" fillId="0" borderId="18" xfId="3" applyFont="1" applyFill="1" applyBorder="1" applyAlignment="1">
      <alignment horizontal="left" vertical="center"/>
    </xf>
    <xf numFmtId="0" fontId="32" fillId="0" borderId="9" xfId="3" applyNumberFormat="1" applyFont="1" applyFill="1" applyBorder="1" applyAlignment="1">
      <alignment horizontal="left" vertical="center"/>
    </xf>
    <xf numFmtId="4" fontId="42" fillId="0" borderId="2" xfId="3" applyNumberFormat="1" applyFont="1" applyFill="1" applyBorder="1" applyAlignment="1">
      <alignment horizontal="center" vertical="center" wrapText="1"/>
    </xf>
    <xf numFmtId="4" fontId="40" fillId="0" borderId="5" xfId="3" applyNumberFormat="1" applyFont="1" applyFill="1" applyBorder="1" applyAlignment="1">
      <alignment horizontal="center" vertical="center" wrapText="1"/>
    </xf>
    <xf numFmtId="4" fontId="42" fillId="0" borderId="7" xfId="3" applyNumberFormat="1" applyFont="1" applyFill="1" applyBorder="1" applyAlignment="1">
      <alignment horizontal="center" vertical="center" wrapText="1"/>
    </xf>
    <xf numFmtId="0" fontId="42" fillId="0" borderId="10" xfId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39" fillId="0" borderId="10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" fontId="37" fillId="0" borderId="4" xfId="3" applyNumberFormat="1" applyFont="1" applyFill="1" applyBorder="1" applyAlignment="1">
      <alignment horizontal="left" vertical="center"/>
    </xf>
    <xf numFmtId="0" fontId="49" fillId="0" borderId="5" xfId="11" applyNumberFormat="1" applyFont="1" applyFill="1" applyBorder="1" applyAlignment="1" applyProtection="1">
      <alignment vertical="top" wrapText="1"/>
    </xf>
    <xf numFmtId="0" fontId="37" fillId="0" borderId="5" xfId="0" applyNumberFormat="1" applyFont="1" applyFill="1" applyBorder="1" applyAlignment="1">
      <alignment vertical="top" wrapText="1"/>
    </xf>
    <xf numFmtId="49" fontId="34" fillId="0" borderId="18" xfId="8" applyNumberFormat="1" applyFont="1" applyFill="1" applyBorder="1" applyAlignment="1" applyProtection="1">
      <alignment horizontal="left" vertical="center" shrinkToFit="1"/>
    </xf>
    <xf numFmtId="0" fontId="34" fillId="0" borderId="16" xfId="8" applyFont="1" applyFill="1" applyBorder="1" applyAlignment="1">
      <alignment horizontal="left" vertical="top" wrapText="1" shrinkToFit="1"/>
    </xf>
    <xf numFmtId="0" fontId="34" fillId="0" borderId="16" xfId="8" applyFont="1" applyFill="1" applyBorder="1" applyAlignment="1">
      <alignment horizontal="left" vertical="center" wrapText="1" shrinkToFit="1"/>
    </xf>
    <xf numFmtId="4" fontId="39" fillId="0" borderId="16" xfId="0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left" vertical="center" wrapText="1"/>
    </xf>
    <xf numFmtId="0" fontId="34" fillId="0" borderId="16" xfId="3" applyFont="1" applyFill="1" applyBorder="1" applyAlignment="1">
      <alignment horizontal="justify" vertical="top"/>
    </xf>
    <xf numFmtId="0" fontId="37" fillId="0" borderId="5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justify" vertical="center"/>
    </xf>
    <xf numFmtId="0" fontId="38" fillId="0" borderId="0" xfId="1" applyFont="1" applyFill="1" applyBorder="1" applyAlignment="1">
      <alignment horizontal="center" wrapText="1"/>
    </xf>
    <xf numFmtId="0" fontId="48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202" workbookViewId="0">
      <selection activeCell="A2" sqref="A2"/>
    </sheetView>
  </sheetViews>
  <sheetFormatPr defaultColWidth="8.85546875" defaultRowHeight="15" x14ac:dyDescent="0.25"/>
  <cols>
    <col min="1" max="1" width="29.28515625" style="100" customWidth="1"/>
    <col min="2" max="2" width="34.28515625" style="101" customWidth="1"/>
    <col min="3" max="3" width="14.140625" style="100" customWidth="1"/>
    <col min="4" max="4" width="13.42578125" style="100" customWidth="1"/>
    <col min="5" max="5" width="12.28515625" style="100" customWidth="1"/>
    <col min="6" max="6" width="16.140625" style="100" customWidth="1"/>
    <col min="7" max="16384" width="8.85546875" style="59"/>
  </cols>
  <sheetData>
    <row r="1" spans="1:6" ht="18.75" thickBot="1" x14ac:dyDescent="0.3">
      <c r="A1" s="294" t="s">
        <v>509</v>
      </c>
      <c r="B1" s="294"/>
      <c r="C1" s="294"/>
      <c r="D1" s="295"/>
      <c r="E1" s="295"/>
      <c r="F1" s="295"/>
    </row>
    <row r="2" spans="1:6" s="280" customFormat="1" ht="60.75" thickBot="1" x14ac:dyDescent="0.3">
      <c r="A2" s="184" t="s">
        <v>0</v>
      </c>
      <c r="B2" s="185" t="s">
        <v>1</v>
      </c>
      <c r="C2" s="186" t="s">
        <v>448</v>
      </c>
      <c r="D2" s="187" t="s">
        <v>507</v>
      </c>
      <c r="E2" s="188" t="s">
        <v>2</v>
      </c>
      <c r="F2" s="279" t="s">
        <v>508</v>
      </c>
    </row>
    <row r="3" spans="1:6" s="280" customFormat="1" ht="15.75" thickBot="1" x14ac:dyDescent="0.3">
      <c r="A3" s="189">
        <v>1</v>
      </c>
      <c r="B3" s="190">
        <v>2</v>
      </c>
      <c r="C3" s="191">
        <v>3</v>
      </c>
      <c r="D3" s="192">
        <v>4</v>
      </c>
      <c r="E3" s="193">
        <v>5</v>
      </c>
      <c r="F3" s="194">
        <v>6</v>
      </c>
    </row>
    <row r="4" spans="1:6" s="280" customFormat="1" ht="26.25" thickBot="1" x14ac:dyDescent="0.3">
      <c r="A4" s="104" t="s">
        <v>3</v>
      </c>
      <c r="B4" s="105" t="s">
        <v>4</v>
      </c>
      <c r="C4" s="106">
        <f>SUM(C5+C12+C19+C32+C38+C41+C65+C72+C85+C91+C140)</f>
        <v>627021</v>
      </c>
      <c r="D4" s="106">
        <f>SUM(D5+D12+D19+D32+D38+D41+D65+D72+D85+D91+D140)</f>
        <v>370242.69</v>
      </c>
      <c r="E4" s="106">
        <f t="shared" ref="E4:E72" si="0">D4/C4*100</f>
        <v>59.047893132765893</v>
      </c>
      <c r="F4" s="107">
        <f>D4-C4</f>
        <v>-256778.31</v>
      </c>
    </row>
    <row r="5" spans="1:6" s="280" customFormat="1" ht="15.75" thickBot="1" x14ac:dyDescent="0.3">
      <c r="A5" s="195" t="s">
        <v>5</v>
      </c>
      <c r="B5" s="196" t="s">
        <v>6</v>
      </c>
      <c r="C5" s="197">
        <f>SUM(C6)</f>
        <v>423610</v>
      </c>
      <c r="D5" s="197">
        <f>SUM(D6)</f>
        <v>220128.6</v>
      </c>
      <c r="E5" s="197">
        <f t="shared" si="0"/>
        <v>51.964920563726068</v>
      </c>
      <c r="F5" s="198">
        <f t="shared" ref="F5:F68" si="1">D5-C5</f>
        <v>-203481.4</v>
      </c>
    </row>
    <row r="6" spans="1:6" s="280" customFormat="1" ht="15.75" thickBot="1" x14ac:dyDescent="0.3">
      <c r="A6" s="104" t="s">
        <v>211</v>
      </c>
      <c r="B6" s="105" t="s">
        <v>7</v>
      </c>
      <c r="C6" s="106">
        <f>SUM(C7:C10)</f>
        <v>423610</v>
      </c>
      <c r="D6" s="106">
        <f>SUM(D7:D11)</f>
        <v>220128.6</v>
      </c>
      <c r="E6" s="106">
        <f t="shared" si="0"/>
        <v>51.964920563726068</v>
      </c>
      <c r="F6" s="107">
        <f t="shared" si="1"/>
        <v>-203481.4</v>
      </c>
    </row>
    <row r="7" spans="1:6" s="280" customFormat="1" ht="114.75" x14ac:dyDescent="0.25">
      <c r="A7" s="108" t="s">
        <v>8</v>
      </c>
      <c r="B7" s="109" t="s">
        <v>212</v>
      </c>
      <c r="C7" s="110">
        <v>417418</v>
      </c>
      <c r="D7" s="111">
        <v>214652.34</v>
      </c>
      <c r="E7" s="112">
        <f t="shared" si="0"/>
        <v>51.42383414227465</v>
      </c>
      <c r="F7" s="113">
        <f t="shared" si="1"/>
        <v>-202765.66</v>
      </c>
    </row>
    <row r="8" spans="1:6" s="280" customFormat="1" ht="140.25" x14ac:dyDescent="0.25">
      <c r="A8" s="114" t="s">
        <v>9</v>
      </c>
      <c r="B8" s="115" t="s">
        <v>449</v>
      </c>
      <c r="C8" s="116">
        <v>998</v>
      </c>
      <c r="D8" s="117">
        <v>582.59</v>
      </c>
      <c r="E8" s="118">
        <f t="shared" si="0"/>
        <v>58.375751503006015</v>
      </c>
      <c r="F8" s="119">
        <f t="shared" si="1"/>
        <v>-415.40999999999997</v>
      </c>
    </row>
    <row r="9" spans="1:6" s="280" customFormat="1" ht="76.5" x14ac:dyDescent="0.25">
      <c r="A9" s="114" t="s">
        <v>10</v>
      </c>
      <c r="B9" s="115" t="s">
        <v>213</v>
      </c>
      <c r="C9" s="116">
        <v>2926</v>
      </c>
      <c r="D9" s="117">
        <v>1826.26</v>
      </c>
      <c r="E9" s="118">
        <f t="shared" si="0"/>
        <v>62.414900888585102</v>
      </c>
      <c r="F9" s="119">
        <f t="shared" si="1"/>
        <v>-1099.74</v>
      </c>
    </row>
    <row r="10" spans="1:6" s="280" customFormat="1" ht="114.75" x14ac:dyDescent="0.25">
      <c r="A10" s="114" t="s">
        <v>11</v>
      </c>
      <c r="B10" s="115" t="s">
        <v>450</v>
      </c>
      <c r="C10" s="116">
        <v>2268</v>
      </c>
      <c r="D10" s="117">
        <v>2654.21</v>
      </c>
      <c r="E10" s="118">
        <f t="shared" si="0"/>
        <v>117.02865961199296</v>
      </c>
      <c r="F10" s="119">
        <f t="shared" si="1"/>
        <v>386.21000000000004</v>
      </c>
    </row>
    <row r="11" spans="1:6" s="280" customFormat="1" ht="131.25" customHeight="1" thickBot="1" x14ac:dyDescent="0.3">
      <c r="A11" s="120" t="s">
        <v>311</v>
      </c>
      <c r="B11" s="121" t="s">
        <v>312</v>
      </c>
      <c r="C11" s="122">
        <v>0</v>
      </c>
      <c r="D11" s="123">
        <v>413.2</v>
      </c>
      <c r="E11" s="124"/>
      <c r="F11" s="125">
        <f t="shared" si="1"/>
        <v>413.2</v>
      </c>
    </row>
    <row r="12" spans="1:6" s="280" customFormat="1" ht="51.75" thickBot="1" x14ac:dyDescent="0.3">
      <c r="A12" s="104" t="s">
        <v>12</v>
      </c>
      <c r="B12" s="126" t="s">
        <v>13</v>
      </c>
      <c r="C12" s="106">
        <f>C13</f>
        <v>49326</v>
      </c>
      <c r="D12" s="106">
        <f t="shared" ref="D12:E12" si="2">D13</f>
        <v>31566.770000000004</v>
      </c>
      <c r="E12" s="106">
        <f t="shared" si="2"/>
        <v>324.11152845201639</v>
      </c>
      <c r="F12" s="107">
        <f t="shared" si="1"/>
        <v>-17759.229999999996</v>
      </c>
    </row>
    <row r="13" spans="1:6" s="280" customFormat="1" ht="39" thickBot="1" x14ac:dyDescent="0.3">
      <c r="A13" s="104" t="s">
        <v>313</v>
      </c>
      <c r="B13" s="126" t="s">
        <v>314</v>
      </c>
      <c r="C13" s="127">
        <f>C14+C15+C16+C17+C18</f>
        <v>49326</v>
      </c>
      <c r="D13" s="127">
        <f t="shared" ref="D13:F13" si="3">D14+D15+D16+D17+D18</f>
        <v>31566.770000000004</v>
      </c>
      <c r="E13" s="127">
        <f t="shared" si="3"/>
        <v>324.11152845201639</v>
      </c>
      <c r="F13" s="281">
        <f t="shared" si="3"/>
        <v>-17759.229999999996</v>
      </c>
    </row>
    <row r="14" spans="1:6" s="282" customFormat="1" ht="63.75" x14ac:dyDescent="0.25">
      <c r="A14" s="128" t="s">
        <v>192</v>
      </c>
      <c r="B14" s="109" t="s">
        <v>451</v>
      </c>
      <c r="C14" s="112">
        <v>1713</v>
      </c>
      <c r="D14" s="112">
        <v>961.88</v>
      </c>
      <c r="E14" s="112">
        <f t="shared" si="0"/>
        <v>56.151780502043202</v>
      </c>
      <c r="F14" s="113">
        <f t="shared" si="1"/>
        <v>-751.12</v>
      </c>
    </row>
    <row r="15" spans="1:6" s="280" customFormat="1" ht="153" x14ac:dyDescent="0.25">
      <c r="A15" s="129" t="s">
        <v>256</v>
      </c>
      <c r="B15" s="203" t="s">
        <v>257</v>
      </c>
      <c r="C15" s="116">
        <v>21527</v>
      </c>
      <c r="D15" s="116">
        <v>14960.56</v>
      </c>
      <c r="E15" s="118">
        <f t="shared" si="0"/>
        <v>69.496725042969288</v>
      </c>
      <c r="F15" s="119">
        <f t="shared" si="1"/>
        <v>-6566.4400000000005</v>
      </c>
    </row>
    <row r="16" spans="1:6" s="280" customFormat="1" ht="191.25" x14ac:dyDescent="0.25">
      <c r="A16" s="129" t="s">
        <v>258</v>
      </c>
      <c r="B16" s="130" t="s">
        <v>315</v>
      </c>
      <c r="C16" s="116">
        <v>119</v>
      </c>
      <c r="D16" s="116">
        <v>88.03</v>
      </c>
      <c r="E16" s="118">
        <f t="shared" si="0"/>
        <v>73.974789915966383</v>
      </c>
      <c r="F16" s="119">
        <f t="shared" si="1"/>
        <v>-30.97</v>
      </c>
    </row>
    <row r="17" spans="1:6" s="280" customFormat="1" ht="165.75" x14ac:dyDescent="0.25">
      <c r="A17" s="131" t="s">
        <v>259</v>
      </c>
      <c r="B17" s="132" t="s">
        <v>316</v>
      </c>
      <c r="C17" s="116">
        <v>28666</v>
      </c>
      <c r="D17" s="116">
        <v>17288.47</v>
      </c>
      <c r="E17" s="118">
        <f t="shared" si="0"/>
        <v>60.310018837647391</v>
      </c>
      <c r="F17" s="119">
        <f t="shared" si="1"/>
        <v>-11377.529999999999</v>
      </c>
    </row>
    <row r="18" spans="1:6" s="280" customFormat="1" ht="166.5" thickBot="1" x14ac:dyDescent="0.3">
      <c r="A18" s="133" t="s">
        <v>260</v>
      </c>
      <c r="B18" s="134" t="s">
        <v>317</v>
      </c>
      <c r="C18" s="122">
        <v>-2699</v>
      </c>
      <c r="D18" s="122">
        <v>-1732.17</v>
      </c>
      <c r="E18" s="124">
        <f t="shared" si="0"/>
        <v>64.178214153390144</v>
      </c>
      <c r="F18" s="125">
        <f t="shared" si="1"/>
        <v>966.82999999999993</v>
      </c>
    </row>
    <row r="19" spans="1:6" s="280" customFormat="1" ht="15.75" thickBot="1" x14ac:dyDescent="0.3">
      <c r="A19" s="204" t="s">
        <v>62</v>
      </c>
      <c r="B19" s="205" t="s">
        <v>63</v>
      </c>
      <c r="C19" s="206">
        <f>SUM(C26+C28+C30+C20)</f>
        <v>61704</v>
      </c>
      <c r="D19" s="206">
        <f>SUM(D26+D28+D30+D20)</f>
        <v>47170.13</v>
      </c>
      <c r="E19" s="206">
        <f t="shared" si="0"/>
        <v>76.44582198885</v>
      </c>
      <c r="F19" s="207">
        <f t="shared" si="1"/>
        <v>-14533.870000000003</v>
      </c>
    </row>
    <row r="20" spans="1:6" s="280" customFormat="1" ht="51.75" thickBot="1" x14ac:dyDescent="0.3">
      <c r="A20" s="104" t="s">
        <v>214</v>
      </c>
      <c r="B20" s="126" t="s">
        <v>215</v>
      </c>
      <c r="C20" s="106">
        <f>SUM(C21:C25)</f>
        <v>48673</v>
      </c>
      <c r="D20" s="106">
        <f>SUM(D21:D25)</f>
        <v>41910.31</v>
      </c>
      <c r="E20" s="106">
        <f t="shared" si="0"/>
        <v>86.105869784069185</v>
      </c>
      <c r="F20" s="107">
        <f t="shared" si="1"/>
        <v>-6762.6900000000023</v>
      </c>
    </row>
    <row r="21" spans="1:6" s="280" customFormat="1" ht="63.75" x14ac:dyDescent="0.25">
      <c r="A21" s="108" t="s">
        <v>193</v>
      </c>
      <c r="B21" s="109" t="s">
        <v>216</v>
      </c>
      <c r="C21" s="110">
        <v>18890</v>
      </c>
      <c r="D21" s="111">
        <v>18340.47</v>
      </c>
      <c r="E21" s="112">
        <f t="shared" si="0"/>
        <v>97.090894653255702</v>
      </c>
      <c r="F21" s="113">
        <f t="shared" si="1"/>
        <v>-549.52999999999884</v>
      </c>
    </row>
    <row r="22" spans="1:6" s="280" customFormat="1" ht="63.75" x14ac:dyDescent="0.25">
      <c r="A22" s="114" t="s">
        <v>318</v>
      </c>
      <c r="B22" s="115" t="s">
        <v>319</v>
      </c>
      <c r="C22" s="116">
        <v>0</v>
      </c>
      <c r="D22" s="117">
        <v>-1.2</v>
      </c>
      <c r="E22" s="118"/>
      <c r="F22" s="119">
        <f t="shared" si="1"/>
        <v>-1.2</v>
      </c>
    </row>
    <row r="23" spans="1:6" s="280" customFormat="1" ht="89.25" x14ac:dyDescent="0.25">
      <c r="A23" s="114" t="s">
        <v>194</v>
      </c>
      <c r="B23" s="115" t="s">
        <v>217</v>
      </c>
      <c r="C23" s="116">
        <v>29783</v>
      </c>
      <c r="D23" s="117">
        <v>23621.57</v>
      </c>
      <c r="E23" s="118">
        <f t="shared" si="0"/>
        <v>79.312258671053954</v>
      </c>
      <c r="F23" s="119">
        <f t="shared" si="1"/>
        <v>-6161.43</v>
      </c>
    </row>
    <row r="24" spans="1:6" s="280" customFormat="1" ht="76.5" x14ac:dyDescent="0.25">
      <c r="A24" s="136" t="s">
        <v>452</v>
      </c>
      <c r="B24" s="115" t="s">
        <v>320</v>
      </c>
      <c r="C24" s="116">
        <v>0</v>
      </c>
      <c r="D24" s="117">
        <v>-23.74</v>
      </c>
      <c r="E24" s="118"/>
      <c r="F24" s="119">
        <f t="shared" si="1"/>
        <v>-23.74</v>
      </c>
    </row>
    <row r="25" spans="1:6" s="280" customFormat="1" ht="51.75" thickBot="1" x14ac:dyDescent="0.3">
      <c r="A25" s="120" t="s">
        <v>476</v>
      </c>
      <c r="B25" s="121" t="s">
        <v>477</v>
      </c>
      <c r="C25" s="122">
        <v>0</v>
      </c>
      <c r="D25" s="123">
        <v>-26.79</v>
      </c>
      <c r="E25" s="124"/>
      <c r="F25" s="125">
        <f t="shared" si="1"/>
        <v>-26.79</v>
      </c>
    </row>
    <row r="26" spans="1:6" s="280" customFormat="1" ht="26.25" thickBot="1" x14ac:dyDescent="0.3">
      <c r="A26" s="104" t="s">
        <v>218</v>
      </c>
      <c r="B26" s="126" t="s">
        <v>15</v>
      </c>
      <c r="C26" s="127">
        <f>SUM(C27:C27)</f>
        <v>390</v>
      </c>
      <c r="D26" s="127">
        <f>D27</f>
        <v>-431.23</v>
      </c>
      <c r="E26" s="106">
        <f t="shared" si="0"/>
        <v>-110.57179487179486</v>
      </c>
      <c r="F26" s="107">
        <f t="shared" si="1"/>
        <v>-821.23</v>
      </c>
    </row>
    <row r="27" spans="1:6" s="280" customFormat="1" ht="26.25" thickBot="1" x14ac:dyDescent="0.3">
      <c r="A27" s="108" t="s">
        <v>14</v>
      </c>
      <c r="B27" s="109" t="s">
        <v>15</v>
      </c>
      <c r="C27" s="110">
        <v>390</v>
      </c>
      <c r="D27" s="111">
        <v>-431.23</v>
      </c>
      <c r="E27" s="112">
        <f t="shared" si="0"/>
        <v>-110.57179487179486</v>
      </c>
      <c r="F27" s="113">
        <f t="shared" si="1"/>
        <v>-821.23</v>
      </c>
    </row>
    <row r="28" spans="1:6" s="280" customFormat="1" ht="15.75" thickBot="1" x14ac:dyDescent="0.3">
      <c r="A28" s="104" t="s">
        <v>219</v>
      </c>
      <c r="B28" s="126" t="s">
        <v>16</v>
      </c>
      <c r="C28" s="127">
        <f t="shared" ref="C28:D28" si="4">SUM(C29:C29)</f>
        <v>346</v>
      </c>
      <c r="D28" s="127">
        <f t="shared" si="4"/>
        <v>427.15</v>
      </c>
      <c r="E28" s="106">
        <f t="shared" si="0"/>
        <v>123.45375722543352</v>
      </c>
      <c r="F28" s="107">
        <f t="shared" si="1"/>
        <v>81.149999999999977</v>
      </c>
    </row>
    <row r="29" spans="1:6" s="280" customFormat="1" ht="15.75" thickBot="1" x14ac:dyDescent="0.3">
      <c r="A29" s="137" t="s">
        <v>17</v>
      </c>
      <c r="B29" s="138" t="s">
        <v>16</v>
      </c>
      <c r="C29" s="139">
        <v>346</v>
      </c>
      <c r="D29" s="140">
        <v>427.15</v>
      </c>
      <c r="E29" s="141">
        <f t="shared" si="0"/>
        <v>123.45375722543352</v>
      </c>
      <c r="F29" s="142">
        <f t="shared" si="1"/>
        <v>81.149999999999977</v>
      </c>
    </row>
    <row r="30" spans="1:6" s="280" customFormat="1" ht="39" thickBot="1" x14ac:dyDescent="0.3">
      <c r="A30" s="104" t="s">
        <v>18</v>
      </c>
      <c r="B30" s="126" t="s">
        <v>19</v>
      </c>
      <c r="C30" s="106">
        <f t="shared" ref="C30:D30" si="5">SUM(C31)</f>
        <v>12295</v>
      </c>
      <c r="D30" s="106">
        <f t="shared" si="5"/>
        <v>5263.9</v>
      </c>
      <c r="E30" s="106">
        <f t="shared" si="0"/>
        <v>42.813338755591701</v>
      </c>
      <c r="F30" s="107">
        <f t="shared" si="1"/>
        <v>-7031.1</v>
      </c>
    </row>
    <row r="31" spans="1:6" s="280" customFormat="1" ht="51.75" thickBot="1" x14ac:dyDescent="0.3">
      <c r="A31" s="137" t="s">
        <v>20</v>
      </c>
      <c r="B31" s="138" t="s">
        <v>195</v>
      </c>
      <c r="C31" s="139">
        <v>12295</v>
      </c>
      <c r="D31" s="140">
        <v>5263.9</v>
      </c>
      <c r="E31" s="141">
        <f t="shared" si="0"/>
        <v>42.813338755591701</v>
      </c>
      <c r="F31" s="142">
        <f t="shared" si="1"/>
        <v>-7031.1</v>
      </c>
    </row>
    <row r="32" spans="1:6" s="280" customFormat="1" ht="15.75" thickBot="1" x14ac:dyDescent="0.3">
      <c r="A32" s="222" t="s">
        <v>21</v>
      </c>
      <c r="B32" s="223" t="s">
        <v>22</v>
      </c>
      <c r="C32" s="206">
        <f t="shared" ref="C32:D32" si="6">SUM(C33+C35)</f>
        <v>32978</v>
      </c>
      <c r="D32" s="206">
        <f t="shared" si="6"/>
        <v>14917.28</v>
      </c>
      <c r="E32" s="206">
        <f t="shared" si="0"/>
        <v>45.234034811086183</v>
      </c>
      <c r="F32" s="207">
        <f t="shared" si="1"/>
        <v>-18060.72</v>
      </c>
    </row>
    <row r="33" spans="1:6" s="280" customFormat="1" ht="15.75" thickBot="1" x14ac:dyDescent="0.3">
      <c r="A33" s="104" t="s">
        <v>220</v>
      </c>
      <c r="B33" s="126" t="s">
        <v>23</v>
      </c>
      <c r="C33" s="106">
        <f>SUM(C34)</f>
        <v>9018</v>
      </c>
      <c r="D33" s="106">
        <f>SUM(D34)</f>
        <v>1244.3499999999999</v>
      </c>
      <c r="E33" s="106">
        <f t="shared" si="0"/>
        <v>13.798514082945221</v>
      </c>
      <c r="F33" s="107">
        <f t="shared" si="1"/>
        <v>-7773.65</v>
      </c>
    </row>
    <row r="34" spans="1:6" s="280" customFormat="1" ht="64.5" thickBot="1" x14ac:dyDescent="0.3">
      <c r="A34" s="137" t="s">
        <v>24</v>
      </c>
      <c r="B34" s="138" t="s">
        <v>221</v>
      </c>
      <c r="C34" s="139">
        <v>9018</v>
      </c>
      <c r="D34" s="140">
        <v>1244.3499999999999</v>
      </c>
      <c r="E34" s="141">
        <f t="shared" si="0"/>
        <v>13.798514082945221</v>
      </c>
      <c r="F34" s="142">
        <f t="shared" si="1"/>
        <v>-7773.65</v>
      </c>
    </row>
    <row r="35" spans="1:6" s="280" customFormat="1" ht="15.75" thickBot="1" x14ac:dyDescent="0.3">
      <c r="A35" s="104" t="s">
        <v>222</v>
      </c>
      <c r="B35" s="126" t="s">
        <v>25</v>
      </c>
      <c r="C35" s="127">
        <f>SUM(C36:C37)</f>
        <v>23960</v>
      </c>
      <c r="D35" s="127">
        <f>SUM(D36:D37)</f>
        <v>13672.93</v>
      </c>
      <c r="E35" s="106">
        <f t="shared" si="0"/>
        <v>57.065651085141901</v>
      </c>
      <c r="F35" s="107">
        <f t="shared" si="1"/>
        <v>-10287.07</v>
      </c>
    </row>
    <row r="36" spans="1:6" s="280" customFormat="1" ht="51" x14ac:dyDescent="0.25">
      <c r="A36" s="108" t="s">
        <v>60</v>
      </c>
      <c r="B36" s="109" t="s">
        <v>196</v>
      </c>
      <c r="C36" s="110">
        <v>15987</v>
      </c>
      <c r="D36" s="110">
        <v>12435.82</v>
      </c>
      <c r="E36" s="112">
        <f t="shared" si="0"/>
        <v>77.787077000062553</v>
      </c>
      <c r="F36" s="113">
        <f t="shared" si="1"/>
        <v>-3551.1800000000003</v>
      </c>
    </row>
    <row r="37" spans="1:6" s="280" customFormat="1" ht="51.75" thickBot="1" x14ac:dyDescent="0.3">
      <c r="A37" s="120" t="s">
        <v>61</v>
      </c>
      <c r="B37" s="121" t="s">
        <v>197</v>
      </c>
      <c r="C37" s="122">
        <v>7973</v>
      </c>
      <c r="D37" s="122">
        <v>1237.1099999999999</v>
      </c>
      <c r="E37" s="124">
        <f t="shared" si="0"/>
        <v>15.516242317822652</v>
      </c>
      <c r="F37" s="125">
        <f t="shared" si="1"/>
        <v>-6735.89</v>
      </c>
    </row>
    <row r="38" spans="1:6" s="280" customFormat="1" ht="26.25" thickBot="1" x14ac:dyDescent="0.3">
      <c r="A38" s="104" t="s">
        <v>26</v>
      </c>
      <c r="B38" s="126" t="s">
        <v>27</v>
      </c>
      <c r="C38" s="106">
        <f>SUM(C39:C40)</f>
        <v>8883</v>
      </c>
      <c r="D38" s="106">
        <f>SUM(D39:D40)</f>
        <v>4847.92</v>
      </c>
      <c r="E38" s="106">
        <f t="shared" si="0"/>
        <v>54.575256107171001</v>
      </c>
      <c r="F38" s="107">
        <f t="shared" si="1"/>
        <v>-4035.08</v>
      </c>
    </row>
    <row r="39" spans="1:6" s="280" customFormat="1" ht="63.75" x14ac:dyDescent="0.25">
      <c r="A39" s="108" t="s">
        <v>28</v>
      </c>
      <c r="B39" s="109" t="s">
        <v>29</v>
      </c>
      <c r="C39" s="110">
        <v>8883</v>
      </c>
      <c r="D39" s="111">
        <v>4842.92</v>
      </c>
      <c r="E39" s="112">
        <f t="shared" si="0"/>
        <v>54.518968816841159</v>
      </c>
      <c r="F39" s="113">
        <f t="shared" si="1"/>
        <v>-4040.08</v>
      </c>
    </row>
    <row r="40" spans="1:6" s="280" customFormat="1" ht="77.25" thickBot="1" x14ac:dyDescent="0.3">
      <c r="A40" s="120" t="s">
        <v>321</v>
      </c>
      <c r="B40" s="121" t="s">
        <v>322</v>
      </c>
      <c r="C40" s="122">
        <v>0</v>
      </c>
      <c r="D40" s="123">
        <v>5</v>
      </c>
      <c r="E40" s="124"/>
      <c r="F40" s="125">
        <f t="shared" si="1"/>
        <v>5</v>
      </c>
    </row>
    <row r="41" spans="1:6" s="280" customFormat="1" ht="64.5" thickBot="1" x14ac:dyDescent="0.3">
      <c r="A41" s="104" t="s">
        <v>30</v>
      </c>
      <c r="B41" s="105" t="s">
        <v>31</v>
      </c>
      <c r="C41" s="106">
        <f>C42+C44+C48+C52+C55+C59+C46+K43</f>
        <v>45416</v>
      </c>
      <c r="D41" s="106">
        <f>D42+D44+D48+D52+D55+D59+D46+L43</f>
        <v>28578.489999999998</v>
      </c>
      <c r="E41" s="106">
        <f t="shared" si="0"/>
        <v>62.926039281310544</v>
      </c>
      <c r="F41" s="107">
        <f t="shared" si="1"/>
        <v>-16837.510000000002</v>
      </c>
    </row>
    <row r="42" spans="1:6" s="280" customFormat="1" ht="90" thickBot="1" x14ac:dyDescent="0.3">
      <c r="A42" s="104" t="s">
        <v>453</v>
      </c>
      <c r="B42" s="126" t="s">
        <v>323</v>
      </c>
      <c r="C42" s="143">
        <f>SUM(C43:C43)</f>
        <v>36583</v>
      </c>
      <c r="D42" s="143">
        <f>SUM(D43:D43)</f>
        <v>22919.91</v>
      </c>
      <c r="E42" s="106">
        <f t="shared" si="0"/>
        <v>62.651805483421263</v>
      </c>
      <c r="F42" s="107">
        <f t="shared" si="1"/>
        <v>-13663.09</v>
      </c>
    </row>
    <row r="43" spans="1:6" s="280" customFormat="1" ht="128.25" thickBot="1" x14ac:dyDescent="0.3">
      <c r="A43" s="137" t="s">
        <v>58</v>
      </c>
      <c r="B43" s="208" t="s">
        <v>324</v>
      </c>
      <c r="C43" s="139">
        <v>36583</v>
      </c>
      <c r="D43" s="140">
        <v>22919.91</v>
      </c>
      <c r="E43" s="141">
        <f t="shared" si="0"/>
        <v>62.651805483421263</v>
      </c>
      <c r="F43" s="142">
        <f t="shared" si="1"/>
        <v>-13663.09</v>
      </c>
    </row>
    <row r="44" spans="1:6" s="280" customFormat="1" ht="102.75" thickBot="1" x14ac:dyDescent="0.3">
      <c r="A44" s="104" t="s">
        <v>223</v>
      </c>
      <c r="B44" s="209" t="s">
        <v>325</v>
      </c>
      <c r="C44" s="106">
        <f t="shared" ref="C44:D44" si="7">C45</f>
        <v>100</v>
      </c>
      <c r="D44" s="106">
        <f t="shared" si="7"/>
        <v>50.62</v>
      </c>
      <c r="E44" s="106">
        <f t="shared" si="0"/>
        <v>50.62</v>
      </c>
      <c r="F44" s="107">
        <f t="shared" si="1"/>
        <v>-49.38</v>
      </c>
    </row>
    <row r="45" spans="1:6" s="280" customFormat="1" ht="128.25" thickBot="1" x14ac:dyDescent="0.3">
      <c r="A45" s="137" t="s">
        <v>190</v>
      </c>
      <c r="B45" s="208" t="s">
        <v>326</v>
      </c>
      <c r="C45" s="140">
        <v>100</v>
      </c>
      <c r="D45" s="140">
        <v>50.62</v>
      </c>
      <c r="E45" s="141">
        <f t="shared" si="0"/>
        <v>50.62</v>
      </c>
      <c r="F45" s="142">
        <f t="shared" si="1"/>
        <v>-49.38</v>
      </c>
    </row>
    <row r="46" spans="1:6" s="280" customFormat="1" ht="115.5" thickBot="1" x14ac:dyDescent="0.3">
      <c r="A46" s="104" t="s">
        <v>444</v>
      </c>
      <c r="B46" s="209" t="s">
        <v>445</v>
      </c>
      <c r="C46" s="143">
        <f>SUM(C47)</f>
        <v>0</v>
      </c>
      <c r="D46" s="143">
        <f>SUM(D47)</f>
        <v>9.27</v>
      </c>
      <c r="E46" s="106" t="s">
        <v>186</v>
      </c>
      <c r="F46" s="107">
        <f t="shared" si="1"/>
        <v>9.27</v>
      </c>
    </row>
    <row r="47" spans="1:6" s="280" customFormat="1" ht="141" thickBot="1" x14ac:dyDescent="0.3">
      <c r="A47" s="137" t="s">
        <v>446</v>
      </c>
      <c r="B47" s="208" t="s">
        <v>447</v>
      </c>
      <c r="C47" s="140">
        <v>0</v>
      </c>
      <c r="D47" s="140">
        <v>9.27</v>
      </c>
      <c r="E47" s="141"/>
      <c r="F47" s="142">
        <f t="shared" si="1"/>
        <v>9.27</v>
      </c>
    </row>
    <row r="48" spans="1:6" s="280" customFormat="1" ht="51.75" thickBot="1" x14ac:dyDescent="0.3">
      <c r="A48" s="104" t="s">
        <v>225</v>
      </c>
      <c r="B48" s="210" t="s">
        <v>226</v>
      </c>
      <c r="C48" s="143">
        <f>SUM(C49:C51)</f>
        <v>4769</v>
      </c>
      <c r="D48" s="143">
        <f>SUM(D49:D51)</f>
        <v>2764.21</v>
      </c>
      <c r="E48" s="106">
        <f t="shared" si="0"/>
        <v>57.962046550639542</v>
      </c>
      <c r="F48" s="107">
        <f t="shared" si="1"/>
        <v>-2004.79</v>
      </c>
    </row>
    <row r="49" spans="1:6" s="280" customFormat="1" ht="89.25" x14ac:dyDescent="0.25">
      <c r="A49" s="108" t="s">
        <v>32</v>
      </c>
      <c r="B49" s="211" t="s">
        <v>327</v>
      </c>
      <c r="C49" s="111">
        <v>4405</v>
      </c>
      <c r="D49" s="111">
        <v>2544.84</v>
      </c>
      <c r="E49" s="112">
        <f t="shared" si="0"/>
        <v>57.771623155505111</v>
      </c>
      <c r="F49" s="113">
        <f t="shared" si="1"/>
        <v>-1860.1599999999999</v>
      </c>
    </row>
    <row r="50" spans="1:6" s="280" customFormat="1" ht="89.25" x14ac:dyDescent="0.25">
      <c r="A50" s="114" t="s">
        <v>454</v>
      </c>
      <c r="B50" s="144" t="s">
        <v>437</v>
      </c>
      <c r="C50" s="117">
        <v>0</v>
      </c>
      <c r="D50" s="117">
        <v>17.5</v>
      </c>
      <c r="E50" s="118"/>
      <c r="F50" s="119">
        <f t="shared" si="1"/>
        <v>17.5</v>
      </c>
    </row>
    <row r="51" spans="1:6" s="280" customFormat="1" ht="64.5" thickBot="1" x14ac:dyDescent="0.3">
      <c r="A51" s="120" t="s">
        <v>33</v>
      </c>
      <c r="B51" s="212" t="s">
        <v>328</v>
      </c>
      <c r="C51" s="123">
        <v>364</v>
      </c>
      <c r="D51" s="123">
        <v>201.87</v>
      </c>
      <c r="E51" s="124">
        <f t="shared" si="0"/>
        <v>55.458791208791212</v>
      </c>
      <c r="F51" s="125">
        <f t="shared" si="1"/>
        <v>-162.13</v>
      </c>
    </row>
    <row r="52" spans="1:6" s="280" customFormat="1" ht="64.5" thickBot="1" x14ac:dyDescent="0.3">
      <c r="A52" s="145" t="s">
        <v>455</v>
      </c>
      <c r="B52" s="209" t="s">
        <v>329</v>
      </c>
      <c r="C52" s="143">
        <f t="shared" ref="C52:D52" si="8">SUM(C53:C54)</f>
        <v>78</v>
      </c>
      <c r="D52" s="143">
        <f t="shared" si="8"/>
        <v>8.33</v>
      </c>
      <c r="E52" s="106">
        <f t="shared" si="0"/>
        <v>10.679487179487179</v>
      </c>
      <c r="F52" s="107">
        <f t="shared" si="1"/>
        <v>-69.67</v>
      </c>
    </row>
    <row r="53" spans="1:6" s="280" customFormat="1" ht="153" x14ac:dyDescent="0.25">
      <c r="A53" s="146" t="s">
        <v>224</v>
      </c>
      <c r="B53" s="211" t="s">
        <v>330</v>
      </c>
      <c r="C53" s="111">
        <v>58</v>
      </c>
      <c r="D53" s="111">
        <v>3.93</v>
      </c>
      <c r="E53" s="112">
        <f t="shared" si="0"/>
        <v>6.7758620689655169</v>
      </c>
      <c r="F53" s="113">
        <f t="shared" si="1"/>
        <v>-54.07</v>
      </c>
    </row>
    <row r="54" spans="1:6" s="280" customFormat="1" ht="141" thickBot="1" x14ac:dyDescent="0.3">
      <c r="A54" s="147" t="s">
        <v>261</v>
      </c>
      <c r="B54" s="212" t="s">
        <v>456</v>
      </c>
      <c r="C54" s="123">
        <v>20</v>
      </c>
      <c r="D54" s="123">
        <v>4.4000000000000004</v>
      </c>
      <c r="E54" s="124">
        <f t="shared" si="0"/>
        <v>22.000000000000004</v>
      </c>
      <c r="F54" s="125">
        <f t="shared" si="1"/>
        <v>-15.6</v>
      </c>
    </row>
    <row r="55" spans="1:6" s="280" customFormat="1" ht="90" thickBot="1" x14ac:dyDescent="0.3">
      <c r="A55" s="145" t="s">
        <v>457</v>
      </c>
      <c r="B55" s="213" t="s">
        <v>262</v>
      </c>
      <c r="C55" s="106">
        <f>SUM(C56:C58)</f>
        <v>2</v>
      </c>
      <c r="D55" s="106">
        <f>SUM(D56:D58)</f>
        <v>0.21000000000000002</v>
      </c>
      <c r="E55" s="106">
        <f t="shared" si="0"/>
        <v>10.500000000000002</v>
      </c>
      <c r="F55" s="107">
        <f t="shared" si="1"/>
        <v>-1.79</v>
      </c>
    </row>
    <row r="56" spans="1:6" s="280" customFormat="1" ht="216.75" x14ac:dyDescent="0.25">
      <c r="A56" s="146" t="s">
        <v>263</v>
      </c>
      <c r="B56" s="214" t="s">
        <v>264</v>
      </c>
      <c r="C56" s="110">
        <v>1</v>
      </c>
      <c r="D56" s="111">
        <v>0.14000000000000001</v>
      </c>
      <c r="E56" s="112">
        <f t="shared" si="0"/>
        <v>14.000000000000002</v>
      </c>
      <c r="F56" s="113">
        <f t="shared" si="1"/>
        <v>-0.86</v>
      </c>
    </row>
    <row r="57" spans="1:6" s="280" customFormat="1" ht="204" x14ac:dyDescent="0.25">
      <c r="A57" s="148" t="s">
        <v>265</v>
      </c>
      <c r="B57" s="149" t="s">
        <v>458</v>
      </c>
      <c r="C57" s="117">
        <v>1</v>
      </c>
      <c r="D57" s="117">
        <v>0</v>
      </c>
      <c r="E57" s="118">
        <f t="shared" si="0"/>
        <v>0</v>
      </c>
      <c r="F57" s="119">
        <f t="shared" si="1"/>
        <v>-1</v>
      </c>
    </row>
    <row r="58" spans="1:6" s="280" customFormat="1" ht="294" thickBot="1" x14ac:dyDescent="0.3">
      <c r="A58" s="147" t="s">
        <v>438</v>
      </c>
      <c r="B58" s="150" t="s">
        <v>439</v>
      </c>
      <c r="C58" s="123">
        <v>0</v>
      </c>
      <c r="D58" s="123">
        <v>7.0000000000000007E-2</v>
      </c>
      <c r="E58" s="124"/>
      <c r="F58" s="125">
        <f t="shared" si="1"/>
        <v>7.0000000000000007E-2</v>
      </c>
    </row>
    <row r="59" spans="1:6" s="280" customFormat="1" ht="115.5" thickBot="1" x14ac:dyDescent="0.3">
      <c r="A59" s="104" t="s">
        <v>227</v>
      </c>
      <c r="B59" s="209" t="s">
        <v>228</v>
      </c>
      <c r="C59" s="106">
        <f>C60+C61</f>
        <v>3884</v>
      </c>
      <c r="D59" s="106">
        <f>D60+D61</f>
        <v>2825.94</v>
      </c>
      <c r="E59" s="106">
        <f t="shared" si="0"/>
        <v>72.758496395468583</v>
      </c>
      <c r="F59" s="107">
        <f t="shared" si="1"/>
        <v>-1058.06</v>
      </c>
    </row>
    <row r="60" spans="1:6" s="280" customFormat="1" ht="141" thickBot="1" x14ac:dyDescent="0.3">
      <c r="A60" s="137" t="s">
        <v>229</v>
      </c>
      <c r="B60" s="215" t="s">
        <v>331</v>
      </c>
      <c r="C60" s="141">
        <v>3211</v>
      </c>
      <c r="D60" s="141">
        <v>2298.35</v>
      </c>
      <c r="E60" s="141">
        <f t="shared" si="0"/>
        <v>71.577390221114911</v>
      </c>
      <c r="F60" s="142">
        <f t="shared" si="1"/>
        <v>-912.65000000000009</v>
      </c>
    </row>
    <row r="61" spans="1:6" s="280" customFormat="1" ht="166.5" thickBot="1" x14ac:dyDescent="0.3">
      <c r="A61" s="216" t="s">
        <v>494</v>
      </c>
      <c r="B61" s="217" t="s">
        <v>495</v>
      </c>
      <c r="C61" s="218">
        <f>C62+C63+C64</f>
        <v>673</v>
      </c>
      <c r="D61" s="218">
        <f>D62+D63+D64</f>
        <v>527.59</v>
      </c>
      <c r="E61" s="218">
        <f t="shared" si="0"/>
        <v>78.393759286775634</v>
      </c>
      <c r="F61" s="219">
        <f t="shared" si="1"/>
        <v>-145.40999999999997</v>
      </c>
    </row>
    <row r="62" spans="1:6" s="280" customFormat="1" ht="204" x14ac:dyDescent="0.25">
      <c r="A62" s="108" t="s">
        <v>266</v>
      </c>
      <c r="B62" s="214" t="s">
        <v>332</v>
      </c>
      <c r="C62" s="112">
        <v>19</v>
      </c>
      <c r="D62" s="112">
        <v>0</v>
      </c>
      <c r="E62" s="112">
        <f t="shared" si="0"/>
        <v>0</v>
      </c>
      <c r="F62" s="113">
        <f t="shared" si="1"/>
        <v>-19</v>
      </c>
    </row>
    <row r="63" spans="1:6" s="280" customFormat="1" ht="204" x14ac:dyDescent="0.25">
      <c r="A63" s="114" t="s">
        <v>267</v>
      </c>
      <c r="B63" s="149" t="s">
        <v>333</v>
      </c>
      <c r="C63" s="117">
        <v>44</v>
      </c>
      <c r="D63" s="117">
        <v>33.76</v>
      </c>
      <c r="E63" s="118">
        <f t="shared" si="0"/>
        <v>76.72727272727272</v>
      </c>
      <c r="F63" s="119">
        <f t="shared" si="1"/>
        <v>-10.240000000000002</v>
      </c>
    </row>
    <row r="64" spans="1:6" s="280" customFormat="1" ht="204.75" thickBot="1" x14ac:dyDescent="0.3">
      <c r="A64" s="120" t="s">
        <v>268</v>
      </c>
      <c r="B64" s="150" t="s">
        <v>334</v>
      </c>
      <c r="C64" s="123">
        <f>390+220</f>
        <v>610</v>
      </c>
      <c r="D64" s="123">
        <v>493.83</v>
      </c>
      <c r="E64" s="124">
        <f t="shared" si="0"/>
        <v>80.955737704918036</v>
      </c>
      <c r="F64" s="125">
        <f t="shared" si="1"/>
        <v>-116.17000000000002</v>
      </c>
    </row>
    <row r="65" spans="1:6" s="280" customFormat="1" ht="26.25" thickBot="1" x14ac:dyDescent="0.3">
      <c r="A65" s="104" t="s">
        <v>34</v>
      </c>
      <c r="B65" s="105" t="s">
        <v>35</v>
      </c>
      <c r="C65" s="106">
        <f t="shared" ref="C65:D65" si="9">SUM(C66)</f>
        <v>1145</v>
      </c>
      <c r="D65" s="106">
        <f t="shared" si="9"/>
        <v>15501.380000000001</v>
      </c>
      <c r="E65" s="220">
        <f t="shared" si="0"/>
        <v>1353.8323144104804</v>
      </c>
      <c r="F65" s="107">
        <f t="shared" si="1"/>
        <v>14356.380000000001</v>
      </c>
    </row>
    <row r="66" spans="1:6" s="280" customFormat="1" ht="26.25" thickBot="1" x14ac:dyDescent="0.3">
      <c r="A66" s="199" t="s">
        <v>230</v>
      </c>
      <c r="B66" s="200" t="s">
        <v>36</v>
      </c>
      <c r="C66" s="201">
        <f>SUM(C67:C71)</f>
        <v>1145</v>
      </c>
      <c r="D66" s="201">
        <f>SUM(D67:D71)</f>
        <v>15501.380000000001</v>
      </c>
      <c r="E66" s="221">
        <f t="shared" si="0"/>
        <v>1353.8323144104804</v>
      </c>
      <c r="F66" s="202">
        <f t="shared" si="1"/>
        <v>14356.380000000001</v>
      </c>
    </row>
    <row r="67" spans="1:6" s="280" customFormat="1" ht="89.25" x14ac:dyDescent="0.25">
      <c r="A67" s="108" t="s">
        <v>37</v>
      </c>
      <c r="B67" s="109" t="s">
        <v>269</v>
      </c>
      <c r="C67" s="111">
        <v>361</v>
      </c>
      <c r="D67" s="111">
        <v>13785.02</v>
      </c>
      <c r="E67" s="112">
        <f t="shared" si="0"/>
        <v>3818.5650969529083</v>
      </c>
      <c r="F67" s="113">
        <f t="shared" si="1"/>
        <v>13424.02</v>
      </c>
    </row>
    <row r="68" spans="1:6" s="280" customFormat="1" ht="51" x14ac:dyDescent="0.25">
      <c r="A68" s="169" t="s">
        <v>478</v>
      </c>
      <c r="B68" s="170" t="s">
        <v>479</v>
      </c>
      <c r="C68" s="118">
        <v>0</v>
      </c>
      <c r="D68" s="118">
        <v>7.0000000000000007E-2</v>
      </c>
      <c r="E68" s="118"/>
      <c r="F68" s="119">
        <f t="shared" si="1"/>
        <v>7.0000000000000007E-2</v>
      </c>
    </row>
    <row r="69" spans="1:6" s="280" customFormat="1" ht="76.5" x14ac:dyDescent="0.25">
      <c r="A69" s="114" t="s">
        <v>38</v>
      </c>
      <c r="B69" s="115" t="s">
        <v>270</v>
      </c>
      <c r="C69" s="117">
        <v>580</v>
      </c>
      <c r="D69" s="117">
        <v>295.87</v>
      </c>
      <c r="E69" s="118">
        <f t="shared" si="0"/>
        <v>51.012068965517244</v>
      </c>
      <c r="F69" s="119">
        <f t="shared" ref="F69:F132" si="10">D69-C69</f>
        <v>-284.13</v>
      </c>
    </row>
    <row r="70" spans="1:6" s="280" customFormat="1" ht="89.25" x14ac:dyDescent="0.25">
      <c r="A70" s="114" t="s">
        <v>198</v>
      </c>
      <c r="B70" s="115" t="s">
        <v>335</v>
      </c>
      <c r="C70" s="117">
        <v>204</v>
      </c>
      <c r="D70" s="117">
        <v>122.32</v>
      </c>
      <c r="E70" s="118">
        <f t="shared" si="0"/>
        <v>59.96078431372549</v>
      </c>
      <c r="F70" s="119">
        <f t="shared" si="10"/>
        <v>-81.680000000000007</v>
      </c>
    </row>
    <row r="71" spans="1:6" s="280" customFormat="1" ht="90" thickBot="1" x14ac:dyDescent="0.3">
      <c r="A71" s="120" t="s">
        <v>231</v>
      </c>
      <c r="B71" s="121" t="s">
        <v>336</v>
      </c>
      <c r="C71" s="123">
        <v>0</v>
      </c>
      <c r="D71" s="123">
        <v>1298.0999999999999</v>
      </c>
      <c r="E71" s="124"/>
      <c r="F71" s="125">
        <f t="shared" si="10"/>
        <v>1298.0999999999999</v>
      </c>
    </row>
    <row r="72" spans="1:6" s="280" customFormat="1" ht="39" thickBot="1" x14ac:dyDescent="0.3">
      <c r="A72" s="222" t="s">
        <v>39</v>
      </c>
      <c r="B72" s="223" t="s">
        <v>40</v>
      </c>
      <c r="C72" s="206">
        <f>SUM(C73)</f>
        <v>64</v>
      </c>
      <c r="D72" s="206">
        <f>SUM(D73)</f>
        <v>2656.93</v>
      </c>
      <c r="E72" s="224">
        <f t="shared" si="0"/>
        <v>4151.453125</v>
      </c>
      <c r="F72" s="207">
        <f t="shared" si="10"/>
        <v>2592.9299999999998</v>
      </c>
    </row>
    <row r="73" spans="1:6" s="280" customFormat="1" ht="26.25" thickBot="1" x14ac:dyDescent="0.3">
      <c r="A73" s="104" t="s">
        <v>232</v>
      </c>
      <c r="B73" s="126" t="s">
        <v>199</v>
      </c>
      <c r="C73" s="106">
        <f t="shared" ref="C73:D73" si="11">SUM(C74+C76)</f>
        <v>64</v>
      </c>
      <c r="D73" s="106">
        <f t="shared" si="11"/>
        <v>2656.93</v>
      </c>
      <c r="E73" s="220">
        <f t="shared" ref="E73:E136" si="12">D73/C73*100</f>
        <v>4151.453125</v>
      </c>
      <c r="F73" s="107">
        <f t="shared" si="10"/>
        <v>2592.9299999999998</v>
      </c>
    </row>
    <row r="74" spans="1:6" s="280" customFormat="1" ht="39" thickBot="1" x14ac:dyDescent="0.3">
      <c r="A74" s="199" t="s">
        <v>233</v>
      </c>
      <c r="B74" s="200" t="s">
        <v>234</v>
      </c>
      <c r="C74" s="201">
        <f t="shared" ref="C74:D74" si="13">SUM(C75)</f>
        <v>44</v>
      </c>
      <c r="D74" s="201">
        <f t="shared" si="13"/>
        <v>24.22</v>
      </c>
      <c r="E74" s="201">
        <f t="shared" si="12"/>
        <v>55.04545454545454</v>
      </c>
      <c r="F74" s="202">
        <f t="shared" si="10"/>
        <v>-19.78</v>
      </c>
    </row>
    <row r="75" spans="1:6" s="280" customFormat="1" ht="51.75" thickBot="1" x14ac:dyDescent="0.3">
      <c r="A75" s="137" t="s">
        <v>41</v>
      </c>
      <c r="B75" s="138" t="s">
        <v>64</v>
      </c>
      <c r="C75" s="140">
        <v>44</v>
      </c>
      <c r="D75" s="140">
        <v>24.22</v>
      </c>
      <c r="E75" s="141">
        <f t="shared" si="12"/>
        <v>55.04545454545454</v>
      </c>
      <c r="F75" s="142">
        <f t="shared" si="10"/>
        <v>-19.78</v>
      </c>
    </row>
    <row r="76" spans="1:6" s="280" customFormat="1" ht="26.25" thickBot="1" x14ac:dyDescent="0.3">
      <c r="A76" s="104" t="s">
        <v>235</v>
      </c>
      <c r="B76" s="126" t="s">
        <v>236</v>
      </c>
      <c r="C76" s="143">
        <f>SUM(C78:C84)</f>
        <v>20</v>
      </c>
      <c r="D76" s="143">
        <f>D77+D81+D84+D80</f>
        <v>2632.71</v>
      </c>
      <c r="E76" s="220">
        <f t="shared" si="12"/>
        <v>13163.550000000001</v>
      </c>
      <c r="F76" s="107">
        <f t="shared" si="10"/>
        <v>2612.71</v>
      </c>
    </row>
    <row r="77" spans="1:6" s="280" customFormat="1" ht="51.75" thickBot="1" x14ac:dyDescent="0.3">
      <c r="A77" s="216" t="s">
        <v>496</v>
      </c>
      <c r="B77" s="225" t="s">
        <v>337</v>
      </c>
      <c r="C77" s="226">
        <f>SUM(C78:C80)</f>
        <v>0</v>
      </c>
      <c r="D77" s="226">
        <f>D78+D79</f>
        <v>93.63</v>
      </c>
      <c r="E77" s="218"/>
      <c r="F77" s="219">
        <f t="shared" si="10"/>
        <v>93.63</v>
      </c>
    </row>
    <row r="78" spans="1:6" s="280" customFormat="1" ht="51" x14ac:dyDescent="0.25">
      <c r="A78" s="108" t="s">
        <v>271</v>
      </c>
      <c r="B78" s="227" t="s">
        <v>337</v>
      </c>
      <c r="C78" s="112">
        <v>0</v>
      </c>
      <c r="D78" s="112">
        <v>92.24</v>
      </c>
      <c r="E78" s="112"/>
      <c r="F78" s="113">
        <f t="shared" si="10"/>
        <v>92.24</v>
      </c>
    </row>
    <row r="79" spans="1:6" s="280" customFormat="1" ht="51.75" thickBot="1" x14ac:dyDescent="0.3">
      <c r="A79" s="120" t="s">
        <v>497</v>
      </c>
      <c r="B79" s="228" t="s">
        <v>337</v>
      </c>
      <c r="C79" s="124">
        <v>0</v>
      </c>
      <c r="D79" s="124">
        <v>1.39</v>
      </c>
      <c r="E79" s="124"/>
      <c r="F79" s="125">
        <f t="shared" si="10"/>
        <v>1.39</v>
      </c>
    </row>
    <row r="80" spans="1:6" s="280" customFormat="1" ht="90" thickBot="1" x14ac:dyDescent="0.3">
      <c r="A80" s="283" t="s">
        <v>480</v>
      </c>
      <c r="B80" s="284" t="s">
        <v>481</v>
      </c>
      <c r="C80" s="226">
        <v>0</v>
      </c>
      <c r="D80" s="226">
        <v>38.17</v>
      </c>
      <c r="E80" s="218"/>
      <c r="F80" s="219">
        <f t="shared" si="10"/>
        <v>38.17</v>
      </c>
    </row>
    <row r="81" spans="1:6" s="280" customFormat="1" ht="77.25" thickBot="1" x14ac:dyDescent="0.3">
      <c r="A81" s="216" t="s">
        <v>498</v>
      </c>
      <c r="B81" s="225" t="s">
        <v>339</v>
      </c>
      <c r="C81" s="226">
        <f>C82+C83</f>
        <v>0</v>
      </c>
      <c r="D81" s="226">
        <f>D82+D83</f>
        <v>2321.2399999999998</v>
      </c>
      <c r="E81" s="218"/>
      <c r="F81" s="219">
        <f t="shared" si="10"/>
        <v>2321.2399999999998</v>
      </c>
    </row>
    <row r="82" spans="1:6" s="280" customFormat="1" ht="76.5" x14ac:dyDescent="0.25">
      <c r="A82" s="108" t="s">
        <v>338</v>
      </c>
      <c r="B82" s="227" t="s">
        <v>339</v>
      </c>
      <c r="C82" s="111">
        <v>0</v>
      </c>
      <c r="D82" s="111">
        <v>2250.12</v>
      </c>
      <c r="E82" s="112"/>
      <c r="F82" s="113">
        <f t="shared" si="10"/>
        <v>2250.12</v>
      </c>
    </row>
    <row r="83" spans="1:6" s="280" customFormat="1" ht="77.25" thickBot="1" x14ac:dyDescent="0.3">
      <c r="A83" s="120" t="s">
        <v>459</v>
      </c>
      <c r="B83" s="228" t="s">
        <v>339</v>
      </c>
      <c r="C83" s="123">
        <v>0</v>
      </c>
      <c r="D83" s="123">
        <v>71.12</v>
      </c>
      <c r="E83" s="124"/>
      <c r="F83" s="125">
        <f t="shared" si="10"/>
        <v>71.12</v>
      </c>
    </row>
    <row r="84" spans="1:6" s="280" customFormat="1" ht="45" customHeight="1" thickBot="1" x14ac:dyDescent="0.3">
      <c r="A84" s="216" t="s">
        <v>272</v>
      </c>
      <c r="B84" s="225" t="s">
        <v>340</v>
      </c>
      <c r="C84" s="226">
        <v>20</v>
      </c>
      <c r="D84" s="226">
        <v>179.67</v>
      </c>
      <c r="E84" s="218">
        <f t="shared" si="12"/>
        <v>898.34999999999991</v>
      </c>
      <c r="F84" s="219">
        <f t="shared" si="10"/>
        <v>159.66999999999999</v>
      </c>
    </row>
    <row r="85" spans="1:6" s="280" customFormat="1" ht="39" thickBot="1" x14ac:dyDescent="0.3">
      <c r="A85" s="104" t="s">
        <v>42</v>
      </c>
      <c r="B85" s="126" t="s">
        <v>43</v>
      </c>
      <c r="C85" s="106">
        <f>C86+C88</f>
        <v>2201</v>
      </c>
      <c r="D85" s="106">
        <f>D86+D88</f>
        <v>2559.5</v>
      </c>
      <c r="E85" s="106">
        <f t="shared" si="12"/>
        <v>116.28805088596093</v>
      </c>
      <c r="F85" s="107">
        <f t="shared" si="10"/>
        <v>358.5</v>
      </c>
    </row>
    <row r="86" spans="1:6" s="280" customFormat="1" ht="115.5" thickBot="1" x14ac:dyDescent="0.3">
      <c r="A86" s="216" t="s">
        <v>237</v>
      </c>
      <c r="B86" s="285" t="s">
        <v>238</v>
      </c>
      <c r="C86" s="218">
        <f>SUM(C87:C87)</f>
        <v>1018</v>
      </c>
      <c r="D86" s="218">
        <f>SUM(D87:D87)</f>
        <v>501.07</v>
      </c>
      <c r="E86" s="218">
        <f t="shared" si="12"/>
        <v>49.221021611001966</v>
      </c>
      <c r="F86" s="219">
        <f t="shared" si="10"/>
        <v>-516.93000000000006</v>
      </c>
    </row>
    <row r="87" spans="1:6" s="280" customFormat="1" ht="141" thickBot="1" x14ac:dyDescent="0.3">
      <c r="A87" s="137" t="s">
        <v>44</v>
      </c>
      <c r="B87" s="208" t="s">
        <v>341</v>
      </c>
      <c r="C87" s="140">
        <v>1018</v>
      </c>
      <c r="D87" s="140">
        <v>501.07</v>
      </c>
      <c r="E87" s="141">
        <f t="shared" si="12"/>
        <v>49.221021611001966</v>
      </c>
      <c r="F87" s="142">
        <f t="shared" si="10"/>
        <v>-516.93000000000006</v>
      </c>
    </row>
    <row r="88" spans="1:6" s="280" customFormat="1" ht="64.5" thickBot="1" x14ac:dyDescent="0.3">
      <c r="A88" s="216" t="s">
        <v>239</v>
      </c>
      <c r="B88" s="230" t="s">
        <v>240</v>
      </c>
      <c r="C88" s="277">
        <f>C89+C90</f>
        <v>1183</v>
      </c>
      <c r="D88" s="277">
        <f>D89+D90</f>
        <v>2058.4299999999998</v>
      </c>
      <c r="E88" s="218">
        <f t="shared" si="12"/>
        <v>174.00084530853761</v>
      </c>
      <c r="F88" s="219">
        <f t="shared" si="10"/>
        <v>875.42999999999984</v>
      </c>
    </row>
    <row r="89" spans="1:6" s="280" customFormat="1" ht="63.75" x14ac:dyDescent="0.25">
      <c r="A89" s="108" t="s">
        <v>45</v>
      </c>
      <c r="B89" s="109" t="s">
        <v>342</v>
      </c>
      <c r="C89" s="111">
        <v>1183</v>
      </c>
      <c r="D89" s="111">
        <v>2034.11</v>
      </c>
      <c r="E89" s="112">
        <f t="shared" si="12"/>
        <v>171.94505494505495</v>
      </c>
      <c r="F89" s="113">
        <f t="shared" si="10"/>
        <v>851.1099999999999</v>
      </c>
    </row>
    <row r="90" spans="1:6" s="280" customFormat="1" ht="77.25" thickBot="1" x14ac:dyDescent="0.3">
      <c r="A90" s="120" t="s">
        <v>440</v>
      </c>
      <c r="B90" s="121" t="s">
        <v>441</v>
      </c>
      <c r="C90" s="123">
        <v>0</v>
      </c>
      <c r="D90" s="123">
        <v>24.32</v>
      </c>
      <c r="E90" s="124"/>
      <c r="F90" s="125">
        <f t="shared" si="10"/>
        <v>24.32</v>
      </c>
    </row>
    <row r="91" spans="1:6" s="280" customFormat="1" ht="26.25" thickBot="1" x14ac:dyDescent="0.3">
      <c r="A91" s="104" t="s">
        <v>46</v>
      </c>
      <c r="B91" s="126" t="s">
        <v>47</v>
      </c>
      <c r="C91" s="106">
        <f>C92+C119+C121+C126</f>
        <v>1694</v>
      </c>
      <c r="D91" s="106">
        <f>D92+D119+D121+D126</f>
        <v>2316.2600000000002</v>
      </c>
      <c r="E91" s="106">
        <f t="shared" si="12"/>
        <v>136.73317591499412</v>
      </c>
      <c r="F91" s="107">
        <f t="shared" si="10"/>
        <v>622.26000000000022</v>
      </c>
    </row>
    <row r="92" spans="1:6" s="280" customFormat="1" ht="64.5" thickBot="1" x14ac:dyDescent="0.3">
      <c r="A92" s="229" t="s">
        <v>415</v>
      </c>
      <c r="B92" s="230" t="s">
        <v>416</v>
      </c>
      <c r="C92" s="218">
        <f>C93+C96+C99+C103+C104+C106+C107+C109+C111+C115+C102+C108+C110+C105</f>
        <v>617.8900000000001</v>
      </c>
      <c r="D92" s="218">
        <f>D93+D96+D99+D103+D104+D106+D107+D109+D111+D115+D102+D108+D110+D105+D116</f>
        <v>675.06</v>
      </c>
      <c r="E92" s="218">
        <f t="shared" si="12"/>
        <v>109.2524559387593</v>
      </c>
      <c r="F92" s="107">
        <f t="shared" si="10"/>
        <v>57.169999999999845</v>
      </c>
    </row>
    <row r="93" spans="1:6" s="280" customFormat="1" ht="115.5" thickBot="1" x14ac:dyDescent="0.3">
      <c r="A93" s="231" t="s">
        <v>273</v>
      </c>
      <c r="B93" s="232" t="s">
        <v>343</v>
      </c>
      <c r="C93" s="106">
        <f>SUM(C94+C95)</f>
        <v>5.41</v>
      </c>
      <c r="D93" s="106">
        <f t="shared" ref="D93" si="14">SUM(D94+D95)</f>
        <v>12.57</v>
      </c>
      <c r="E93" s="106">
        <f t="shared" si="12"/>
        <v>232.34750462107206</v>
      </c>
      <c r="F93" s="107">
        <f t="shared" si="10"/>
        <v>7.16</v>
      </c>
    </row>
    <row r="94" spans="1:6" s="280" customFormat="1" ht="114.75" x14ac:dyDescent="0.25">
      <c r="A94" s="233" t="s">
        <v>274</v>
      </c>
      <c r="B94" s="234" t="s">
        <v>343</v>
      </c>
      <c r="C94" s="112">
        <v>1</v>
      </c>
      <c r="D94" s="112">
        <v>8.5</v>
      </c>
      <c r="E94" s="112">
        <f t="shared" si="12"/>
        <v>850</v>
      </c>
      <c r="F94" s="113">
        <f t="shared" si="10"/>
        <v>7.5</v>
      </c>
    </row>
    <row r="95" spans="1:6" s="280" customFormat="1" ht="115.5" thickBot="1" x14ac:dyDescent="0.3">
      <c r="A95" s="153" t="s">
        <v>241</v>
      </c>
      <c r="B95" s="235" t="s">
        <v>343</v>
      </c>
      <c r="C95" s="124">
        <v>4.41</v>
      </c>
      <c r="D95" s="124">
        <v>4.07</v>
      </c>
      <c r="E95" s="124">
        <f t="shared" si="12"/>
        <v>92.290249433106581</v>
      </c>
      <c r="F95" s="125">
        <f t="shared" si="10"/>
        <v>-0.33999999999999986</v>
      </c>
    </row>
    <row r="96" spans="1:6" s="280" customFormat="1" ht="153.75" thickBot="1" x14ac:dyDescent="0.25">
      <c r="A96" s="231" t="s">
        <v>275</v>
      </c>
      <c r="B96" s="236" t="s">
        <v>344</v>
      </c>
      <c r="C96" s="106">
        <f>SUM(C97:C98)</f>
        <v>85.11999999999999</v>
      </c>
      <c r="D96" s="106">
        <f>SUM(D97:D98)</f>
        <v>103.03</v>
      </c>
      <c r="E96" s="106">
        <f t="shared" si="12"/>
        <v>121.04088345864663</v>
      </c>
      <c r="F96" s="107">
        <f t="shared" si="10"/>
        <v>17.910000000000011</v>
      </c>
    </row>
    <row r="97" spans="1:6" s="280" customFormat="1" ht="153" x14ac:dyDescent="0.2">
      <c r="A97" s="233" t="s">
        <v>276</v>
      </c>
      <c r="B97" s="237" t="s">
        <v>345</v>
      </c>
      <c r="C97" s="112">
        <v>81.8</v>
      </c>
      <c r="D97" s="112">
        <v>100.79</v>
      </c>
      <c r="E97" s="112">
        <f t="shared" si="12"/>
        <v>123.21515892420538</v>
      </c>
      <c r="F97" s="113">
        <f t="shared" si="10"/>
        <v>18.990000000000009</v>
      </c>
    </row>
    <row r="98" spans="1:6" s="280" customFormat="1" ht="153.75" thickBot="1" x14ac:dyDescent="0.25">
      <c r="A98" s="153" t="s">
        <v>277</v>
      </c>
      <c r="B98" s="238" t="s">
        <v>345</v>
      </c>
      <c r="C98" s="124">
        <v>3.32</v>
      </c>
      <c r="D98" s="124">
        <v>2.2400000000000002</v>
      </c>
      <c r="E98" s="124">
        <f t="shared" si="12"/>
        <v>67.46987951807229</v>
      </c>
      <c r="F98" s="125">
        <f t="shared" si="10"/>
        <v>-1.0799999999999996</v>
      </c>
    </row>
    <row r="99" spans="1:6" s="280" customFormat="1" ht="128.25" thickBot="1" x14ac:dyDescent="0.3">
      <c r="A99" s="231" t="s">
        <v>278</v>
      </c>
      <c r="B99" s="232" t="s">
        <v>346</v>
      </c>
      <c r="C99" s="106">
        <f>SUM(C100+C101)</f>
        <v>68.31</v>
      </c>
      <c r="D99" s="106">
        <f>SUM(D100+D101)</f>
        <v>86.070000000000007</v>
      </c>
      <c r="E99" s="106">
        <f t="shared" si="12"/>
        <v>125.99912165129557</v>
      </c>
      <c r="F99" s="107">
        <f t="shared" si="10"/>
        <v>17.760000000000005</v>
      </c>
    </row>
    <row r="100" spans="1:6" s="280" customFormat="1" ht="127.5" x14ac:dyDescent="0.25">
      <c r="A100" s="233" t="s">
        <v>279</v>
      </c>
      <c r="B100" s="234" t="s">
        <v>346</v>
      </c>
      <c r="C100" s="112">
        <v>66.2</v>
      </c>
      <c r="D100" s="112">
        <v>85.37</v>
      </c>
      <c r="E100" s="112">
        <f t="shared" si="12"/>
        <v>128.95770392749245</v>
      </c>
      <c r="F100" s="113">
        <f t="shared" si="10"/>
        <v>19.170000000000002</v>
      </c>
    </row>
    <row r="101" spans="1:6" s="280" customFormat="1" ht="128.25" thickBot="1" x14ac:dyDescent="0.3">
      <c r="A101" s="153" t="s">
        <v>280</v>
      </c>
      <c r="B101" s="235" t="s">
        <v>346</v>
      </c>
      <c r="C101" s="124">
        <v>2.11</v>
      </c>
      <c r="D101" s="124">
        <v>0.7</v>
      </c>
      <c r="E101" s="124">
        <f t="shared" si="12"/>
        <v>33.175355450236964</v>
      </c>
      <c r="F101" s="125">
        <f t="shared" si="10"/>
        <v>-1.41</v>
      </c>
    </row>
    <row r="102" spans="1:6" s="280" customFormat="1" ht="115.5" thickBot="1" x14ac:dyDescent="0.3">
      <c r="A102" s="231" t="s">
        <v>347</v>
      </c>
      <c r="B102" s="232" t="s">
        <v>348</v>
      </c>
      <c r="C102" s="106">
        <v>41.36</v>
      </c>
      <c r="D102" s="106">
        <v>15</v>
      </c>
      <c r="E102" s="106">
        <f t="shared" si="12"/>
        <v>36.266924564796902</v>
      </c>
      <c r="F102" s="107">
        <f t="shared" si="10"/>
        <v>-26.36</v>
      </c>
    </row>
    <row r="103" spans="1:6" s="280" customFormat="1" ht="141" thickBot="1" x14ac:dyDescent="0.3">
      <c r="A103" s="231" t="s">
        <v>349</v>
      </c>
      <c r="B103" s="232" t="s">
        <v>350</v>
      </c>
      <c r="C103" s="106">
        <v>45</v>
      </c>
      <c r="D103" s="106">
        <v>52</v>
      </c>
      <c r="E103" s="106">
        <f t="shared" si="12"/>
        <v>115.55555555555554</v>
      </c>
      <c r="F103" s="107">
        <f t="shared" si="10"/>
        <v>7</v>
      </c>
    </row>
    <row r="104" spans="1:6" s="280" customFormat="1" ht="128.25" thickBot="1" x14ac:dyDescent="0.3">
      <c r="A104" s="231" t="s">
        <v>281</v>
      </c>
      <c r="B104" s="232" t="s">
        <v>351</v>
      </c>
      <c r="C104" s="106">
        <v>31.02</v>
      </c>
      <c r="D104" s="106">
        <v>0</v>
      </c>
      <c r="E104" s="106">
        <f t="shared" si="12"/>
        <v>0</v>
      </c>
      <c r="F104" s="107">
        <f t="shared" si="10"/>
        <v>-31.02</v>
      </c>
    </row>
    <row r="105" spans="1:6" s="280" customFormat="1" ht="115.5" thickBot="1" x14ac:dyDescent="0.3">
      <c r="A105" s="286" t="s">
        <v>460</v>
      </c>
      <c r="B105" s="287" t="s">
        <v>461</v>
      </c>
      <c r="C105" s="197">
        <v>0</v>
      </c>
      <c r="D105" s="197">
        <v>50</v>
      </c>
      <c r="E105" s="197"/>
      <c r="F105" s="198">
        <f t="shared" si="10"/>
        <v>50</v>
      </c>
    </row>
    <row r="106" spans="1:6" s="280" customFormat="1" ht="141" thickBot="1" x14ac:dyDescent="0.3">
      <c r="A106" s="231" t="s">
        <v>352</v>
      </c>
      <c r="B106" s="232" t="s">
        <v>462</v>
      </c>
      <c r="C106" s="106">
        <v>24.5</v>
      </c>
      <c r="D106" s="106">
        <v>44.55</v>
      </c>
      <c r="E106" s="106">
        <f t="shared" si="12"/>
        <v>181.83673469387753</v>
      </c>
      <c r="F106" s="107">
        <f t="shared" si="10"/>
        <v>20.049999999999997</v>
      </c>
    </row>
    <row r="107" spans="1:6" s="280" customFormat="1" ht="166.5" thickBot="1" x14ac:dyDescent="0.3">
      <c r="A107" s="286" t="s">
        <v>282</v>
      </c>
      <c r="B107" s="288" t="s">
        <v>463</v>
      </c>
      <c r="C107" s="289">
        <v>8</v>
      </c>
      <c r="D107" s="289">
        <v>19.690000000000001</v>
      </c>
      <c r="E107" s="197">
        <f t="shared" si="12"/>
        <v>246.12500000000003</v>
      </c>
      <c r="F107" s="198">
        <f t="shared" si="10"/>
        <v>11.690000000000001</v>
      </c>
    </row>
    <row r="108" spans="1:6" s="280" customFormat="1" ht="166.5" thickBot="1" x14ac:dyDescent="0.3">
      <c r="A108" s="231" t="s">
        <v>482</v>
      </c>
      <c r="B108" s="239" t="s">
        <v>483</v>
      </c>
      <c r="C108" s="143">
        <v>0</v>
      </c>
      <c r="D108" s="143">
        <v>0</v>
      </c>
      <c r="E108" s="106"/>
      <c r="F108" s="107">
        <f t="shared" si="10"/>
        <v>0</v>
      </c>
    </row>
    <row r="109" spans="1:6" s="280" customFormat="1" ht="141" thickBot="1" x14ac:dyDescent="0.3">
      <c r="A109" s="286" t="s">
        <v>353</v>
      </c>
      <c r="B109" s="288" t="s">
        <v>354</v>
      </c>
      <c r="C109" s="289">
        <v>13.6</v>
      </c>
      <c r="D109" s="289">
        <v>2.82</v>
      </c>
      <c r="E109" s="197">
        <f t="shared" si="12"/>
        <v>20.735294117647058</v>
      </c>
      <c r="F109" s="198">
        <f t="shared" si="10"/>
        <v>-10.78</v>
      </c>
    </row>
    <row r="110" spans="1:6" s="280" customFormat="1" ht="179.25" thickBot="1" x14ac:dyDescent="0.3">
      <c r="A110" s="231" t="s">
        <v>464</v>
      </c>
      <c r="B110" s="239" t="s">
        <v>465</v>
      </c>
      <c r="C110" s="143">
        <v>0</v>
      </c>
      <c r="D110" s="143">
        <v>0.03</v>
      </c>
      <c r="E110" s="106"/>
      <c r="F110" s="107">
        <f t="shared" si="10"/>
        <v>0.03</v>
      </c>
    </row>
    <row r="111" spans="1:6" s="280" customFormat="1" ht="115.5" thickBot="1" x14ac:dyDescent="0.3">
      <c r="A111" s="231" t="s">
        <v>283</v>
      </c>
      <c r="B111" s="240" t="s">
        <v>355</v>
      </c>
      <c r="C111" s="143">
        <f>SUM(C113:C114)</f>
        <v>164.58</v>
      </c>
      <c r="D111" s="143">
        <f>SUM(D112:D114)</f>
        <v>136.84</v>
      </c>
      <c r="E111" s="106">
        <f t="shared" si="12"/>
        <v>83.144975088103052</v>
      </c>
      <c r="F111" s="107">
        <f t="shared" si="10"/>
        <v>-27.740000000000009</v>
      </c>
    </row>
    <row r="112" spans="1:6" s="280" customFormat="1" ht="114.75" x14ac:dyDescent="0.25">
      <c r="A112" s="233" t="s">
        <v>484</v>
      </c>
      <c r="B112" s="241" t="s">
        <v>355</v>
      </c>
      <c r="C112" s="111">
        <v>0</v>
      </c>
      <c r="D112" s="111">
        <v>1.5</v>
      </c>
      <c r="E112" s="112"/>
      <c r="F112" s="113">
        <f t="shared" si="10"/>
        <v>1.5</v>
      </c>
    </row>
    <row r="113" spans="1:6" s="280" customFormat="1" ht="114.75" x14ac:dyDescent="0.25">
      <c r="A113" s="151" t="s">
        <v>284</v>
      </c>
      <c r="B113" s="172" t="s">
        <v>355</v>
      </c>
      <c r="C113" s="154">
        <v>163.9</v>
      </c>
      <c r="D113" s="154">
        <v>134.34</v>
      </c>
      <c r="E113" s="118">
        <f t="shared" si="12"/>
        <v>81.96461256863941</v>
      </c>
      <c r="F113" s="119">
        <f t="shared" si="10"/>
        <v>-29.560000000000002</v>
      </c>
    </row>
    <row r="114" spans="1:6" s="280" customFormat="1" ht="115.5" thickBot="1" x14ac:dyDescent="0.3">
      <c r="A114" s="153" t="s">
        <v>285</v>
      </c>
      <c r="B114" s="242" t="s">
        <v>355</v>
      </c>
      <c r="C114" s="243">
        <v>0.68</v>
      </c>
      <c r="D114" s="243">
        <v>1</v>
      </c>
      <c r="E114" s="124">
        <f t="shared" si="12"/>
        <v>147.05882352941174</v>
      </c>
      <c r="F114" s="125">
        <f t="shared" si="10"/>
        <v>0.31999999999999995</v>
      </c>
    </row>
    <row r="115" spans="1:6" s="280" customFormat="1" ht="141" thickBot="1" x14ac:dyDescent="0.3">
      <c r="A115" s="231" t="s">
        <v>286</v>
      </c>
      <c r="B115" s="232" t="s">
        <v>356</v>
      </c>
      <c r="C115" s="244">
        <f>SUM(C116:C118)</f>
        <v>130.98999999999998</v>
      </c>
      <c r="D115" s="244">
        <f>SUM(D116:D118)</f>
        <v>152.45999999999998</v>
      </c>
      <c r="E115" s="106">
        <f t="shared" si="12"/>
        <v>116.39056416520346</v>
      </c>
      <c r="F115" s="107">
        <f t="shared" si="10"/>
        <v>21.47</v>
      </c>
    </row>
    <row r="116" spans="1:6" s="280" customFormat="1" ht="127.5" x14ac:dyDescent="0.25">
      <c r="A116" s="233" t="s">
        <v>466</v>
      </c>
      <c r="B116" s="234" t="s">
        <v>357</v>
      </c>
      <c r="C116" s="245">
        <v>0</v>
      </c>
      <c r="D116" s="245">
        <v>0</v>
      </c>
      <c r="E116" s="112"/>
      <c r="F116" s="113">
        <f t="shared" si="10"/>
        <v>0</v>
      </c>
    </row>
    <row r="117" spans="1:6" s="280" customFormat="1" ht="127.5" x14ac:dyDescent="0.25">
      <c r="A117" s="151" t="s">
        <v>287</v>
      </c>
      <c r="B117" s="152" t="s">
        <v>357</v>
      </c>
      <c r="C117" s="154">
        <v>127.1</v>
      </c>
      <c r="D117" s="154">
        <v>151.38999999999999</v>
      </c>
      <c r="E117" s="118">
        <f t="shared" si="12"/>
        <v>119.11093627065303</v>
      </c>
      <c r="F117" s="119">
        <f t="shared" si="10"/>
        <v>24.289999999999992</v>
      </c>
    </row>
    <row r="118" spans="1:6" s="280" customFormat="1" ht="128.25" thickBot="1" x14ac:dyDescent="0.3">
      <c r="A118" s="153" t="s">
        <v>288</v>
      </c>
      <c r="B118" s="235" t="s">
        <v>357</v>
      </c>
      <c r="C118" s="243">
        <v>3.89</v>
      </c>
      <c r="D118" s="243">
        <v>1.07</v>
      </c>
      <c r="E118" s="124">
        <f t="shared" si="12"/>
        <v>27.506426735218508</v>
      </c>
      <c r="F118" s="125">
        <f t="shared" si="10"/>
        <v>-2.8200000000000003</v>
      </c>
    </row>
    <row r="119" spans="1:6" s="280" customFormat="1" ht="77.25" thickBot="1" x14ac:dyDescent="0.3">
      <c r="A119" s="246" t="s">
        <v>417</v>
      </c>
      <c r="B119" s="247" t="s">
        <v>418</v>
      </c>
      <c r="C119" s="248">
        <f>C120</f>
        <v>79.599999999999994</v>
      </c>
      <c r="D119" s="248">
        <f>D120</f>
        <v>43</v>
      </c>
      <c r="E119" s="218">
        <f t="shared" si="12"/>
        <v>54.02010050251257</v>
      </c>
      <c r="F119" s="219">
        <f t="shared" si="10"/>
        <v>-36.599999999999994</v>
      </c>
    </row>
    <row r="120" spans="1:6" s="280" customFormat="1" ht="77.25" thickBot="1" x14ac:dyDescent="0.3">
      <c r="A120" s="249" t="s">
        <v>242</v>
      </c>
      <c r="B120" s="250" t="s">
        <v>243</v>
      </c>
      <c r="C120" s="244">
        <v>79.599999999999994</v>
      </c>
      <c r="D120" s="244">
        <v>43</v>
      </c>
      <c r="E120" s="106">
        <f t="shared" si="12"/>
        <v>54.02010050251257</v>
      </c>
      <c r="F120" s="107">
        <f t="shared" si="10"/>
        <v>-36.599999999999994</v>
      </c>
    </row>
    <row r="121" spans="1:6" s="280" customFormat="1" ht="166.5" thickBot="1" x14ac:dyDescent="0.3">
      <c r="A121" s="251" t="s">
        <v>419</v>
      </c>
      <c r="B121" s="252" t="s">
        <v>467</v>
      </c>
      <c r="C121" s="248">
        <f>+C122+C123</f>
        <v>85.02</v>
      </c>
      <c r="D121" s="248">
        <f>D122+D123</f>
        <v>142.75</v>
      </c>
      <c r="E121" s="218">
        <f t="shared" si="12"/>
        <v>167.90167019524819</v>
      </c>
      <c r="F121" s="219">
        <f t="shared" si="10"/>
        <v>57.730000000000004</v>
      </c>
    </row>
    <row r="122" spans="1:6" s="280" customFormat="1" ht="109.5" customHeight="1" thickBot="1" x14ac:dyDescent="0.3">
      <c r="A122" s="249" t="s">
        <v>420</v>
      </c>
      <c r="B122" s="250" t="s">
        <v>359</v>
      </c>
      <c r="C122" s="244">
        <v>0</v>
      </c>
      <c r="D122" s="244">
        <v>139.32</v>
      </c>
      <c r="E122" s="106"/>
      <c r="F122" s="107">
        <f t="shared" si="10"/>
        <v>139.32</v>
      </c>
    </row>
    <row r="123" spans="1:6" s="280" customFormat="1" ht="102.75" thickBot="1" x14ac:dyDescent="0.3">
      <c r="A123" s="249" t="s">
        <v>244</v>
      </c>
      <c r="B123" s="250" t="s">
        <v>358</v>
      </c>
      <c r="C123" s="106">
        <f>SUM(C124:C125)</f>
        <v>85.02</v>
      </c>
      <c r="D123" s="106">
        <f>SUM(D124:D125)</f>
        <v>3.43</v>
      </c>
      <c r="E123" s="106">
        <f t="shared" si="12"/>
        <v>4.0343448600329337</v>
      </c>
      <c r="F123" s="107">
        <f t="shared" si="10"/>
        <v>-81.589999999999989</v>
      </c>
    </row>
    <row r="124" spans="1:6" s="280" customFormat="1" ht="102" x14ac:dyDescent="0.25">
      <c r="A124" s="156" t="s">
        <v>245</v>
      </c>
      <c r="B124" s="253" t="s">
        <v>358</v>
      </c>
      <c r="C124" s="111">
        <v>85.02</v>
      </c>
      <c r="D124" s="111">
        <v>3.43</v>
      </c>
      <c r="E124" s="112">
        <f t="shared" si="12"/>
        <v>4.0343448600329337</v>
      </c>
      <c r="F124" s="113">
        <f t="shared" si="10"/>
        <v>-81.589999999999989</v>
      </c>
    </row>
    <row r="125" spans="1:6" s="280" customFormat="1" ht="90" thickBot="1" x14ac:dyDescent="0.3">
      <c r="A125" s="157" t="s">
        <v>485</v>
      </c>
      <c r="B125" s="254" t="s">
        <v>486</v>
      </c>
      <c r="C125" s="123">
        <v>0</v>
      </c>
      <c r="D125" s="123">
        <v>0</v>
      </c>
      <c r="E125" s="124"/>
      <c r="F125" s="125">
        <f t="shared" si="10"/>
        <v>0</v>
      </c>
    </row>
    <row r="126" spans="1:6" s="280" customFormat="1" ht="26.25" thickBot="1" x14ac:dyDescent="0.3">
      <c r="A126" s="251" t="s">
        <v>421</v>
      </c>
      <c r="B126" s="252" t="s">
        <v>422</v>
      </c>
      <c r="C126" s="248">
        <f>C127+C128+C131+C135+C136+C139</f>
        <v>911.49</v>
      </c>
      <c r="D126" s="248">
        <f>D127+D128+D131+D135+D136+D139</f>
        <v>1455.45</v>
      </c>
      <c r="E126" s="218">
        <f t="shared" si="12"/>
        <v>159.67810946911104</v>
      </c>
      <c r="F126" s="219">
        <f t="shared" si="10"/>
        <v>543.96</v>
      </c>
    </row>
    <row r="127" spans="1:6" s="280" customFormat="1" ht="115.5" thickBot="1" x14ac:dyDescent="0.3">
      <c r="A127" s="255" t="s">
        <v>361</v>
      </c>
      <c r="B127" s="256" t="s">
        <v>362</v>
      </c>
      <c r="C127" s="143">
        <v>45.89</v>
      </c>
      <c r="D127" s="143">
        <v>26.39</v>
      </c>
      <c r="E127" s="106">
        <f t="shared" si="12"/>
        <v>57.507082152974512</v>
      </c>
      <c r="F127" s="107">
        <f t="shared" si="10"/>
        <v>-19.5</v>
      </c>
    </row>
    <row r="128" spans="1:6" s="280" customFormat="1" ht="64.5" thickBot="1" x14ac:dyDescent="0.3">
      <c r="A128" s="255" t="s">
        <v>499</v>
      </c>
      <c r="B128" s="256" t="s">
        <v>360</v>
      </c>
      <c r="C128" s="143">
        <f>SUM(C129+C130)</f>
        <v>0</v>
      </c>
      <c r="D128" s="143">
        <f>SUM(D129+D130)</f>
        <v>32.200000000000003</v>
      </c>
      <c r="E128" s="106"/>
      <c r="F128" s="107">
        <f t="shared" si="10"/>
        <v>32.200000000000003</v>
      </c>
    </row>
    <row r="129" spans="1:6" s="280" customFormat="1" ht="63.75" x14ac:dyDescent="0.25">
      <c r="A129" s="257" t="s">
        <v>487</v>
      </c>
      <c r="B129" s="258" t="s">
        <v>360</v>
      </c>
      <c r="C129" s="111">
        <v>0</v>
      </c>
      <c r="D129" s="111">
        <v>32.200000000000003</v>
      </c>
      <c r="E129" s="112"/>
      <c r="F129" s="113">
        <f t="shared" si="10"/>
        <v>32.200000000000003</v>
      </c>
    </row>
    <row r="130" spans="1:6" s="280" customFormat="1" ht="64.5" thickBot="1" x14ac:dyDescent="0.3">
      <c r="A130" s="259" t="s">
        <v>468</v>
      </c>
      <c r="B130" s="260" t="s">
        <v>360</v>
      </c>
      <c r="C130" s="243">
        <v>0</v>
      </c>
      <c r="D130" s="243">
        <v>0</v>
      </c>
      <c r="E130" s="124"/>
      <c r="F130" s="125">
        <f t="shared" si="10"/>
        <v>0</v>
      </c>
    </row>
    <row r="131" spans="1:6" s="280" customFormat="1" ht="99" customHeight="1" thickBot="1" x14ac:dyDescent="0.3">
      <c r="A131" s="231" t="s">
        <v>247</v>
      </c>
      <c r="B131" s="261" t="s">
        <v>363</v>
      </c>
      <c r="C131" s="143">
        <f>SUM(C132:C134)</f>
        <v>25.4</v>
      </c>
      <c r="D131" s="143">
        <f>SUM(D132:D134)</f>
        <v>14.14</v>
      </c>
      <c r="E131" s="106">
        <f t="shared" si="12"/>
        <v>55.669291338582681</v>
      </c>
      <c r="F131" s="107">
        <f t="shared" si="10"/>
        <v>-11.259999999999998</v>
      </c>
    </row>
    <row r="132" spans="1:6" s="280" customFormat="1" ht="89.25" x14ac:dyDescent="0.25">
      <c r="A132" s="151" t="s">
        <v>364</v>
      </c>
      <c r="B132" s="155" t="s">
        <v>289</v>
      </c>
      <c r="C132" s="117">
        <v>6.54</v>
      </c>
      <c r="D132" s="117">
        <v>0</v>
      </c>
      <c r="E132" s="118">
        <f t="shared" si="12"/>
        <v>0</v>
      </c>
      <c r="F132" s="119">
        <f t="shared" si="10"/>
        <v>-6.54</v>
      </c>
    </row>
    <row r="133" spans="1:6" s="280" customFormat="1" ht="89.25" x14ac:dyDescent="0.25">
      <c r="A133" s="151" t="s">
        <v>290</v>
      </c>
      <c r="B133" s="155" t="s">
        <v>289</v>
      </c>
      <c r="C133" s="117">
        <v>10</v>
      </c>
      <c r="D133" s="117">
        <v>13.83</v>
      </c>
      <c r="E133" s="118">
        <f t="shared" si="12"/>
        <v>138.30000000000001</v>
      </c>
      <c r="F133" s="119">
        <f t="shared" ref="F133:F196" si="15">D133-C133</f>
        <v>3.83</v>
      </c>
    </row>
    <row r="134" spans="1:6" s="280" customFormat="1" ht="90" thickBot="1" x14ac:dyDescent="0.3">
      <c r="A134" s="153" t="s">
        <v>365</v>
      </c>
      <c r="B134" s="262" t="s">
        <v>289</v>
      </c>
      <c r="C134" s="123">
        <v>8.86</v>
      </c>
      <c r="D134" s="123">
        <v>0.31</v>
      </c>
      <c r="E134" s="124">
        <f t="shared" si="12"/>
        <v>3.4988713318284423</v>
      </c>
      <c r="F134" s="125">
        <f t="shared" si="15"/>
        <v>-8.5499999999999989</v>
      </c>
    </row>
    <row r="135" spans="1:6" s="280" customFormat="1" ht="115.5" thickBot="1" x14ac:dyDescent="0.3">
      <c r="A135" s="231" t="s">
        <v>248</v>
      </c>
      <c r="B135" s="261" t="s">
        <v>366</v>
      </c>
      <c r="C135" s="143">
        <v>5</v>
      </c>
      <c r="D135" s="143">
        <v>4.8</v>
      </c>
      <c r="E135" s="106">
        <f t="shared" si="12"/>
        <v>96</v>
      </c>
      <c r="F135" s="107">
        <f t="shared" si="15"/>
        <v>-0.20000000000000018</v>
      </c>
    </row>
    <row r="136" spans="1:6" s="280" customFormat="1" ht="141" thickBot="1" x14ac:dyDescent="0.3">
      <c r="A136" s="249" t="s">
        <v>291</v>
      </c>
      <c r="B136" s="250" t="s">
        <v>469</v>
      </c>
      <c r="C136" s="143">
        <f>SUM(C137:C138)</f>
        <v>835.2</v>
      </c>
      <c r="D136" s="143">
        <f>SUM(D137:D138)</f>
        <v>1318.44</v>
      </c>
      <c r="E136" s="106">
        <f t="shared" si="12"/>
        <v>157.85919540229884</v>
      </c>
      <c r="F136" s="107">
        <f t="shared" si="15"/>
        <v>483.24</v>
      </c>
    </row>
    <row r="137" spans="1:6" s="280" customFormat="1" ht="153" x14ac:dyDescent="0.25">
      <c r="A137" s="156" t="s">
        <v>292</v>
      </c>
      <c r="B137" s="253" t="s">
        <v>367</v>
      </c>
      <c r="C137" s="111">
        <v>501.9</v>
      </c>
      <c r="D137" s="111">
        <v>620.20000000000005</v>
      </c>
      <c r="E137" s="112">
        <f t="shared" ref="E137:E197" si="16">D137/C137*100</f>
        <v>123.57043235704326</v>
      </c>
      <c r="F137" s="113">
        <f t="shared" si="15"/>
        <v>118.30000000000007</v>
      </c>
    </row>
    <row r="138" spans="1:6" s="280" customFormat="1" ht="153.75" thickBot="1" x14ac:dyDescent="0.3">
      <c r="A138" s="157" t="s">
        <v>246</v>
      </c>
      <c r="B138" s="254" t="s">
        <v>367</v>
      </c>
      <c r="C138" s="123">
        <v>333.3</v>
      </c>
      <c r="D138" s="123">
        <v>698.24</v>
      </c>
      <c r="E138" s="124">
        <f t="shared" si="16"/>
        <v>209.49294929492947</v>
      </c>
      <c r="F138" s="125">
        <f t="shared" si="15"/>
        <v>364.94</v>
      </c>
    </row>
    <row r="139" spans="1:6" s="280" customFormat="1" ht="90" thickBot="1" x14ac:dyDescent="0.3">
      <c r="A139" s="231" t="s">
        <v>368</v>
      </c>
      <c r="B139" s="261" t="s">
        <v>369</v>
      </c>
      <c r="C139" s="143">
        <v>0</v>
      </c>
      <c r="D139" s="143">
        <v>59.48</v>
      </c>
      <c r="E139" s="106"/>
      <c r="F139" s="107">
        <f t="shared" si="15"/>
        <v>59.48</v>
      </c>
    </row>
    <row r="140" spans="1:6" s="280" customFormat="1" ht="19.5" customHeight="1" thickBot="1" x14ac:dyDescent="0.3">
      <c r="A140" s="145" t="s">
        <v>48</v>
      </c>
      <c r="B140" s="126" t="s">
        <v>49</v>
      </c>
      <c r="C140" s="106">
        <f>SUM(C141)</f>
        <v>0</v>
      </c>
      <c r="D140" s="106">
        <f>SUM(D141)</f>
        <v>-0.56999999999999984</v>
      </c>
      <c r="E140" s="106"/>
      <c r="F140" s="107">
        <f t="shared" si="15"/>
        <v>-0.56999999999999984</v>
      </c>
    </row>
    <row r="141" spans="1:6" s="280" customFormat="1" ht="39" thickBot="1" x14ac:dyDescent="0.3">
      <c r="A141" s="145" t="s">
        <v>50</v>
      </c>
      <c r="B141" s="126" t="s">
        <v>370</v>
      </c>
      <c r="C141" s="143">
        <f>SUM(C142:C143)</f>
        <v>0</v>
      </c>
      <c r="D141" s="143">
        <f>SUM(D142:D143)</f>
        <v>-0.56999999999999984</v>
      </c>
      <c r="E141" s="106"/>
      <c r="F141" s="107">
        <f t="shared" si="15"/>
        <v>-0.56999999999999984</v>
      </c>
    </row>
    <row r="142" spans="1:6" s="280" customFormat="1" ht="38.25" x14ac:dyDescent="0.25">
      <c r="A142" s="146" t="s">
        <v>51</v>
      </c>
      <c r="B142" s="109" t="s">
        <v>370</v>
      </c>
      <c r="C142" s="111">
        <v>0</v>
      </c>
      <c r="D142" s="111">
        <v>-4.21</v>
      </c>
      <c r="E142" s="112"/>
      <c r="F142" s="113">
        <f t="shared" si="15"/>
        <v>-4.21</v>
      </c>
    </row>
    <row r="143" spans="1:6" s="280" customFormat="1" ht="39" thickBot="1" x14ac:dyDescent="0.3">
      <c r="A143" s="147" t="s">
        <v>191</v>
      </c>
      <c r="B143" s="121" t="s">
        <v>370</v>
      </c>
      <c r="C143" s="123">
        <v>0</v>
      </c>
      <c r="D143" s="123">
        <v>3.64</v>
      </c>
      <c r="E143" s="124"/>
      <c r="F143" s="125">
        <f t="shared" si="15"/>
        <v>3.64</v>
      </c>
    </row>
    <row r="144" spans="1:6" s="280" customFormat="1" ht="15.75" thickBot="1" x14ac:dyDescent="0.3">
      <c r="A144" s="104" t="s">
        <v>52</v>
      </c>
      <c r="B144" s="290" t="s">
        <v>53</v>
      </c>
      <c r="C144" s="143">
        <f>C145+C198+C200+C207</f>
        <v>1740264.02</v>
      </c>
      <c r="D144" s="143">
        <f>D145+D198+D200+D207</f>
        <v>868714.33</v>
      </c>
      <c r="E144" s="106">
        <f t="shared" si="16"/>
        <v>49.918536498846876</v>
      </c>
      <c r="F144" s="107">
        <f t="shared" si="15"/>
        <v>-871549.69000000006</v>
      </c>
    </row>
    <row r="145" spans="1:6" s="280" customFormat="1" ht="39" thickBot="1" x14ac:dyDescent="0.3">
      <c r="A145" s="195" t="s">
        <v>54</v>
      </c>
      <c r="B145" s="291" t="s">
        <v>55</v>
      </c>
      <c r="C145" s="289">
        <f>SUM(C146+C149+C169+C187)</f>
        <v>1740264.02</v>
      </c>
      <c r="D145" s="289">
        <f>SUM(D146+D149+D169+D187)</f>
        <v>871300.64</v>
      </c>
      <c r="E145" s="197">
        <f t="shared" si="16"/>
        <v>50.067152454258057</v>
      </c>
      <c r="F145" s="198">
        <f t="shared" si="15"/>
        <v>-868963.38</v>
      </c>
    </row>
    <row r="146" spans="1:6" s="280" customFormat="1" ht="26.25" thickBot="1" x14ac:dyDescent="0.3">
      <c r="A146" s="104" t="s">
        <v>200</v>
      </c>
      <c r="B146" s="158" t="s">
        <v>249</v>
      </c>
      <c r="C146" s="143">
        <f>SUM(C147:C148)</f>
        <v>538143</v>
      </c>
      <c r="D146" s="143">
        <f>SUM(D147:D148)</f>
        <v>134158</v>
      </c>
      <c r="E146" s="106">
        <f t="shared" si="16"/>
        <v>24.929804903157709</v>
      </c>
      <c r="F146" s="107">
        <f t="shared" si="15"/>
        <v>-403985</v>
      </c>
    </row>
    <row r="147" spans="1:6" s="280" customFormat="1" ht="63.75" x14ac:dyDescent="0.25">
      <c r="A147" s="108" t="s">
        <v>201</v>
      </c>
      <c r="B147" s="109" t="s">
        <v>371</v>
      </c>
      <c r="C147" s="111">
        <v>357257</v>
      </c>
      <c r="D147" s="111">
        <v>119084</v>
      </c>
      <c r="E147" s="112">
        <f t="shared" si="16"/>
        <v>33.332866815765684</v>
      </c>
      <c r="F147" s="113">
        <f t="shared" si="15"/>
        <v>-238173</v>
      </c>
    </row>
    <row r="148" spans="1:6" s="280" customFormat="1" ht="51.75" thickBot="1" x14ac:dyDescent="0.3">
      <c r="A148" s="147" t="s">
        <v>293</v>
      </c>
      <c r="B148" s="121" t="s">
        <v>413</v>
      </c>
      <c r="C148" s="123">
        <v>180886</v>
      </c>
      <c r="D148" s="123">
        <v>15074</v>
      </c>
      <c r="E148" s="124">
        <f t="shared" si="16"/>
        <v>8.3334254723969803</v>
      </c>
      <c r="F148" s="125">
        <f t="shared" si="15"/>
        <v>-165812</v>
      </c>
    </row>
    <row r="149" spans="1:6" s="280" customFormat="1" ht="39" thickBot="1" x14ac:dyDescent="0.3">
      <c r="A149" s="104" t="s">
        <v>202</v>
      </c>
      <c r="B149" s="158" t="s">
        <v>250</v>
      </c>
      <c r="C149" s="143">
        <f>+C150+C153+C154+C155+C156+C157+C158+C159+C160</f>
        <v>363585.24999999994</v>
      </c>
      <c r="D149" s="143">
        <f>D150+D153+D154+D155+D156+D157+D158+D159+D160</f>
        <v>180252.24</v>
      </c>
      <c r="E149" s="106">
        <f t="shared" si="16"/>
        <v>49.576334573528499</v>
      </c>
      <c r="F149" s="107">
        <f t="shared" si="15"/>
        <v>-183333.00999999995</v>
      </c>
    </row>
    <row r="150" spans="1:6" s="280" customFormat="1" ht="51.75" thickBot="1" x14ac:dyDescent="0.3">
      <c r="A150" s="216" t="s">
        <v>470</v>
      </c>
      <c r="B150" s="263" t="s">
        <v>423</v>
      </c>
      <c r="C150" s="226">
        <f>SUM(C151:C152)</f>
        <v>201019.5</v>
      </c>
      <c r="D150" s="226">
        <f>SUM(D151+D152)</f>
        <v>95677.45</v>
      </c>
      <c r="E150" s="218">
        <f t="shared" si="16"/>
        <v>47.596103860570736</v>
      </c>
      <c r="F150" s="219">
        <f t="shared" si="15"/>
        <v>-105342.05</v>
      </c>
    </row>
    <row r="151" spans="1:6" s="280" customFormat="1" ht="63.75" x14ac:dyDescent="0.25">
      <c r="A151" s="108" t="s">
        <v>372</v>
      </c>
      <c r="B151" s="109" t="s">
        <v>471</v>
      </c>
      <c r="C151" s="111">
        <v>150000</v>
      </c>
      <c r="D151" s="111">
        <v>81000</v>
      </c>
      <c r="E151" s="112">
        <f t="shared" si="16"/>
        <v>54</v>
      </c>
      <c r="F151" s="113">
        <f t="shared" si="15"/>
        <v>-69000</v>
      </c>
    </row>
    <row r="152" spans="1:6" s="280" customFormat="1" ht="51" x14ac:dyDescent="0.25">
      <c r="A152" s="114" t="s">
        <v>372</v>
      </c>
      <c r="B152" s="115" t="s">
        <v>424</v>
      </c>
      <c r="C152" s="117">
        <f>65625.8-14606.3</f>
        <v>51019.5</v>
      </c>
      <c r="D152" s="117">
        <v>14677.45</v>
      </c>
      <c r="E152" s="118">
        <f t="shared" si="16"/>
        <v>28.768314075990553</v>
      </c>
      <c r="F152" s="119">
        <f t="shared" si="15"/>
        <v>-36342.050000000003</v>
      </c>
    </row>
    <row r="153" spans="1:6" s="280" customFormat="1" ht="153" x14ac:dyDescent="0.25">
      <c r="A153" s="114" t="s">
        <v>294</v>
      </c>
      <c r="B153" s="159" t="s">
        <v>295</v>
      </c>
      <c r="C153" s="117">
        <v>46917.31</v>
      </c>
      <c r="D153" s="117">
        <v>4288.6499999999996</v>
      </c>
      <c r="E153" s="118">
        <f t="shared" si="16"/>
        <v>9.1408693294649659</v>
      </c>
      <c r="F153" s="119">
        <f t="shared" si="15"/>
        <v>-42628.659999999996</v>
      </c>
    </row>
    <row r="154" spans="1:6" s="280" customFormat="1" ht="127.5" x14ac:dyDescent="0.25">
      <c r="A154" s="114" t="s">
        <v>296</v>
      </c>
      <c r="B154" s="115" t="s">
        <v>297</v>
      </c>
      <c r="C154" s="117">
        <v>5504.21</v>
      </c>
      <c r="D154" s="117">
        <v>313.5</v>
      </c>
      <c r="E154" s="118">
        <f t="shared" si="16"/>
        <v>5.6956402462842082</v>
      </c>
      <c r="F154" s="119">
        <f t="shared" si="15"/>
        <v>-5190.71</v>
      </c>
    </row>
    <row r="155" spans="1:6" s="280" customFormat="1" ht="71.25" x14ac:dyDescent="0.25">
      <c r="A155" s="114" t="s">
        <v>425</v>
      </c>
      <c r="B155" s="160" t="s">
        <v>426</v>
      </c>
      <c r="C155" s="117">
        <v>2271.85</v>
      </c>
      <c r="D155" s="117">
        <v>2271.85</v>
      </c>
      <c r="E155" s="118">
        <f t="shared" si="16"/>
        <v>100</v>
      </c>
      <c r="F155" s="119">
        <f t="shared" si="15"/>
        <v>0</v>
      </c>
    </row>
    <row r="156" spans="1:6" s="280" customFormat="1" ht="57" x14ac:dyDescent="0.25">
      <c r="A156" s="114" t="s">
        <v>373</v>
      </c>
      <c r="B156" s="160" t="s">
        <v>374</v>
      </c>
      <c r="C156" s="117">
        <v>120</v>
      </c>
      <c r="D156" s="117">
        <v>120</v>
      </c>
      <c r="E156" s="118">
        <f t="shared" si="16"/>
        <v>100</v>
      </c>
      <c r="F156" s="119">
        <f t="shared" si="15"/>
        <v>0</v>
      </c>
    </row>
    <row r="157" spans="1:6" s="280" customFormat="1" ht="71.25" x14ac:dyDescent="0.25">
      <c r="A157" s="114" t="s">
        <v>375</v>
      </c>
      <c r="B157" s="160" t="s">
        <v>376</v>
      </c>
      <c r="C157" s="117">
        <v>29400</v>
      </c>
      <c r="D157" s="117">
        <v>29400</v>
      </c>
      <c r="E157" s="118">
        <f t="shared" si="16"/>
        <v>100</v>
      </c>
      <c r="F157" s="119">
        <f t="shared" si="15"/>
        <v>0</v>
      </c>
    </row>
    <row r="158" spans="1:6" s="280" customFormat="1" ht="71.25" x14ac:dyDescent="0.25">
      <c r="A158" s="114" t="s">
        <v>427</v>
      </c>
      <c r="B158" s="160" t="s">
        <v>428</v>
      </c>
      <c r="C158" s="117">
        <v>291.60000000000002</v>
      </c>
      <c r="D158" s="117">
        <v>291.60000000000002</v>
      </c>
      <c r="E158" s="118">
        <f t="shared" si="16"/>
        <v>100</v>
      </c>
      <c r="F158" s="119">
        <f t="shared" si="15"/>
        <v>0</v>
      </c>
    </row>
    <row r="159" spans="1:6" s="280" customFormat="1" ht="72" thickBot="1" x14ac:dyDescent="0.3">
      <c r="A159" s="120" t="s">
        <v>429</v>
      </c>
      <c r="B159" s="264" t="s">
        <v>430</v>
      </c>
      <c r="C159" s="123">
        <v>28968.43</v>
      </c>
      <c r="D159" s="123">
        <v>12589.64</v>
      </c>
      <c r="E159" s="124">
        <f t="shared" si="16"/>
        <v>43.459863030202186</v>
      </c>
      <c r="F159" s="125">
        <f t="shared" si="15"/>
        <v>-16378.79</v>
      </c>
    </row>
    <row r="160" spans="1:6" s="280" customFormat="1" ht="26.25" thickBot="1" x14ac:dyDescent="0.3">
      <c r="A160" s="249" t="s">
        <v>298</v>
      </c>
      <c r="B160" s="265" t="s">
        <v>377</v>
      </c>
      <c r="C160" s="143">
        <f>SUM(C161:C168)</f>
        <v>49092.349999999991</v>
      </c>
      <c r="D160" s="143">
        <f>SUM(D161:D168)</f>
        <v>35299.549999999996</v>
      </c>
      <c r="E160" s="106">
        <f t="shared" si="16"/>
        <v>71.904380214025196</v>
      </c>
      <c r="F160" s="107">
        <f t="shared" si="15"/>
        <v>-13792.799999999996</v>
      </c>
    </row>
    <row r="161" spans="1:6" s="280" customFormat="1" ht="51" x14ac:dyDescent="0.25">
      <c r="A161" s="156" t="s">
        <v>378</v>
      </c>
      <c r="B161" s="266" t="s">
        <v>379</v>
      </c>
      <c r="C161" s="111">
        <v>84.6</v>
      </c>
      <c r="D161" s="111">
        <v>84.6</v>
      </c>
      <c r="E161" s="112">
        <f t="shared" si="16"/>
        <v>100</v>
      </c>
      <c r="F161" s="113">
        <f t="shared" si="15"/>
        <v>0</v>
      </c>
    </row>
    <row r="162" spans="1:6" s="280" customFormat="1" ht="38.25" x14ac:dyDescent="0.25">
      <c r="A162" s="131" t="s">
        <v>378</v>
      </c>
      <c r="B162" s="161" t="s">
        <v>380</v>
      </c>
      <c r="C162" s="117">
        <v>38.700000000000003</v>
      </c>
      <c r="D162" s="117">
        <v>38.700000000000003</v>
      </c>
      <c r="E162" s="118">
        <f t="shared" si="16"/>
        <v>100</v>
      </c>
      <c r="F162" s="119">
        <f t="shared" si="15"/>
        <v>0</v>
      </c>
    </row>
    <row r="163" spans="1:6" s="280" customFormat="1" ht="63.75" x14ac:dyDescent="0.25">
      <c r="A163" s="131" t="s">
        <v>378</v>
      </c>
      <c r="B163" s="161" t="s">
        <v>381</v>
      </c>
      <c r="C163" s="117">
        <v>123.9</v>
      </c>
      <c r="D163" s="117">
        <v>123.9</v>
      </c>
      <c r="E163" s="118">
        <f t="shared" si="16"/>
        <v>100</v>
      </c>
      <c r="F163" s="119">
        <f t="shared" si="15"/>
        <v>0</v>
      </c>
    </row>
    <row r="164" spans="1:6" s="280" customFormat="1" ht="51" x14ac:dyDescent="0.25">
      <c r="A164" s="162" t="s">
        <v>378</v>
      </c>
      <c r="B164" s="293" t="s">
        <v>431</v>
      </c>
      <c r="C164" s="117">
        <v>99.65</v>
      </c>
      <c r="D164" s="117">
        <v>99.65</v>
      </c>
      <c r="E164" s="118">
        <f t="shared" si="16"/>
        <v>100</v>
      </c>
      <c r="F164" s="119">
        <f t="shared" si="15"/>
        <v>0</v>
      </c>
    </row>
    <row r="165" spans="1:6" s="280" customFormat="1" ht="38.25" x14ac:dyDescent="0.25">
      <c r="A165" s="162" t="s">
        <v>378</v>
      </c>
      <c r="B165" s="293" t="s">
        <v>472</v>
      </c>
      <c r="C165" s="117">
        <v>405</v>
      </c>
      <c r="D165" s="117">
        <v>405</v>
      </c>
      <c r="E165" s="118">
        <f t="shared" si="16"/>
        <v>100</v>
      </c>
      <c r="F165" s="119">
        <f t="shared" si="15"/>
        <v>0</v>
      </c>
    </row>
    <row r="166" spans="1:6" s="280" customFormat="1" ht="63.75" x14ac:dyDescent="0.2">
      <c r="A166" s="131" t="s">
        <v>299</v>
      </c>
      <c r="B166" s="163" t="s">
        <v>382</v>
      </c>
      <c r="C166" s="117">
        <v>33788</v>
      </c>
      <c r="D166" s="117">
        <v>20272</v>
      </c>
      <c r="E166" s="118">
        <f t="shared" si="16"/>
        <v>59.997632295489524</v>
      </c>
      <c r="F166" s="119">
        <f t="shared" si="15"/>
        <v>-13516</v>
      </c>
    </row>
    <row r="167" spans="1:6" s="280" customFormat="1" ht="76.5" x14ac:dyDescent="0.25">
      <c r="A167" s="131" t="s">
        <v>299</v>
      </c>
      <c r="B167" s="159" t="s">
        <v>383</v>
      </c>
      <c r="C167" s="117">
        <v>13876.8</v>
      </c>
      <c r="D167" s="117">
        <v>13600</v>
      </c>
      <c r="E167" s="118">
        <f t="shared" si="16"/>
        <v>98.005303816441838</v>
      </c>
      <c r="F167" s="119">
        <f t="shared" si="15"/>
        <v>-276.79999999999927</v>
      </c>
    </row>
    <row r="168" spans="1:6" s="280" customFormat="1" ht="51.75" thickBot="1" x14ac:dyDescent="0.25">
      <c r="A168" s="157" t="s">
        <v>299</v>
      </c>
      <c r="B168" s="164" t="s">
        <v>384</v>
      </c>
      <c r="C168" s="123">
        <v>675.7</v>
      </c>
      <c r="D168" s="123">
        <v>675.7</v>
      </c>
      <c r="E168" s="124">
        <f t="shared" si="16"/>
        <v>100</v>
      </c>
      <c r="F168" s="125">
        <f t="shared" si="15"/>
        <v>0</v>
      </c>
    </row>
    <row r="169" spans="1:6" s="280" customFormat="1" ht="26.25" thickBot="1" x14ac:dyDescent="0.3">
      <c r="A169" s="104" t="s">
        <v>203</v>
      </c>
      <c r="B169" s="158" t="s">
        <v>251</v>
      </c>
      <c r="C169" s="143">
        <f>SUM(C170+C171+C181+C182+C183+C184)</f>
        <v>703538.6</v>
      </c>
      <c r="D169" s="143">
        <f>SUM(D170+D171+D181+D182+D183+D184)</f>
        <v>448534.88</v>
      </c>
      <c r="E169" s="106">
        <f t="shared" si="16"/>
        <v>63.754125217862956</v>
      </c>
      <c r="F169" s="107">
        <f t="shared" si="15"/>
        <v>-255003.71999999997</v>
      </c>
    </row>
    <row r="170" spans="1:6" s="280" customFormat="1" ht="51.75" thickBot="1" x14ac:dyDescent="0.3">
      <c r="A170" s="137" t="s">
        <v>204</v>
      </c>
      <c r="B170" s="267" t="s">
        <v>385</v>
      </c>
      <c r="C170" s="140">
        <v>22243.599999999999</v>
      </c>
      <c r="D170" s="140">
        <v>10683.85</v>
      </c>
      <c r="E170" s="141">
        <f t="shared" si="16"/>
        <v>48.031119063460956</v>
      </c>
      <c r="F170" s="142">
        <f t="shared" si="15"/>
        <v>-11559.749999999998</v>
      </c>
    </row>
    <row r="171" spans="1:6" s="280" customFormat="1" ht="51.75" thickBot="1" x14ac:dyDescent="0.3">
      <c r="A171" s="216" t="s">
        <v>473</v>
      </c>
      <c r="B171" s="263" t="s">
        <v>386</v>
      </c>
      <c r="C171" s="226">
        <f>SUM(C172:C180)</f>
        <v>84811.699999999983</v>
      </c>
      <c r="D171" s="226">
        <f t="shared" ref="D171" si="17">SUM(D172:D180)</f>
        <v>62117.42</v>
      </c>
      <c r="E171" s="218">
        <f t="shared" si="16"/>
        <v>73.241569264617993</v>
      </c>
      <c r="F171" s="219">
        <f t="shared" si="15"/>
        <v>-22694.279999999984</v>
      </c>
    </row>
    <row r="172" spans="1:6" s="280" customFormat="1" ht="89.25" x14ac:dyDescent="0.2">
      <c r="A172" s="108" t="s">
        <v>205</v>
      </c>
      <c r="B172" s="268" t="s">
        <v>387</v>
      </c>
      <c r="C172" s="111">
        <v>336</v>
      </c>
      <c r="D172" s="111">
        <v>252</v>
      </c>
      <c r="E172" s="112">
        <f t="shared" si="16"/>
        <v>75</v>
      </c>
      <c r="F172" s="113">
        <f t="shared" si="15"/>
        <v>-84</v>
      </c>
    </row>
    <row r="173" spans="1:6" s="280" customFormat="1" ht="89.25" x14ac:dyDescent="0.25">
      <c r="A173" s="114" t="s">
        <v>205</v>
      </c>
      <c r="B173" s="159" t="s">
        <v>300</v>
      </c>
      <c r="C173" s="117">
        <v>81011.600000000006</v>
      </c>
      <c r="D173" s="117">
        <v>59146.57</v>
      </c>
      <c r="E173" s="118">
        <f t="shared" si="16"/>
        <v>73.010001036888539</v>
      </c>
      <c r="F173" s="119">
        <f t="shared" si="15"/>
        <v>-21865.030000000006</v>
      </c>
    </row>
    <row r="174" spans="1:6" s="280" customFormat="1" ht="102" x14ac:dyDescent="0.25">
      <c r="A174" s="114" t="s">
        <v>205</v>
      </c>
      <c r="B174" s="159" t="s">
        <v>388</v>
      </c>
      <c r="C174" s="117">
        <v>0.2</v>
      </c>
      <c r="D174" s="117">
        <v>0.2</v>
      </c>
      <c r="E174" s="118">
        <f t="shared" si="16"/>
        <v>100</v>
      </c>
      <c r="F174" s="119">
        <f t="shared" si="15"/>
        <v>0</v>
      </c>
    </row>
    <row r="175" spans="1:6" s="280" customFormat="1" ht="51" x14ac:dyDescent="0.25">
      <c r="A175" s="114" t="s">
        <v>205</v>
      </c>
      <c r="B175" s="159" t="s">
        <v>389</v>
      </c>
      <c r="C175" s="117">
        <v>115.2</v>
      </c>
      <c r="D175" s="117">
        <v>115.2</v>
      </c>
      <c r="E175" s="118">
        <f t="shared" si="16"/>
        <v>100</v>
      </c>
      <c r="F175" s="119">
        <f t="shared" si="15"/>
        <v>0</v>
      </c>
    </row>
    <row r="176" spans="1:6" s="280" customFormat="1" ht="153" x14ac:dyDescent="0.25">
      <c r="A176" s="114" t="s">
        <v>205</v>
      </c>
      <c r="B176" s="159" t="s">
        <v>390</v>
      </c>
      <c r="C176" s="117">
        <v>0.2</v>
      </c>
      <c r="D176" s="117">
        <v>0.15</v>
      </c>
      <c r="E176" s="118">
        <f t="shared" si="16"/>
        <v>74.999999999999986</v>
      </c>
      <c r="F176" s="119">
        <f t="shared" si="15"/>
        <v>-5.0000000000000017E-2</v>
      </c>
    </row>
    <row r="177" spans="1:6" s="280" customFormat="1" ht="89.25" x14ac:dyDescent="0.25">
      <c r="A177" s="114" t="s">
        <v>205</v>
      </c>
      <c r="B177" s="159" t="s">
        <v>391</v>
      </c>
      <c r="C177" s="117">
        <v>933.4</v>
      </c>
      <c r="D177" s="117">
        <v>933.4</v>
      </c>
      <c r="E177" s="118">
        <f t="shared" si="16"/>
        <v>100</v>
      </c>
      <c r="F177" s="119">
        <f t="shared" si="15"/>
        <v>0</v>
      </c>
    </row>
    <row r="178" spans="1:6" s="280" customFormat="1" ht="89.25" x14ac:dyDescent="0.25">
      <c r="A178" s="114" t="s">
        <v>205</v>
      </c>
      <c r="B178" s="159" t="s">
        <v>392</v>
      </c>
      <c r="C178" s="117">
        <v>147.19999999999999</v>
      </c>
      <c r="D178" s="117">
        <v>0</v>
      </c>
      <c r="E178" s="118">
        <f t="shared" si="16"/>
        <v>0</v>
      </c>
      <c r="F178" s="119">
        <f t="shared" si="15"/>
        <v>-147.19999999999999</v>
      </c>
    </row>
    <row r="179" spans="1:6" s="280" customFormat="1" ht="114.75" x14ac:dyDescent="0.2">
      <c r="A179" s="114" t="s">
        <v>205</v>
      </c>
      <c r="B179" s="163" t="s">
        <v>393</v>
      </c>
      <c r="C179" s="117">
        <v>598</v>
      </c>
      <c r="D179" s="117">
        <v>0</v>
      </c>
      <c r="E179" s="118">
        <f t="shared" si="16"/>
        <v>0</v>
      </c>
      <c r="F179" s="119">
        <f t="shared" si="15"/>
        <v>-598</v>
      </c>
    </row>
    <row r="180" spans="1:6" s="280" customFormat="1" ht="140.25" x14ac:dyDescent="0.25">
      <c r="A180" s="114" t="s">
        <v>206</v>
      </c>
      <c r="B180" s="159" t="s">
        <v>394</v>
      </c>
      <c r="C180" s="117">
        <v>1669.9</v>
      </c>
      <c r="D180" s="117">
        <v>1669.9</v>
      </c>
      <c r="E180" s="118">
        <f t="shared" si="16"/>
        <v>100</v>
      </c>
      <c r="F180" s="119">
        <f t="shared" si="15"/>
        <v>0</v>
      </c>
    </row>
    <row r="181" spans="1:6" s="280" customFormat="1" ht="89.25" x14ac:dyDescent="0.25">
      <c r="A181" s="114" t="s">
        <v>207</v>
      </c>
      <c r="B181" s="115" t="s">
        <v>395</v>
      </c>
      <c r="C181" s="117">
        <v>288.89999999999998</v>
      </c>
      <c r="D181" s="117">
        <v>97.96</v>
      </c>
      <c r="E181" s="118">
        <f t="shared" si="16"/>
        <v>33.907926618206993</v>
      </c>
      <c r="F181" s="119">
        <f t="shared" si="15"/>
        <v>-190.94</v>
      </c>
    </row>
    <row r="182" spans="1:6" s="280" customFormat="1" ht="48" customHeight="1" x14ac:dyDescent="0.25">
      <c r="A182" s="114" t="s">
        <v>208</v>
      </c>
      <c r="B182" s="115" t="s">
        <v>396</v>
      </c>
      <c r="C182" s="117">
        <v>15934.6</v>
      </c>
      <c r="D182" s="117">
        <v>11500.95</v>
      </c>
      <c r="E182" s="118">
        <f t="shared" si="16"/>
        <v>72.175956723105699</v>
      </c>
      <c r="F182" s="119">
        <f t="shared" si="15"/>
        <v>-4433.6499999999996</v>
      </c>
    </row>
    <row r="183" spans="1:6" s="280" customFormat="1" ht="77.25" thickBot="1" x14ac:dyDescent="0.3">
      <c r="A183" s="120" t="s">
        <v>397</v>
      </c>
      <c r="B183" s="269" t="s">
        <v>398</v>
      </c>
      <c r="C183" s="123">
        <v>191.7</v>
      </c>
      <c r="D183" s="123">
        <v>191.7</v>
      </c>
      <c r="E183" s="124">
        <f t="shared" si="16"/>
        <v>100</v>
      </c>
      <c r="F183" s="125">
        <f t="shared" si="15"/>
        <v>0</v>
      </c>
    </row>
    <row r="184" spans="1:6" s="280" customFormat="1" ht="26.25" thickBot="1" x14ac:dyDescent="0.3">
      <c r="A184" s="216" t="s">
        <v>209</v>
      </c>
      <c r="B184" s="270" t="s">
        <v>56</v>
      </c>
      <c r="C184" s="226">
        <f>SUM(C185+C186)</f>
        <v>580068.1</v>
      </c>
      <c r="D184" s="226">
        <f t="shared" ref="D184" si="18">SUM(D185:D186)</f>
        <v>363943</v>
      </c>
      <c r="E184" s="218">
        <f t="shared" si="16"/>
        <v>62.741426394590569</v>
      </c>
      <c r="F184" s="219">
        <f t="shared" si="15"/>
        <v>-216125.09999999998</v>
      </c>
    </row>
    <row r="185" spans="1:6" s="280" customFormat="1" ht="76.5" x14ac:dyDescent="0.25">
      <c r="A185" s="108" t="s">
        <v>210</v>
      </c>
      <c r="B185" s="165" t="s">
        <v>399</v>
      </c>
      <c r="C185" s="111">
        <v>237125.1</v>
      </c>
      <c r="D185" s="111">
        <v>141984</v>
      </c>
      <c r="E185" s="112">
        <f t="shared" si="16"/>
        <v>59.877254664310101</v>
      </c>
      <c r="F185" s="113">
        <f t="shared" si="15"/>
        <v>-95141.1</v>
      </c>
    </row>
    <row r="186" spans="1:6" s="280" customFormat="1" ht="141" thickBot="1" x14ac:dyDescent="0.25">
      <c r="A186" s="120" t="s">
        <v>210</v>
      </c>
      <c r="B186" s="164" t="s">
        <v>400</v>
      </c>
      <c r="C186" s="123">
        <v>342943</v>
      </c>
      <c r="D186" s="123">
        <v>221959</v>
      </c>
      <c r="E186" s="124">
        <f t="shared" si="16"/>
        <v>64.721834240675562</v>
      </c>
      <c r="F186" s="125">
        <f t="shared" si="15"/>
        <v>-120984</v>
      </c>
    </row>
    <row r="187" spans="1:6" s="282" customFormat="1" ht="26.25" thickBot="1" x14ac:dyDescent="0.3">
      <c r="A187" s="104" t="s">
        <v>301</v>
      </c>
      <c r="B187" s="158" t="s">
        <v>302</v>
      </c>
      <c r="C187" s="143">
        <f>SUM(C188:C190)</f>
        <v>134997.16999999998</v>
      </c>
      <c r="D187" s="143">
        <f>SUM(D188:D190)</f>
        <v>108355.52</v>
      </c>
      <c r="E187" s="106">
        <f t="shared" si="16"/>
        <v>80.265030741014812</v>
      </c>
      <c r="F187" s="107">
        <f t="shared" si="15"/>
        <v>-26641.64999999998</v>
      </c>
    </row>
    <row r="188" spans="1:6" s="280" customFormat="1" ht="102" x14ac:dyDescent="0.25">
      <c r="A188" s="156" t="s">
        <v>303</v>
      </c>
      <c r="B188" s="165" t="s">
        <v>304</v>
      </c>
      <c r="C188" s="111">
        <v>23897</v>
      </c>
      <c r="D188" s="111">
        <v>14972.58</v>
      </c>
      <c r="E188" s="112">
        <f t="shared" si="16"/>
        <v>62.654642842197759</v>
      </c>
      <c r="F188" s="113">
        <f t="shared" si="15"/>
        <v>-8924.42</v>
      </c>
    </row>
    <row r="189" spans="1:6" s="280" customFormat="1" ht="115.5" thickBot="1" x14ac:dyDescent="0.3">
      <c r="A189" s="157" t="s">
        <v>401</v>
      </c>
      <c r="B189" s="121" t="s">
        <v>402</v>
      </c>
      <c r="C189" s="123">
        <v>70000</v>
      </c>
      <c r="D189" s="123">
        <v>70000</v>
      </c>
      <c r="E189" s="124">
        <f t="shared" si="16"/>
        <v>100</v>
      </c>
      <c r="F189" s="125">
        <f t="shared" si="15"/>
        <v>0</v>
      </c>
    </row>
    <row r="190" spans="1:6" s="280" customFormat="1" ht="39" thickBot="1" x14ac:dyDescent="0.3">
      <c r="A190" s="251" t="s">
        <v>305</v>
      </c>
      <c r="B190" s="292" t="s">
        <v>403</v>
      </c>
      <c r="C190" s="226">
        <f>SUM(C191:C197)</f>
        <v>41100.17</v>
      </c>
      <c r="D190" s="226">
        <f>SUM(D191:D197)</f>
        <v>23382.940000000002</v>
      </c>
      <c r="E190" s="218">
        <f t="shared" si="16"/>
        <v>56.892562731492355</v>
      </c>
      <c r="F190" s="219">
        <f t="shared" si="15"/>
        <v>-17717.229999999996</v>
      </c>
    </row>
    <row r="191" spans="1:6" s="280" customFormat="1" ht="63.75" x14ac:dyDescent="0.25">
      <c r="A191" s="156" t="s">
        <v>432</v>
      </c>
      <c r="B191" s="266" t="s">
        <v>433</v>
      </c>
      <c r="C191" s="111">
        <v>1700</v>
      </c>
      <c r="D191" s="111">
        <v>1700</v>
      </c>
      <c r="E191" s="112">
        <f t="shared" si="16"/>
        <v>100</v>
      </c>
      <c r="F191" s="113">
        <f t="shared" si="15"/>
        <v>0</v>
      </c>
    </row>
    <row r="192" spans="1:6" s="280" customFormat="1" ht="127.5" x14ac:dyDescent="0.25">
      <c r="A192" s="131" t="s">
        <v>432</v>
      </c>
      <c r="B192" s="161" t="s">
        <v>442</v>
      </c>
      <c r="C192" s="117">
        <v>8948.17</v>
      </c>
      <c r="D192" s="117">
        <v>8948.17</v>
      </c>
      <c r="E192" s="118">
        <f t="shared" si="16"/>
        <v>100</v>
      </c>
      <c r="F192" s="119">
        <f t="shared" si="15"/>
        <v>0</v>
      </c>
    </row>
    <row r="193" spans="1:6" s="280" customFormat="1" ht="51" x14ac:dyDescent="0.25">
      <c r="A193" s="131" t="s">
        <v>432</v>
      </c>
      <c r="B193" s="161" t="s">
        <v>443</v>
      </c>
      <c r="C193" s="117">
        <v>971.2</v>
      </c>
      <c r="D193" s="117">
        <v>971.2</v>
      </c>
      <c r="E193" s="118">
        <f t="shared" si="16"/>
        <v>100</v>
      </c>
      <c r="F193" s="119">
        <f t="shared" si="15"/>
        <v>0</v>
      </c>
    </row>
    <row r="194" spans="1:6" s="280" customFormat="1" ht="76.5" x14ac:dyDescent="0.2">
      <c r="A194" s="131" t="s">
        <v>306</v>
      </c>
      <c r="B194" s="163" t="s">
        <v>307</v>
      </c>
      <c r="C194" s="117">
        <v>27082.3</v>
      </c>
      <c r="D194" s="117">
        <v>10260.280000000001</v>
      </c>
      <c r="E194" s="118">
        <f t="shared" si="16"/>
        <v>37.88555624891535</v>
      </c>
      <c r="F194" s="119">
        <f t="shared" si="15"/>
        <v>-16822.019999999997</v>
      </c>
    </row>
    <row r="195" spans="1:6" s="280" customFormat="1" ht="127.5" x14ac:dyDescent="0.2">
      <c r="A195" s="131" t="s">
        <v>306</v>
      </c>
      <c r="B195" s="163" t="s">
        <v>500</v>
      </c>
      <c r="C195" s="117">
        <v>0</v>
      </c>
      <c r="D195" s="117">
        <v>0</v>
      </c>
      <c r="E195" s="118">
        <v>0</v>
      </c>
      <c r="F195" s="119">
        <f t="shared" si="15"/>
        <v>0</v>
      </c>
    </row>
    <row r="196" spans="1:6" s="280" customFormat="1" ht="165.75" x14ac:dyDescent="0.25">
      <c r="A196" s="131" t="s">
        <v>404</v>
      </c>
      <c r="B196" s="159" t="s">
        <v>405</v>
      </c>
      <c r="C196" s="117">
        <v>2148.5</v>
      </c>
      <c r="D196" s="117">
        <v>1253.29</v>
      </c>
      <c r="E196" s="118">
        <f t="shared" si="16"/>
        <v>58.33325575983244</v>
      </c>
      <c r="F196" s="119">
        <f t="shared" si="15"/>
        <v>-895.21</v>
      </c>
    </row>
    <row r="197" spans="1:6" s="280" customFormat="1" ht="100.5" customHeight="1" thickBot="1" x14ac:dyDescent="0.3">
      <c r="A197" s="271" t="s">
        <v>404</v>
      </c>
      <c r="B197" s="272" t="s">
        <v>434</v>
      </c>
      <c r="C197" s="123">
        <v>250</v>
      </c>
      <c r="D197" s="123">
        <v>250</v>
      </c>
      <c r="E197" s="124">
        <f t="shared" si="16"/>
        <v>100</v>
      </c>
      <c r="F197" s="125">
        <f t="shared" ref="F197:F211" si="19">D197-C197</f>
        <v>0</v>
      </c>
    </row>
    <row r="198" spans="1:6" s="280" customFormat="1" ht="26.25" thickBot="1" x14ac:dyDescent="0.3">
      <c r="A198" s="273" t="s">
        <v>488</v>
      </c>
      <c r="B198" s="158" t="s">
        <v>489</v>
      </c>
      <c r="C198" s="127">
        <f>SUM(C199)</f>
        <v>0</v>
      </c>
      <c r="D198" s="127">
        <f>SUM(D199)</f>
        <v>0</v>
      </c>
      <c r="E198" s="106"/>
      <c r="F198" s="107">
        <f t="shared" si="19"/>
        <v>0</v>
      </c>
    </row>
    <row r="199" spans="1:6" s="280" customFormat="1" ht="26.25" thickBot="1" x14ac:dyDescent="0.3">
      <c r="A199" s="274" t="s">
        <v>490</v>
      </c>
      <c r="B199" s="267" t="s">
        <v>489</v>
      </c>
      <c r="C199" s="168">
        <v>0</v>
      </c>
      <c r="D199" s="140">
        <v>0</v>
      </c>
      <c r="E199" s="141"/>
      <c r="F199" s="142">
        <f t="shared" si="19"/>
        <v>0</v>
      </c>
    </row>
    <row r="200" spans="1:6" s="280" customFormat="1" ht="51.75" thickBot="1" x14ac:dyDescent="0.3">
      <c r="A200" s="104" t="s">
        <v>406</v>
      </c>
      <c r="B200" s="126" t="s">
        <v>407</v>
      </c>
      <c r="C200" s="106">
        <f>C201+C204</f>
        <v>0</v>
      </c>
      <c r="D200" s="106">
        <f>D201+D204</f>
        <v>14740.21</v>
      </c>
      <c r="E200" s="106"/>
      <c r="F200" s="107">
        <f t="shared" si="19"/>
        <v>14740.21</v>
      </c>
    </row>
    <row r="201" spans="1:6" s="280" customFormat="1" ht="51.75" thickBot="1" x14ac:dyDescent="0.3">
      <c r="A201" s="216" t="s">
        <v>474</v>
      </c>
      <c r="B201" s="263" t="s">
        <v>309</v>
      </c>
      <c r="C201" s="218">
        <f>SUM(C202:C203)</f>
        <v>0</v>
      </c>
      <c r="D201" s="218">
        <f>SUM(D202:D203)</f>
        <v>7247.61</v>
      </c>
      <c r="E201" s="218"/>
      <c r="F201" s="219">
        <f t="shared" si="19"/>
        <v>7247.61</v>
      </c>
    </row>
    <row r="202" spans="1:6" s="280" customFormat="1" ht="38.25" x14ac:dyDescent="0.25">
      <c r="A202" s="108" t="s">
        <v>308</v>
      </c>
      <c r="B202" s="165" t="s">
        <v>309</v>
      </c>
      <c r="C202" s="278">
        <v>0</v>
      </c>
      <c r="D202" s="111">
        <v>405.36</v>
      </c>
      <c r="E202" s="112"/>
      <c r="F202" s="113">
        <f t="shared" si="19"/>
        <v>405.36</v>
      </c>
    </row>
    <row r="203" spans="1:6" s="280" customFormat="1" ht="39" thickBot="1" x14ac:dyDescent="0.3">
      <c r="A203" s="275" t="s">
        <v>435</v>
      </c>
      <c r="B203" s="260" t="s">
        <v>309</v>
      </c>
      <c r="C203" s="276">
        <v>0</v>
      </c>
      <c r="D203" s="123">
        <v>6842.25</v>
      </c>
      <c r="E203" s="124"/>
      <c r="F203" s="125">
        <f t="shared" si="19"/>
        <v>6842.25</v>
      </c>
    </row>
    <row r="204" spans="1:6" s="280" customFormat="1" ht="51.75" thickBot="1" x14ac:dyDescent="0.3">
      <c r="A204" s="216" t="s">
        <v>475</v>
      </c>
      <c r="B204" s="263" t="s">
        <v>409</v>
      </c>
      <c r="C204" s="277">
        <f>SUM(C205:C206)</f>
        <v>0</v>
      </c>
      <c r="D204" s="277">
        <f>SUM(D205:D206)</f>
        <v>7492.5999999999995</v>
      </c>
      <c r="E204" s="218"/>
      <c r="F204" s="219">
        <f t="shared" si="19"/>
        <v>7492.5999999999995</v>
      </c>
    </row>
    <row r="205" spans="1:6" s="280" customFormat="1" ht="38.25" x14ac:dyDescent="0.25">
      <c r="A205" s="108" t="s">
        <v>408</v>
      </c>
      <c r="B205" s="165" t="s">
        <v>409</v>
      </c>
      <c r="C205" s="278">
        <v>0</v>
      </c>
      <c r="D205" s="111">
        <v>182.86</v>
      </c>
      <c r="E205" s="112"/>
      <c r="F205" s="113">
        <f t="shared" si="19"/>
        <v>182.86</v>
      </c>
    </row>
    <row r="206" spans="1:6" s="280" customFormat="1" ht="39" thickBot="1" x14ac:dyDescent="0.3">
      <c r="A206" s="166" t="s">
        <v>436</v>
      </c>
      <c r="B206" s="260" t="s">
        <v>409</v>
      </c>
      <c r="C206" s="276">
        <v>0</v>
      </c>
      <c r="D206" s="123">
        <v>7309.74</v>
      </c>
      <c r="E206" s="124"/>
      <c r="F206" s="125">
        <f t="shared" si="19"/>
        <v>7309.74</v>
      </c>
    </row>
    <row r="207" spans="1:6" s="280" customFormat="1" ht="60" customHeight="1" thickBot="1" x14ac:dyDescent="0.3">
      <c r="A207" s="104" t="s">
        <v>252</v>
      </c>
      <c r="B207" s="126" t="s">
        <v>410</v>
      </c>
      <c r="C207" s="127">
        <f>SUM(C208:C209)</f>
        <v>0</v>
      </c>
      <c r="D207" s="127">
        <f>SUM(D208:D209)</f>
        <v>-17326.52</v>
      </c>
      <c r="E207" s="106"/>
      <c r="F207" s="107">
        <f t="shared" si="19"/>
        <v>-17326.52</v>
      </c>
    </row>
    <row r="208" spans="1:6" s="280" customFormat="1" ht="76.5" x14ac:dyDescent="0.25">
      <c r="A208" s="108" t="s">
        <v>254</v>
      </c>
      <c r="B208" s="109" t="s">
        <v>253</v>
      </c>
      <c r="C208" s="278">
        <v>0</v>
      </c>
      <c r="D208" s="111">
        <v>-2250.7800000000002</v>
      </c>
      <c r="E208" s="112"/>
      <c r="F208" s="113">
        <f t="shared" si="19"/>
        <v>-2250.7800000000002</v>
      </c>
    </row>
    <row r="209" spans="1:6" s="280" customFormat="1" ht="76.5" x14ac:dyDescent="0.25">
      <c r="A209" s="114" t="s">
        <v>255</v>
      </c>
      <c r="B209" s="115" t="s">
        <v>253</v>
      </c>
      <c r="C209" s="171">
        <v>0</v>
      </c>
      <c r="D209" s="117">
        <v>-15075.74</v>
      </c>
      <c r="E209" s="118"/>
      <c r="F209" s="119">
        <f t="shared" si="19"/>
        <v>-15075.74</v>
      </c>
    </row>
    <row r="210" spans="1:6" s="280" customFormat="1" ht="77.25" thickBot="1" x14ac:dyDescent="0.3">
      <c r="A210" s="120" t="s">
        <v>491</v>
      </c>
      <c r="B210" s="121" t="s">
        <v>253</v>
      </c>
      <c r="C210" s="123">
        <v>0</v>
      </c>
      <c r="D210" s="123">
        <v>0</v>
      </c>
      <c r="E210" s="124"/>
      <c r="F210" s="125">
        <f t="shared" si="19"/>
        <v>0</v>
      </c>
    </row>
    <row r="211" spans="1:6" s="280" customFormat="1" ht="15.75" thickBot="1" x14ac:dyDescent="0.3">
      <c r="A211" s="135"/>
      <c r="B211" s="167" t="s">
        <v>57</v>
      </c>
      <c r="C211" s="127">
        <f>C4+C144</f>
        <v>2367285.02</v>
      </c>
      <c r="D211" s="127">
        <f>D4+D144</f>
        <v>1238957.02</v>
      </c>
      <c r="E211" s="106">
        <f t="shared" ref="E211" si="20">D211/C211*100</f>
        <v>52.336622313438198</v>
      </c>
      <c r="F211" s="107">
        <f t="shared" si="19"/>
        <v>-1128328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H14" sqref="H14"/>
    </sheetView>
  </sheetViews>
  <sheetFormatPr defaultColWidth="9.140625" defaultRowHeight="15" x14ac:dyDescent="0.2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18.28515625" style="1" customWidth="1"/>
    <col min="10" max="10" width="11.28515625" style="1" customWidth="1"/>
    <col min="11" max="16384" width="9.140625" style="1"/>
  </cols>
  <sheetData>
    <row r="1" spans="1:19" ht="19.5" x14ac:dyDescent="0.35">
      <c r="A1" s="296" t="s">
        <v>65</v>
      </c>
      <c r="B1" s="296"/>
      <c r="C1" s="296"/>
      <c r="D1" s="296"/>
      <c r="E1" s="296"/>
      <c r="F1" s="296"/>
      <c r="G1" s="296"/>
      <c r="H1" s="296"/>
    </row>
    <row r="2" spans="1:19" ht="19.5" x14ac:dyDescent="0.35">
      <c r="A2" s="296" t="s">
        <v>501</v>
      </c>
      <c r="B2" s="296"/>
      <c r="C2" s="296"/>
      <c r="D2" s="296"/>
      <c r="E2" s="296"/>
      <c r="F2" s="296"/>
      <c r="G2" s="296"/>
      <c r="H2" s="296"/>
    </row>
    <row r="3" spans="1:19" ht="15.75" x14ac:dyDescent="0.25">
      <c r="A3" s="58"/>
      <c r="B3" s="58"/>
      <c r="C3" s="58"/>
      <c r="D3" s="58"/>
      <c r="E3" s="58"/>
      <c r="F3" s="297"/>
      <c r="G3" s="297"/>
      <c r="H3" s="297"/>
    </row>
    <row r="4" spans="1:19" s="3" customFormat="1" ht="110.25" customHeight="1" x14ac:dyDescent="0.2">
      <c r="A4" s="78" t="s">
        <v>66</v>
      </c>
      <c r="B4" s="78" t="s">
        <v>67</v>
      </c>
      <c r="C4" s="78" t="s">
        <v>412</v>
      </c>
      <c r="D4" s="78" t="s">
        <v>68</v>
      </c>
      <c r="E4" s="78" t="s">
        <v>187</v>
      </c>
      <c r="F4" s="78" t="s">
        <v>502</v>
      </c>
      <c r="G4" s="78" t="s">
        <v>69</v>
      </c>
      <c r="H4" s="173" t="s">
        <v>188</v>
      </c>
    </row>
    <row r="5" spans="1:19" s="3" customFormat="1" ht="15.75" x14ac:dyDescent="0.2">
      <c r="A5" s="77">
        <v>1</v>
      </c>
      <c r="B5" s="77">
        <v>2</v>
      </c>
      <c r="C5" s="78">
        <v>3</v>
      </c>
      <c r="D5" s="77"/>
      <c r="E5" s="78">
        <v>4</v>
      </c>
      <c r="F5" s="78">
        <v>5</v>
      </c>
      <c r="G5" s="77"/>
      <c r="H5" s="79">
        <v>6</v>
      </c>
    </row>
    <row r="6" spans="1:19" ht="15.75" x14ac:dyDescent="0.25">
      <c r="A6" s="4">
        <v>100</v>
      </c>
      <c r="B6" s="5" t="s">
        <v>70</v>
      </c>
      <c r="C6" s="80">
        <f>SUM(C7:C14)</f>
        <v>157586.32</v>
      </c>
      <c r="D6" s="80"/>
      <c r="E6" s="80">
        <f>SUM(E7:E14)</f>
        <v>143122.73000000001</v>
      </c>
      <c r="F6" s="80">
        <f>SUM(F7:F14)</f>
        <v>71843.319999999992</v>
      </c>
      <c r="G6" s="57"/>
      <c r="H6" s="96">
        <f>F6/E6*100</f>
        <v>50.197002251144859</v>
      </c>
    </row>
    <row r="7" spans="1:19" s="9" customFormat="1" ht="31.5" x14ac:dyDescent="0.25">
      <c r="A7" s="7">
        <v>102</v>
      </c>
      <c r="B7" s="8" t="s">
        <v>71</v>
      </c>
      <c r="C7" s="81">
        <v>2544.46</v>
      </c>
      <c r="D7" s="81"/>
      <c r="E7" s="81">
        <v>2544.46</v>
      </c>
      <c r="F7" s="81">
        <v>1906.94</v>
      </c>
      <c r="G7" s="97"/>
      <c r="H7" s="89">
        <f>F7/E7*100</f>
        <v>74.944781996965958</v>
      </c>
    </row>
    <row r="8" spans="1:19" ht="47.25" x14ac:dyDescent="0.25">
      <c r="A8" s="10">
        <v>103</v>
      </c>
      <c r="B8" s="8" t="s">
        <v>72</v>
      </c>
      <c r="C8" s="82">
        <v>4477.45</v>
      </c>
      <c r="D8" s="82"/>
      <c r="E8" s="82">
        <v>4477.45</v>
      </c>
      <c r="F8" s="82">
        <v>2284.2800000000002</v>
      </c>
      <c r="G8" s="55"/>
      <c r="H8" s="89">
        <f>F8/E8*100</f>
        <v>51.017431797116664</v>
      </c>
      <c r="L8" s="11"/>
      <c r="M8" s="11"/>
      <c r="N8" s="12"/>
      <c r="O8" s="11"/>
      <c r="P8" s="11"/>
      <c r="Q8" s="11"/>
      <c r="R8" s="11"/>
      <c r="S8" s="13"/>
    </row>
    <row r="9" spans="1:19" ht="63" x14ac:dyDescent="0.25">
      <c r="A9" s="10">
        <v>104</v>
      </c>
      <c r="B9" s="8" t="s">
        <v>73</v>
      </c>
      <c r="C9" s="82">
        <v>91352.89</v>
      </c>
      <c r="D9" s="82"/>
      <c r="E9" s="82">
        <v>91352.89</v>
      </c>
      <c r="F9" s="82">
        <v>42874.84</v>
      </c>
      <c r="G9" s="55"/>
      <c r="H9" s="89">
        <f t="shared" ref="H9:H62" si="0">F9/E9*100</f>
        <v>46.933205944551943</v>
      </c>
      <c r="L9" s="14"/>
      <c r="M9" s="15"/>
      <c r="N9" s="16"/>
      <c r="O9" s="17"/>
      <c r="P9" s="18"/>
      <c r="Q9" s="17"/>
      <c r="R9" s="18"/>
      <c r="S9" s="13"/>
    </row>
    <row r="10" spans="1:19" ht="15.75" x14ac:dyDescent="0.25">
      <c r="A10" s="10">
        <v>105</v>
      </c>
      <c r="B10" s="8" t="s">
        <v>74</v>
      </c>
      <c r="C10" s="82">
        <v>288.89999999999998</v>
      </c>
      <c r="D10" s="82"/>
      <c r="E10" s="82">
        <v>288.89999999999998</v>
      </c>
      <c r="F10" s="82">
        <v>97.96</v>
      </c>
      <c r="G10" s="55"/>
      <c r="H10" s="89">
        <f t="shared" si="0"/>
        <v>33.907926618206993</v>
      </c>
      <c r="L10" s="19"/>
      <c r="M10" s="20"/>
      <c r="N10" s="21"/>
      <c r="O10" s="22"/>
      <c r="P10" s="22"/>
      <c r="Q10" s="22"/>
      <c r="R10" s="23"/>
      <c r="S10" s="13"/>
    </row>
    <row r="11" spans="1:19" ht="47.25" x14ac:dyDescent="0.25">
      <c r="A11" s="10">
        <v>106</v>
      </c>
      <c r="B11" s="8" t="s">
        <v>75</v>
      </c>
      <c r="C11" s="82">
        <v>23612.86</v>
      </c>
      <c r="D11" s="82"/>
      <c r="E11" s="82">
        <v>23612.86</v>
      </c>
      <c r="F11" s="82">
        <v>12454.74</v>
      </c>
      <c r="G11" s="55"/>
      <c r="H11" s="89">
        <f t="shared" si="0"/>
        <v>52.745580162674067</v>
      </c>
      <c r="L11" s="24"/>
      <c r="M11" s="20"/>
      <c r="N11" s="25"/>
      <c r="O11" s="26"/>
      <c r="P11" s="26"/>
      <c r="Q11" s="26"/>
      <c r="R11" s="23"/>
      <c r="S11" s="13"/>
    </row>
    <row r="12" spans="1:19" ht="15.75" x14ac:dyDescent="0.25">
      <c r="A12" s="10">
        <v>107</v>
      </c>
      <c r="B12" s="8" t="s">
        <v>76</v>
      </c>
      <c r="C12" s="82">
        <v>2515</v>
      </c>
      <c r="D12" s="82"/>
      <c r="E12" s="82">
        <v>2515</v>
      </c>
      <c r="F12" s="82">
        <v>2515</v>
      </c>
      <c r="G12" s="55"/>
      <c r="H12" s="89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 x14ac:dyDescent="0.25">
      <c r="A13" s="10">
        <v>111</v>
      </c>
      <c r="B13" s="8" t="s">
        <v>77</v>
      </c>
      <c r="C13" s="82">
        <v>15550</v>
      </c>
      <c r="D13" s="82"/>
      <c r="E13" s="82">
        <v>1086.4100000000001</v>
      </c>
      <c r="F13" s="82">
        <v>0</v>
      </c>
      <c r="G13" s="55"/>
      <c r="H13" s="89">
        <v>48.66</v>
      </c>
      <c r="I13" s="102"/>
      <c r="J13" s="103"/>
      <c r="L13" s="24"/>
      <c r="M13" s="20"/>
      <c r="N13" s="25"/>
      <c r="O13" s="26"/>
      <c r="P13" s="26"/>
      <c r="Q13" s="26"/>
      <c r="R13" s="23"/>
      <c r="S13" s="13"/>
    </row>
    <row r="14" spans="1:19" ht="15.75" x14ac:dyDescent="0.25">
      <c r="A14" s="10">
        <v>113</v>
      </c>
      <c r="B14" s="8" t="s">
        <v>78</v>
      </c>
      <c r="C14" s="82">
        <v>17244.759999999998</v>
      </c>
      <c r="D14" s="82"/>
      <c r="E14" s="82">
        <v>17244.759999999998</v>
      </c>
      <c r="F14" s="82">
        <v>9709.56</v>
      </c>
      <c r="G14" s="55"/>
      <c r="H14" s="89" t="s">
        <v>492</v>
      </c>
      <c r="L14" s="24"/>
      <c r="M14" s="20"/>
      <c r="N14" s="25"/>
      <c r="O14" s="26"/>
      <c r="P14" s="23"/>
      <c r="Q14" s="26"/>
      <c r="R14" s="23"/>
      <c r="S14" s="13"/>
    </row>
    <row r="15" spans="1:19" ht="31.5" x14ac:dyDescent="0.25">
      <c r="A15" s="27">
        <v>300</v>
      </c>
      <c r="B15" s="28" t="s">
        <v>79</v>
      </c>
      <c r="C15" s="83">
        <f>SUM(C16:C19)</f>
        <v>13389.259999999998</v>
      </c>
      <c r="D15" s="83"/>
      <c r="E15" s="83">
        <f>SUM(E16:E19)</f>
        <v>13713.259999999998</v>
      </c>
      <c r="F15" s="83">
        <f>SUM(F16:F19)</f>
        <v>7177.05</v>
      </c>
      <c r="G15" s="98"/>
      <c r="H15" s="99">
        <f t="shared" si="0"/>
        <v>52.336570589342003</v>
      </c>
      <c r="J15" s="91"/>
      <c r="L15" s="24"/>
      <c r="M15" s="20"/>
      <c r="N15" s="25"/>
      <c r="O15" s="26"/>
      <c r="P15" s="26"/>
      <c r="Q15" s="26"/>
      <c r="R15" s="23"/>
      <c r="S15" s="13"/>
    </row>
    <row r="16" spans="1:19" ht="15.75" x14ac:dyDescent="0.25">
      <c r="A16" s="10">
        <v>302</v>
      </c>
      <c r="B16" s="8" t="s">
        <v>80</v>
      </c>
      <c r="C16" s="82">
        <v>0</v>
      </c>
      <c r="D16" s="82"/>
      <c r="E16" s="82">
        <v>0</v>
      </c>
      <c r="F16" s="82">
        <v>0</v>
      </c>
      <c r="G16" s="55"/>
      <c r="H16" s="89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 x14ac:dyDescent="0.25">
      <c r="A17" s="10">
        <v>309</v>
      </c>
      <c r="B17" s="8" t="s">
        <v>81</v>
      </c>
      <c r="C17" s="82">
        <v>218.8</v>
      </c>
      <c r="D17" s="82"/>
      <c r="E17" s="82">
        <v>218.8</v>
      </c>
      <c r="F17" s="82">
        <v>218.8</v>
      </c>
      <c r="G17" s="55"/>
      <c r="H17" s="89">
        <f t="shared" si="0"/>
        <v>100</v>
      </c>
      <c r="L17" s="24"/>
      <c r="M17" s="20"/>
      <c r="N17" s="25"/>
      <c r="O17" s="26"/>
      <c r="P17" s="23"/>
      <c r="Q17" s="26"/>
      <c r="R17" s="23"/>
      <c r="S17" s="13"/>
    </row>
    <row r="18" spans="1:19" ht="15.75" x14ac:dyDescent="0.25">
      <c r="A18" s="10">
        <v>310</v>
      </c>
      <c r="B18" s="8" t="s">
        <v>82</v>
      </c>
      <c r="C18" s="82">
        <v>11486.91</v>
      </c>
      <c r="D18" s="82"/>
      <c r="E18" s="82">
        <v>11786.91</v>
      </c>
      <c r="F18" s="82">
        <v>5906.5</v>
      </c>
      <c r="G18" s="55"/>
      <c r="H18" s="89">
        <f t="shared" si="0"/>
        <v>50.110673620143018</v>
      </c>
      <c r="L18" s="29"/>
      <c r="M18" s="30"/>
      <c r="N18" s="31"/>
      <c r="O18" s="32"/>
      <c r="P18" s="32"/>
      <c r="Q18" s="32"/>
      <c r="R18" s="23"/>
      <c r="S18" s="13"/>
    </row>
    <row r="19" spans="1:19" ht="31.5" x14ac:dyDescent="0.25">
      <c r="A19" s="10">
        <v>314</v>
      </c>
      <c r="B19" s="8" t="s">
        <v>83</v>
      </c>
      <c r="C19" s="82">
        <v>1683.55</v>
      </c>
      <c r="D19" s="82"/>
      <c r="E19" s="82">
        <v>1707.55</v>
      </c>
      <c r="F19" s="82">
        <v>1051.75</v>
      </c>
      <c r="G19" s="55"/>
      <c r="H19" s="89">
        <f t="shared" si="0"/>
        <v>61.594096805364416</v>
      </c>
      <c r="L19" s="24"/>
      <c r="M19" s="20"/>
      <c r="N19" s="33"/>
      <c r="O19" s="26"/>
      <c r="P19" s="26"/>
      <c r="Q19" s="26"/>
      <c r="R19" s="23"/>
      <c r="S19" s="13"/>
    </row>
    <row r="20" spans="1:19" ht="15.75" x14ac:dyDescent="0.25">
      <c r="A20" s="34">
        <v>400</v>
      </c>
      <c r="B20" s="5" t="s">
        <v>84</v>
      </c>
      <c r="C20" s="80">
        <f>SUM(C21:C26)</f>
        <v>99002.819999999992</v>
      </c>
      <c r="D20" s="80"/>
      <c r="E20" s="80">
        <f>SUM(E21:E26)</f>
        <v>99275.389999999985</v>
      </c>
      <c r="F20" s="80">
        <f>SUM(F21:F26)</f>
        <v>32499.66</v>
      </c>
      <c r="G20" s="57"/>
      <c r="H20" s="96">
        <f t="shared" si="0"/>
        <v>32.736874667528383</v>
      </c>
      <c r="L20" s="24"/>
      <c r="M20" s="20"/>
      <c r="N20" s="33"/>
      <c r="O20" s="26"/>
      <c r="P20" s="26"/>
      <c r="Q20" s="26"/>
      <c r="R20" s="23"/>
      <c r="S20" s="13"/>
    </row>
    <row r="21" spans="1:19" ht="15.75" x14ac:dyDescent="0.25">
      <c r="A21" s="10">
        <v>405</v>
      </c>
      <c r="B21" s="8" t="s">
        <v>85</v>
      </c>
      <c r="C21" s="82">
        <v>1139.0999999999999</v>
      </c>
      <c r="D21" s="82"/>
      <c r="E21" s="82">
        <v>1411.67</v>
      </c>
      <c r="F21" s="82">
        <v>904.95</v>
      </c>
      <c r="G21" s="55"/>
      <c r="H21" s="89">
        <f t="shared" si="0"/>
        <v>64.104925372077048</v>
      </c>
      <c r="L21" s="24"/>
      <c r="M21" s="20"/>
      <c r="N21" s="33"/>
      <c r="O21" s="26"/>
      <c r="P21" s="26"/>
      <c r="Q21" s="26"/>
      <c r="R21" s="23"/>
      <c r="S21" s="13"/>
    </row>
    <row r="22" spans="1:19" ht="15.75" x14ac:dyDescent="0.25">
      <c r="A22" s="10">
        <v>406</v>
      </c>
      <c r="B22" s="8" t="s">
        <v>86</v>
      </c>
      <c r="C22" s="82">
        <v>1798.12</v>
      </c>
      <c r="D22" s="82"/>
      <c r="E22" s="82">
        <v>1798.12</v>
      </c>
      <c r="F22" s="82">
        <v>1100</v>
      </c>
      <c r="G22" s="55"/>
      <c r="H22" s="89">
        <f t="shared" si="0"/>
        <v>61.175005005227689</v>
      </c>
      <c r="L22" s="24"/>
      <c r="M22" s="20"/>
      <c r="N22" s="33"/>
      <c r="O22" s="26"/>
      <c r="P22" s="26"/>
      <c r="Q22" s="26"/>
      <c r="R22" s="23"/>
      <c r="S22" s="13"/>
    </row>
    <row r="23" spans="1:19" ht="15.75" x14ac:dyDescent="0.25">
      <c r="A23" s="10">
        <v>408</v>
      </c>
      <c r="B23" s="35" t="s">
        <v>87</v>
      </c>
      <c r="C23" s="82">
        <v>1219.5999999999999</v>
      </c>
      <c r="D23" s="82"/>
      <c r="E23" s="82">
        <v>1219.5999999999999</v>
      </c>
      <c r="F23" s="82">
        <v>0</v>
      </c>
      <c r="G23" s="55"/>
      <c r="H23" s="89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75" x14ac:dyDescent="0.25">
      <c r="A24" s="10">
        <v>409</v>
      </c>
      <c r="B24" s="38" t="s">
        <v>88</v>
      </c>
      <c r="C24" s="82">
        <v>83405.56</v>
      </c>
      <c r="D24" s="82"/>
      <c r="E24" s="82">
        <v>83405.56</v>
      </c>
      <c r="F24" s="82">
        <v>28085.29</v>
      </c>
      <c r="G24" s="55"/>
      <c r="H24" s="89">
        <f t="shared" si="0"/>
        <v>33.673162796341153</v>
      </c>
      <c r="L24" s="24"/>
      <c r="M24" s="20"/>
      <c r="N24" s="33"/>
      <c r="O24" s="26"/>
      <c r="P24" s="26"/>
      <c r="Q24" s="26"/>
      <c r="R24" s="23"/>
      <c r="S24" s="13"/>
    </row>
    <row r="25" spans="1:19" ht="15.75" x14ac:dyDescent="0.25">
      <c r="A25" s="10">
        <v>410</v>
      </c>
      <c r="B25" s="38" t="s">
        <v>89</v>
      </c>
      <c r="C25" s="82">
        <v>3422.4</v>
      </c>
      <c r="D25" s="82"/>
      <c r="E25" s="82">
        <v>3422.4</v>
      </c>
      <c r="F25" s="82">
        <v>534.6</v>
      </c>
      <c r="G25" s="55"/>
      <c r="H25" s="89">
        <f t="shared" si="0"/>
        <v>15.62061711079944</v>
      </c>
      <c r="L25" s="24"/>
      <c r="M25" s="20"/>
      <c r="N25" s="33"/>
      <c r="O25" s="26"/>
      <c r="P25" s="26"/>
      <c r="Q25" s="26"/>
      <c r="R25" s="23"/>
      <c r="S25" s="13"/>
    </row>
    <row r="26" spans="1:19" ht="21" customHeight="1" x14ac:dyDescent="0.25">
      <c r="A26" s="10">
        <v>412</v>
      </c>
      <c r="B26" s="35" t="s">
        <v>90</v>
      </c>
      <c r="C26" s="82">
        <v>8018.04</v>
      </c>
      <c r="D26" s="82"/>
      <c r="E26" s="82">
        <v>8018.04</v>
      </c>
      <c r="F26" s="82">
        <v>1874.82</v>
      </c>
      <c r="G26" s="55"/>
      <c r="H26" s="89">
        <f t="shared" si="0"/>
        <v>23.382522411961027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 x14ac:dyDescent="0.25">
      <c r="A27" s="4">
        <v>500</v>
      </c>
      <c r="B27" s="5" t="s">
        <v>91</v>
      </c>
      <c r="C27" s="80">
        <f>SUM(C28:C31)</f>
        <v>416077.72000000003</v>
      </c>
      <c r="D27" s="80"/>
      <c r="E27" s="80">
        <f>SUM(E28:E31)</f>
        <v>427934.84</v>
      </c>
      <c r="F27" s="80">
        <f>SUM(F28:F31)</f>
        <v>184957.00999999998</v>
      </c>
      <c r="G27" s="57"/>
      <c r="H27" s="96">
        <f t="shared" si="0"/>
        <v>43.220834742036892</v>
      </c>
      <c r="J27" s="92" t="s">
        <v>59</v>
      </c>
      <c r="L27" s="24"/>
      <c r="M27" s="41"/>
      <c r="N27" s="33"/>
      <c r="O27" s="26"/>
      <c r="P27" s="23"/>
      <c r="Q27" s="26"/>
      <c r="R27" s="23"/>
      <c r="S27" s="42"/>
    </row>
    <row r="28" spans="1:19" ht="15.75" x14ac:dyDescent="0.25">
      <c r="A28" s="10">
        <v>501</v>
      </c>
      <c r="B28" s="35" t="s">
        <v>92</v>
      </c>
      <c r="C28" s="82">
        <v>82932.61</v>
      </c>
      <c r="D28" s="82"/>
      <c r="E28" s="82">
        <v>82932.61</v>
      </c>
      <c r="F28" s="82">
        <v>13765.97</v>
      </c>
      <c r="G28" s="55"/>
      <c r="H28" s="89">
        <f t="shared" si="0"/>
        <v>16.598983198527094</v>
      </c>
      <c r="L28" s="24"/>
      <c r="M28" s="41"/>
      <c r="N28" s="33"/>
      <c r="O28" s="26"/>
      <c r="P28" s="26"/>
      <c r="Q28" s="26"/>
      <c r="R28" s="23"/>
      <c r="S28" s="13"/>
    </row>
    <row r="29" spans="1:19" ht="15.75" x14ac:dyDescent="0.25">
      <c r="A29" s="10">
        <v>502</v>
      </c>
      <c r="B29" s="35" t="s">
        <v>93</v>
      </c>
      <c r="C29" s="82">
        <v>112180.38</v>
      </c>
      <c r="D29" s="82"/>
      <c r="E29" s="82">
        <v>124037.5</v>
      </c>
      <c r="F29" s="82">
        <v>32970.86</v>
      </c>
      <c r="G29" s="55"/>
      <c r="H29" s="89">
        <f t="shared" si="0"/>
        <v>26.581364506701604</v>
      </c>
      <c r="I29" s="91"/>
      <c r="J29" s="91"/>
      <c r="L29" s="24"/>
      <c r="M29" s="39"/>
      <c r="N29" s="33"/>
      <c r="O29" s="26"/>
      <c r="P29" s="23"/>
      <c r="Q29" s="26"/>
      <c r="R29" s="23"/>
      <c r="S29" s="13"/>
    </row>
    <row r="30" spans="1:19" ht="15.75" x14ac:dyDescent="0.25">
      <c r="A30" s="10">
        <v>503</v>
      </c>
      <c r="B30" s="35" t="s">
        <v>94</v>
      </c>
      <c r="C30" s="82">
        <v>205043.14</v>
      </c>
      <c r="D30" s="82"/>
      <c r="E30" s="82">
        <v>205043.14</v>
      </c>
      <c r="F30" s="82">
        <v>131067.6</v>
      </c>
      <c r="G30" s="55"/>
      <c r="H30" s="89">
        <f t="shared" si="0"/>
        <v>63.921962958624221</v>
      </c>
      <c r="L30" s="14"/>
      <c r="M30" s="15"/>
      <c r="N30" s="16"/>
      <c r="O30" s="17"/>
      <c r="P30" s="18"/>
      <c r="Q30" s="17"/>
      <c r="R30" s="23"/>
      <c r="S30" s="13"/>
    </row>
    <row r="31" spans="1:19" ht="31.5" x14ac:dyDescent="0.25">
      <c r="A31" s="10">
        <v>505</v>
      </c>
      <c r="B31" s="35" t="s">
        <v>95</v>
      </c>
      <c r="C31" s="82">
        <v>15921.59</v>
      </c>
      <c r="D31" s="82"/>
      <c r="E31" s="82">
        <v>15921.59</v>
      </c>
      <c r="F31" s="82">
        <v>7152.58</v>
      </c>
      <c r="G31" s="55"/>
      <c r="H31" s="89">
        <f t="shared" si="0"/>
        <v>44.923779597389455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 x14ac:dyDescent="0.25">
      <c r="A32" s="4">
        <v>600</v>
      </c>
      <c r="B32" s="5" t="s">
        <v>96</v>
      </c>
      <c r="C32" s="80">
        <f>SUM(C33:C35)</f>
        <v>1810.4199999999998</v>
      </c>
      <c r="D32" s="80">
        <f>SUM(D35)</f>
        <v>0</v>
      </c>
      <c r="E32" s="80">
        <f>SUM(E33:E35)</f>
        <v>1810.4199999999998</v>
      </c>
      <c r="F32" s="80">
        <f>SUM(F33:F35)</f>
        <v>635.20000000000005</v>
      </c>
      <c r="G32" s="57"/>
      <c r="H32" s="96">
        <f t="shared" si="0"/>
        <v>35.085781199942559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 x14ac:dyDescent="0.25">
      <c r="A33" s="43">
        <v>602</v>
      </c>
      <c r="B33" s="35" t="s">
        <v>97</v>
      </c>
      <c r="C33" s="82">
        <v>90.07</v>
      </c>
      <c r="D33" s="82"/>
      <c r="E33" s="82">
        <v>90.07</v>
      </c>
      <c r="F33" s="82">
        <v>0</v>
      </c>
      <c r="G33" s="55"/>
      <c r="H33" s="89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 x14ac:dyDescent="0.25">
      <c r="A34" s="43">
        <v>603</v>
      </c>
      <c r="B34" s="35" t="s">
        <v>98</v>
      </c>
      <c r="C34" s="82">
        <v>689.5</v>
      </c>
      <c r="D34" s="82"/>
      <c r="E34" s="82">
        <v>689.5</v>
      </c>
      <c r="F34" s="82">
        <v>329.7</v>
      </c>
      <c r="G34" s="55"/>
      <c r="H34" s="89">
        <f t="shared" si="0"/>
        <v>47.817258883248734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 x14ac:dyDescent="0.25">
      <c r="A35" s="43">
        <v>605</v>
      </c>
      <c r="B35" s="35" t="s">
        <v>99</v>
      </c>
      <c r="C35" s="82">
        <v>1030.8499999999999</v>
      </c>
      <c r="D35" s="82"/>
      <c r="E35" s="82">
        <v>1030.8499999999999</v>
      </c>
      <c r="F35" s="82">
        <v>305.5</v>
      </c>
      <c r="G35" s="55"/>
      <c r="H35" s="89">
        <f t="shared" si="0"/>
        <v>29.635737498181115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 x14ac:dyDescent="0.25">
      <c r="A36" s="4">
        <v>700</v>
      </c>
      <c r="B36" s="5" t="s">
        <v>100</v>
      </c>
      <c r="C36" s="80">
        <f>SUM(C37:C41)</f>
        <v>1450541.7600000002</v>
      </c>
      <c r="D36" s="80"/>
      <c r="E36" s="80">
        <f>SUM(E37:E41)</f>
        <v>1450856.7600000002</v>
      </c>
      <c r="F36" s="80">
        <f>SUM(F37:F41)</f>
        <v>860328.01</v>
      </c>
      <c r="G36" s="57"/>
      <c r="H36" s="96">
        <f t="shared" si="0"/>
        <v>59.297928900989504</v>
      </c>
      <c r="J36" s="92" t="s">
        <v>59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 x14ac:dyDescent="0.25">
      <c r="A37" s="44">
        <v>701</v>
      </c>
      <c r="B37" s="35" t="s">
        <v>101</v>
      </c>
      <c r="C37" s="82">
        <v>420901.97</v>
      </c>
      <c r="D37" s="82"/>
      <c r="E37" s="82">
        <v>420901.97</v>
      </c>
      <c r="F37" s="82">
        <v>243584.91</v>
      </c>
      <c r="G37" s="55"/>
      <c r="H37" s="89">
        <f t="shared" si="0"/>
        <v>57.872124000750105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 x14ac:dyDescent="0.25">
      <c r="A38" s="44">
        <v>702</v>
      </c>
      <c r="B38" s="35" t="s">
        <v>102</v>
      </c>
      <c r="C38" s="82">
        <v>632946.13</v>
      </c>
      <c r="D38" s="82"/>
      <c r="E38" s="82">
        <v>632946.13</v>
      </c>
      <c r="F38" s="82">
        <v>394176.96</v>
      </c>
      <c r="G38" s="55"/>
      <c r="H38" s="89">
        <f t="shared" si="0"/>
        <v>62.276541607103276</v>
      </c>
      <c r="J38" s="92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 x14ac:dyDescent="0.25">
      <c r="A39" s="44">
        <v>703</v>
      </c>
      <c r="B39" s="35" t="s">
        <v>189</v>
      </c>
      <c r="C39" s="82">
        <v>322807.56</v>
      </c>
      <c r="D39" s="82"/>
      <c r="E39" s="82">
        <v>322807.56</v>
      </c>
      <c r="F39" s="82">
        <v>179767.27</v>
      </c>
      <c r="G39" s="55"/>
      <c r="H39" s="89">
        <f t="shared" si="0"/>
        <v>55.68868027750031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 x14ac:dyDescent="0.25">
      <c r="A40" s="44">
        <v>707</v>
      </c>
      <c r="B40" s="35" t="s">
        <v>103</v>
      </c>
      <c r="C40" s="82">
        <v>35505.5</v>
      </c>
      <c r="D40" s="82"/>
      <c r="E40" s="82">
        <v>35820.5</v>
      </c>
      <c r="F40" s="82">
        <v>23584.83</v>
      </c>
      <c r="G40" s="55"/>
      <c r="H40" s="89">
        <f t="shared" si="0"/>
        <v>65.841710752222895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 x14ac:dyDescent="0.25">
      <c r="A41" s="44">
        <v>709</v>
      </c>
      <c r="B41" s="35" t="s">
        <v>104</v>
      </c>
      <c r="C41" s="82">
        <v>38380.6</v>
      </c>
      <c r="D41" s="82"/>
      <c r="E41" s="82">
        <v>38380.6</v>
      </c>
      <c r="F41" s="82">
        <v>19214.04</v>
      </c>
      <c r="G41" s="55"/>
      <c r="H41" s="89">
        <f t="shared" si="0"/>
        <v>50.061854165906738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 x14ac:dyDescent="0.25">
      <c r="A42" s="34">
        <v>800</v>
      </c>
      <c r="B42" s="5" t="s">
        <v>105</v>
      </c>
      <c r="C42" s="80">
        <f>SUM(C43:C44)</f>
        <v>111100.20000000001</v>
      </c>
      <c r="D42" s="80"/>
      <c r="E42" s="80">
        <f>SUM(E43:E44)</f>
        <v>111100.20000000001</v>
      </c>
      <c r="F42" s="80">
        <f>SUM(F43:F44)</f>
        <v>60375.590000000004</v>
      </c>
      <c r="G42" s="57"/>
      <c r="H42" s="96">
        <f t="shared" si="0"/>
        <v>54.343367518690336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 x14ac:dyDescent="0.25">
      <c r="A43" s="44">
        <v>801</v>
      </c>
      <c r="B43" s="35" t="s">
        <v>106</v>
      </c>
      <c r="C43" s="82">
        <v>84035.74</v>
      </c>
      <c r="D43" s="82"/>
      <c r="E43" s="82">
        <v>84035.74</v>
      </c>
      <c r="F43" s="82">
        <v>46186.87</v>
      </c>
      <c r="G43" s="55"/>
      <c r="H43" s="89">
        <f t="shared" si="0"/>
        <v>54.960984457327321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 x14ac:dyDescent="0.25">
      <c r="A44" s="44">
        <v>804</v>
      </c>
      <c r="B44" s="35" t="s">
        <v>107</v>
      </c>
      <c r="C44" s="82">
        <v>27064.46</v>
      </c>
      <c r="D44" s="82"/>
      <c r="E44" s="82">
        <v>27064.46</v>
      </c>
      <c r="F44" s="82">
        <v>14188.72</v>
      </c>
      <c r="G44" s="55"/>
      <c r="H44" s="89">
        <f t="shared" si="0"/>
        <v>52.425653421498154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 x14ac:dyDescent="0.25">
      <c r="A45" s="47">
        <v>900</v>
      </c>
      <c r="B45" s="5" t="s">
        <v>108</v>
      </c>
      <c r="C45" s="80">
        <f>SUM(C46:C46)</f>
        <v>338.21</v>
      </c>
      <c r="D45" s="80"/>
      <c r="E45" s="80">
        <f>SUM(E46:E46)</f>
        <v>338.21</v>
      </c>
      <c r="F45" s="80">
        <f>SUM(F46:F46)</f>
        <v>0</v>
      </c>
      <c r="G45" s="57"/>
      <c r="H45" s="89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 x14ac:dyDescent="0.25">
      <c r="A46" s="44">
        <v>909</v>
      </c>
      <c r="B46" s="35" t="s">
        <v>109</v>
      </c>
      <c r="C46" s="82">
        <v>338.21</v>
      </c>
      <c r="D46" s="82"/>
      <c r="E46" s="82">
        <v>338.21</v>
      </c>
      <c r="F46" s="82">
        <v>0</v>
      </c>
      <c r="G46" s="55"/>
      <c r="H46" s="89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 x14ac:dyDescent="0.25">
      <c r="A47" s="48">
        <v>1000</v>
      </c>
      <c r="B47" s="5" t="s">
        <v>110</v>
      </c>
      <c r="C47" s="80">
        <f>SUM(C48:C52)</f>
        <v>144269.6</v>
      </c>
      <c r="D47" s="80"/>
      <c r="E47" s="80">
        <f>SUM(E48:E52)</f>
        <v>144732</v>
      </c>
      <c r="F47" s="80">
        <f>SUM(F48:F52)</f>
        <v>90622.38</v>
      </c>
      <c r="G47" s="57"/>
      <c r="H47" s="96">
        <f t="shared" si="0"/>
        <v>62.613920902081091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 x14ac:dyDescent="0.25">
      <c r="A48" s="49">
        <v>1001</v>
      </c>
      <c r="B48" s="35" t="s">
        <v>111</v>
      </c>
      <c r="C48" s="82">
        <v>11517.17</v>
      </c>
      <c r="D48" s="82"/>
      <c r="E48" s="82">
        <v>11517.17</v>
      </c>
      <c r="F48" s="82">
        <v>5440.51</v>
      </c>
      <c r="G48" s="55"/>
      <c r="H48" s="89">
        <f t="shared" si="0"/>
        <v>47.238253841872613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 x14ac:dyDescent="0.25">
      <c r="A49" s="49">
        <v>1002</v>
      </c>
      <c r="B49" s="35" t="s">
        <v>112</v>
      </c>
      <c r="C49" s="82">
        <v>3593.12</v>
      </c>
      <c r="D49" s="82"/>
      <c r="E49" s="82">
        <v>3593.12</v>
      </c>
      <c r="F49" s="82">
        <v>1998.28</v>
      </c>
      <c r="G49" s="55"/>
      <c r="H49" s="89">
        <f t="shared" si="0"/>
        <v>55.614062430422585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 x14ac:dyDescent="0.25">
      <c r="A50" s="49">
        <v>1003</v>
      </c>
      <c r="B50" s="35" t="s">
        <v>113</v>
      </c>
      <c r="C50" s="82">
        <v>117047</v>
      </c>
      <c r="D50" s="82"/>
      <c r="E50" s="82">
        <v>117047</v>
      </c>
      <c r="F50" s="82">
        <v>75675.17</v>
      </c>
      <c r="G50" s="55"/>
      <c r="H50" s="89">
        <f t="shared" si="0"/>
        <v>64.653660495356576</v>
      </c>
      <c r="J50" s="95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 x14ac:dyDescent="0.25">
      <c r="A51" s="49">
        <v>1004</v>
      </c>
      <c r="B51" s="35" t="s">
        <v>310</v>
      </c>
      <c r="C51" s="82">
        <v>6315.71</v>
      </c>
      <c r="D51" s="82"/>
      <c r="E51" s="82">
        <v>6315.71</v>
      </c>
      <c r="F51" s="82">
        <v>5122.32</v>
      </c>
      <c r="G51" s="55"/>
      <c r="H51" s="89">
        <f t="shared" ref="H51" si="1">F51/E51*100</f>
        <v>81.104420563958755</v>
      </c>
      <c r="J51" s="95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 x14ac:dyDescent="0.25">
      <c r="A52" s="49">
        <v>1006</v>
      </c>
      <c r="B52" s="35" t="s">
        <v>114</v>
      </c>
      <c r="C52" s="82">
        <v>5796.6</v>
      </c>
      <c r="D52" s="82"/>
      <c r="E52" s="82">
        <v>6259</v>
      </c>
      <c r="F52" s="82">
        <v>2386.1</v>
      </c>
      <c r="G52" s="55"/>
      <c r="H52" s="89">
        <f t="shared" si="0"/>
        <v>38.122703307237579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 x14ac:dyDescent="0.25">
      <c r="A53" s="48">
        <v>1100</v>
      </c>
      <c r="B53" s="5" t="s">
        <v>115</v>
      </c>
      <c r="C53" s="80">
        <f>SUM(C54:C55)</f>
        <v>43231.119999999995</v>
      </c>
      <c r="D53" s="80"/>
      <c r="E53" s="80">
        <f t="shared" ref="E53:F53" si="2">SUM(E54:E55)</f>
        <v>43231.119999999995</v>
      </c>
      <c r="F53" s="80">
        <f t="shared" si="2"/>
        <v>27123.61</v>
      </c>
      <c r="G53" s="57"/>
      <c r="H53" s="96">
        <f t="shared" si="0"/>
        <v>62.740937546841266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 x14ac:dyDescent="0.25">
      <c r="A54" s="49">
        <v>1101</v>
      </c>
      <c r="B54" s="35" t="s">
        <v>116</v>
      </c>
      <c r="C54" s="82">
        <v>29409.279999999999</v>
      </c>
      <c r="D54" s="82"/>
      <c r="E54" s="82">
        <v>29409.279999999999</v>
      </c>
      <c r="F54" s="82">
        <v>17873.61</v>
      </c>
      <c r="G54" s="55"/>
      <c r="H54" s="89">
        <f t="shared" si="0"/>
        <v>60.775408306493738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 x14ac:dyDescent="0.25">
      <c r="A55" s="49">
        <v>1101</v>
      </c>
      <c r="B55" s="183" t="s">
        <v>493</v>
      </c>
      <c r="C55" s="82">
        <v>13821.84</v>
      </c>
      <c r="D55" s="82"/>
      <c r="E55" s="82">
        <v>13821.84</v>
      </c>
      <c r="F55" s="82">
        <v>9250</v>
      </c>
      <c r="G55" s="55"/>
      <c r="H55" s="89">
        <f t="shared" ref="H55" si="3">F55/E55*100</f>
        <v>66.923072470814304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 x14ac:dyDescent="0.25">
      <c r="A56" s="48">
        <v>1200</v>
      </c>
      <c r="B56" s="5" t="s">
        <v>117</v>
      </c>
      <c r="C56" s="80">
        <f>SUM(C57+C59+C58)</f>
        <v>3295.5200000000004</v>
      </c>
      <c r="D56" s="80"/>
      <c r="E56" s="80">
        <f>SUM(E57+E59+E58)</f>
        <v>3295.5200000000004</v>
      </c>
      <c r="F56" s="80">
        <f>SUM(F57+F59+F58)</f>
        <v>1898.6200000000001</v>
      </c>
      <c r="G56" s="57"/>
      <c r="H56" s="96">
        <f t="shared" si="0"/>
        <v>57.612152255182792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 x14ac:dyDescent="0.25">
      <c r="A57" s="49">
        <v>1201</v>
      </c>
      <c r="B57" s="35" t="s">
        <v>118</v>
      </c>
      <c r="C57" s="82">
        <v>2591.5100000000002</v>
      </c>
      <c r="D57" s="82"/>
      <c r="E57" s="82">
        <v>2591.5100000000002</v>
      </c>
      <c r="F57" s="82">
        <v>1455.96</v>
      </c>
      <c r="G57" s="55"/>
      <c r="H57" s="89">
        <f t="shared" si="0"/>
        <v>56.181917106243077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 x14ac:dyDescent="0.25">
      <c r="A58" s="49">
        <v>1202</v>
      </c>
      <c r="B58" s="35" t="s">
        <v>119</v>
      </c>
      <c r="C58" s="82">
        <v>404.01</v>
      </c>
      <c r="D58" s="82"/>
      <c r="E58" s="82">
        <v>404.01</v>
      </c>
      <c r="F58" s="82">
        <v>283.67</v>
      </c>
      <c r="G58" s="55"/>
      <c r="H58" s="89">
        <f t="shared" ref="H58" si="4">F58/E58*100</f>
        <v>70.21360857404521</v>
      </c>
      <c r="L58" s="52"/>
      <c r="M58" s="15"/>
      <c r="N58" s="37"/>
      <c r="O58" s="17"/>
      <c r="P58" s="17"/>
      <c r="Q58" s="17"/>
      <c r="R58" s="23"/>
      <c r="S58" s="42"/>
    </row>
    <row r="59" spans="1:19" s="40" customFormat="1" ht="31.5" x14ac:dyDescent="0.25">
      <c r="A59" s="49">
        <v>1204</v>
      </c>
      <c r="B59" s="35" t="s">
        <v>414</v>
      </c>
      <c r="C59" s="82">
        <v>300</v>
      </c>
      <c r="D59" s="82"/>
      <c r="E59" s="82">
        <v>300</v>
      </c>
      <c r="F59" s="82">
        <v>158.99</v>
      </c>
      <c r="G59" s="55"/>
      <c r="H59" s="89">
        <f t="shared" si="0"/>
        <v>52.99666666666667</v>
      </c>
      <c r="L59" s="54"/>
      <c r="M59" s="39"/>
      <c r="N59" s="33"/>
      <c r="O59" s="26"/>
      <c r="P59" s="23"/>
      <c r="Q59" s="26"/>
      <c r="R59" s="23"/>
      <c r="S59" s="42"/>
    </row>
    <row r="60" spans="1:19" s="40" customFormat="1" ht="31.5" x14ac:dyDescent="0.25">
      <c r="A60" s="48">
        <v>1300</v>
      </c>
      <c r="B60" s="5" t="s">
        <v>120</v>
      </c>
      <c r="C60" s="80">
        <f>SUM(C61)</f>
        <v>3.68</v>
      </c>
      <c r="D60" s="80"/>
      <c r="E60" s="80">
        <f>SUM(E61)</f>
        <v>3.68</v>
      </c>
      <c r="F60" s="80">
        <f>SUM(F61)</f>
        <v>2.12</v>
      </c>
      <c r="G60" s="57"/>
      <c r="H60" s="96">
        <f t="shared" si="0"/>
        <v>57.608695652173914</v>
      </c>
      <c r="L60" s="52"/>
      <c r="M60" s="15"/>
      <c r="N60" s="37"/>
      <c r="O60" s="17"/>
      <c r="P60" s="17"/>
      <c r="Q60" s="17"/>
      <c r="R60" s="23"/>
      <c r="S60" s="42"/>
    </row>
    <row r="61" spans="1:19" s="40" customFormat="1" ht="31.5" x14ac:dyDescent="0.25">
      <c r="A61" s="49">
        <v>1301</v>
      </c>
      <c r="B61" s="35" t="s">
        <v>121</v>
      </c>
      <c r="C61" s="82">
        <v>3.68</v>
      </c>
      <c r="D61" s="82"/>
      <c r="E61" s="82">
        <v>3.68</v>
      </c>
      <c r="F61" s="82">
        <v>2.12</v>
      </c>
      <c r="G61" s="57"/>
      <c r="H61" s="89">
        <f t="shared" si="0"/>
        <v>57.608695652173914</v>
      </c>
      <c r="L61" s="54"/>
      <c r="M61" s="39"/>
      <c r="N61" s="33"/>
      <c r="O61" s="26"/>
      <c r="P61" s="23"/>
      <c r="Q61" s="26"/>
      <c r="R61" s="23"/>
      <c r="S61" s="42"/>
    </row>
    <row r="62" spans="1:19" ht="15.75" x14ac:dyDescent="0.25">
      <c r="A62" s="55"/>
      <c r="B62" s="56" t="s">
        <v>122</v>
      </c>
      <c r="C62" s="80">
        <f>SUM(C6+C15+C20+C27+C32+C36+C42+C45+C47+C53+C56+C60)</f>
        <v>2440646.6300000008</v>
      </c>
      <c r="D62" s="80">
        <f>SUM(D6+D15+D20+D27+D32+D36+D42+D45+D47+D53+D56+D60)</f>
        <v>0</v>
      </c>
      <c r="E62" s="80">
        <f>SUM(E6+E15+E20+E27+E32+E36+E42+E45+E47+E53+E56+E60)</f>
        <v>2439414.1300000008</v>
      </c>
      <c r="F62" s="80">
        <f>SUM(F6+F15+F20+F27+F32+F36+F42+F45+F47+F53+F56+F60)</f>
        <v>1337462.5700000005</v>
      </c>
      <c r="G62" s="57"/>
      <c r="H62" s="6">
        <f t="shared" si="0"/>
        <v>54.827204350087136</v>
      </c>
      <c r="J62" s="91"/>
      <c r="L62" s="54"/>
      <c r="M62" s="39"/>
      <c r="N62" s="25"/>
      <c r="O62" s="26"/>
      <c r="P62" s="23"/>
      <c r="Q62" s="26"/>
      <c r="R62" s="23"/>
      <c r="S62" s="13"/>
    </row>
    <row r="63" spans="1:19" ht="15.75" x14ac:dyDescent="0.25">
      <c r="A63" s="2"/>
      <c r="B63" s="2"/>
      <c r="C63" s="2"/>
      <c r="D63" s="2"/>
      <c r="E63" s="2"/>
      <c r="F63" s="58"/>
      <c r="G63" s="2"/>
      <c r="H63" s="2"/>
      <c r="L63" s="52"/>
      <c r="M63" s="15"/>
      <c r="N63" s="37"/>
      <c r="O63" s="17"/>
      <c r="P63" s="17"/>
      <c r="Q63" s="17"/>
      <c r="R63" s="23"/>
      <c r="S63" s="13"/>
    </row>
    <row r="64" spans="1:19" x14ac:dyDescent="0.25">
      <c r="J64" s="91"/>
      <c r="L64" s="60"/>
      <c r="M64" s="60"/>
      <c r="N64" s="60"/>
      <c r="O64" s="60"/>
      <c r="P64" s="60"/>
      <c r="Q64" s="60"/>
      <c r="R64" s="60"/>
      <c r="S64" s="13"/>
    </row>
    <row r="65" spans="1:19" ht="15" customHeight="1" x14ac:dyDescent="0.25">
      <c r="A65" s="298" t="s">
        <v>510</v>
      </c>
      <c r="B65" s="298"/>
      <c r="C65" s="298"/>
      <c r="D65" s="298"/>
      <c r="E65" s="298"/>
      <c r="F65" s="298"/>
      <c r="G65" s="298"/>
      <c r="H65" s="298"/>
      <c r="L65" s="60"/>
      <c r="M65" s="60"/>
      <c r="N65" s="60"/>
      <c r="O65" s="60"/>
      <c r="P65" s="60"/>
      <c r="Q65" s="60"/>
      <c r="R65" s="60"/>
      <c r="S65" s="13"/>
    </row>
    <row r="66" spans="1:19" ht="15.75" x14ac:dyDescent="0.25">
      <c r="A66" s="298"/>
      <c r="B66" s="298"/>
      <c r="C66" s="298"/>
      <c r="D66" s="298"/>
      <c r="E66" s="298"/>
      <c r="F66" s="298"/>
      <c r="G66" s="298"/>
      <c r="H66" s="298"/>
      <c r="L66" s="61"/>
      <c r="M66" s="61"/>
      <c r="N66" s="61"/>
      <c r="O66" s="61"/>
      <c r="P66" s="61"/>
      <c r="Q66" s="61"/>
      <c r="R66" s="61"/>
      <c r="S66" s="13"/>
    </row>
    <row r="67" spans="1:19" ht="12.75" customHeight="1" x14ac:dyDescent="0.25">
      <c r="A67" s="298"/>
      <c r="B67" s="298"/>
      <c r="C67" s="298"/>
      <c r="D67" s="298"/>
      <c r="E67" s="298"/>
      <c r="F67" s="298"/>
      <c r="G67" s="298"/>
      <c r="H67" s="298"/>
      <c r="L67" s="13"/>
      <c r="M67" s="13"/>
      <c r="N67" s="13"/>
      <c r="O67" s="13"/>
      <c r="P67" s="13"/>
      <c r="Q67" s="13"/>
      <c r="R67" s="13"/>
      <c r="S67" s="13"/>
    </row>
    <row r="68" spans="1:19" ht="44.25" customHeight="1" x14ac:dyDescent="0.25">
      <c r="A68" s="298"/>
      <c r="B68" s="298"/>
      <c r="C68" s="298"/>
      <c r="D68" s="298"/>
      <c r="E68" s="298"/>
      <c r="F68" s="298"/>
      <c r="G68" s="298"/>
      <c r="H68" s="298"/>
      <c r="L68" s="62"/>
      <c r="M68" s="62"/>
      <c r="N68" s="62"/>
      <c r="O68" s="62"/>
      <c r="P68" s="62"/>
      <c r="Q68" s="62"/>
      <c r="R68" s="62"/>
      <c r="S68" s="13"/>
    </row>
    <row r="69" spans="1:19" ht="12.75" hidden="1" customHeight="1" x14ac:dyDescent="0.25">
      <c r="A69" s="298"/>
      <c r="B69" s="298"/>
      <c r="C69" s="298"/>
      <c r="D69" s="298"/>
      <c r="E69" s="298"/>
      <c r="F69" s="298"/>
      <c r="G69" s="298"/>
      <c r="H69" s="298"/>
      <c r="L69" s="62"/>
      <c r="M69" s="62"/>
      <c r="N69" s="62"/>
      <c r="O69" s="62"/>
      <c r="P69" s="62"/>
      <c r="Q69" s="62"/>
      <c r="R69" s="62"/>
      <c r="S69" s="13"/>
    </row>
    <row r="70" spans="1:19" ht="12.75" customHeight="1" x14ac:dyDescent="0.25">
      <c r="L70" s="62"/>
      <c r="M70" s="62"/>
      <c r="N70" s="62"/>
      <c r="O70" s="62"/>
      <c r="P70" s="62"/>
      <c r="Q70" s="62"/>
      <c r="R70" s="62"/>
      <c r="S70" s="13"/>
    </row>
    <row r="71" spans="1:19" ht="12.75" customHeight="1" x14ac:dyDescent="0.25">
      <c r="L71" s="62"/>
      <c r="M71" s="62"/>
      <c r="N71" s="62"/>
      <c r="O71" s="62"/>
      <c r="P71" s="62"/>
      <c r="Q71" s="62"/>
      <c r="R71" s="62"/>
      <c r="S71" s="13"/>
    </row>
    <row r="72" spans="1:19" ht="12.75" customHeight="1" x14ac:dyDescent="0.25">
      <c r="L72" s="62"/>
      <c r="M72" s="62"/>
      <c r="N72" s="62"/>
      <c r="O72" s="62"/>
      <c r="P72" s="62"/>
      <c r="Q72" s="62"/>
      <c r="R72" s="62"/>
      <c r="S72" s="13"/>
    </row>
    <row r="73" spans="1:19" x14ac:dyDescent="0.25">
      <c r="L73" s="13"/>
      <c r="M73" s="13"/>
      <c r="N73" s="13"/>
      <c r="O73" s="13"/>
      <c r="P73" s="13"/>
      <c r="Q73" s="13"/>
      <c r="R73" s="13"/>
      <c r="S73" s="13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B16" sqref="B16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299" t="s">
        <v>130</v>
      </c>
      <c r="B2" s="299"/>
      <c r="C2" s="299"/>
      <c r="D2" s="299"/>
      <c r="E2" s="299"/>
      <c r="F2" s="299"/>
      <c r="G2" s="63"/>
      <c r="H2" s="63"/>
      <c r="I2" s="63"/>
    </row>
    <row r="3" spans="1:9" ht="15.75" x14ac:dyDescent="0.25">
      <c r="A3" s="299"/>
      <c r="B3" s="299"/>
      <c r="C3" s="299"/>
      <c r="D3" s="299"/>
      <c r="E3" s="299"/>
      <c r="F3" s="299"/>
      <c r="G3" s="63"/>
      <c r="H3" s="63"/>
      <c r="I3" s="63"/>
    </row>
    <row r="4" spans="1:9" ht="15.75" x14ac:dyDescent="0.25">
      <c r="A4" s="300" t="s">
        <v>503</v>
      </c>
      <c r="B4" s="300"/>
      <c r="C4" s="300"/>
      <c r="D4" s="300"/>
      <c r="E4" s="300"/>
      <c r="F4" s="300"/>
    </row>
    <row r="5" spans="1:9" ht="76.5" x14ac:dyDescent="0.25">
      <c r="A5" s="174" t="s">
        <v>131</v>
      </c>
      <c r="B5" s="174" t="s">
        <v>132</v>
      </c>
      <c r="C5" s="174" t="s">
        <v>133</v>
      </c>
      <c r="D5" s="174" t="s">
        <v>411</v>
      </c>
      <c r="E5" s="174" t="s">
        <v>504</v>
      </c>
      <c r="F5" s="174" t="s">
        <v>185</v>
      </c>
    </row>
    <row r="6" spans="1:9" x14ac:dyDescent="0.25">
      <c r="A6" s="65">
        <v>1</v>
      </c>
      <c r="B6" s="66">
        <v>2</v>
      </c>
      <c r="C6" s="66">
        <v>3</v>
      </c>
      <c r="D6" s="90">
        <v>4</v>
      </c>
      <c r="E6" s="64"/>
      <c r="F6" s="64"/>
    </row>
    <row r="7" spans="1:9" ht="31.5" x14ac:dyDescent="0.25">
      <c r="A7" s="67" t="s">
        <v>134</v>
      </c>
      <c r="B7" s="68" t="s">
        <v>135</v>
      </c>
      <c r="C7" s="69" t="s">
        <v>136</v>
      </c>
      <c r="D7" s="93">
        <f>SUM(D8)</f>
        <v>73361.61</v>
      </c>
      <c r="E7" s="84">
        <f>SUM(E8)</f>
        <v>98505.55</v>
      </c>
      <c r="F7" s="76" t="s">
        <v>186</v>
      </c>
    </row>
    <row r="8" spans="1:9" ht="47.25" x14ac:dyDescent="0.25">
      <c r="A8" s="67" t="s">
        <v>137</v>
      </c>
      <c r="B8" s="68" t="s">
        <v>138</v>
      </c>
      <c r="C8" s="69" t="s">
        <v>139</v>
      </c>
      <c r="D8" s="93">
        <f>SUM(D9+D14+D23)</f>
        <v>73361.61</v>
      </c>
      <c r="E8" s="84">
        <f>SUM(E9+E14+E23)</f>
        <v>98505.55</v>
      </c>
      <c r="F8" s="76" t="s">
        <v>186</v>
      </c>
    </row>
    <row r="9" spans="1:9" ht="31.5" x14ac:dyDescent="0.25">
      <c r="A9" s="70" t="s">
        <v>140</v>
      </c>
      <c r="B9" s="71" t="s">
        <v>141</v>
      </c>
      <c r="C9" s="72" t="s">
        <v>142</v>
      </c>
      <c r="D9" s="94">
        <f>SUM(D10-D12)</f>
        <v>0</v>
      </c>
      <c r="E9" s="85">
        <f>SUM(E10-E12)</f>
        <v>0</v>
      </c>
      <c r="F9" s="76" t="s">
        <v>186</v>
      </c>
    </row>
    <row r="10" spans="1:9" ht="49.5" customHeight="1" x14ac:dyDescent="0.25">
      <c r="A10" s="70" t="s">
        <v>143</v>
      </c>
      <c r="B10" s="71" t="s">
        <v>144</v>
      </c>
      <c r="C10" s="72" t="s">
        <v>145</v>
      </c>
      <c r="D10" s="94">
        <f>SUM(D11)</f>
        <v>0</v>
      </c>
      <c r="E10" s="85">
        <f>SUM(E11)</f>
        <v>0</v>
      </c>
      <c r="F10" s="75" t="s">
        <v>186</v>
      </c>
    </row>
    <row r="11" spans="1:9" ht="47.25" x14ac:dyDescent="0.25">
      <c r="A11" s="70" t="s">
        <v>146</v>
      </c>
      <c r="B11" s="71" t="s">
        <v>147</v>
      </c>
      <c r="C11" s="72" t="s">
        <v>148</v>
      </c>
      <c r="D11" s="94">
        <v>0</v>
      </c>
      <c r="E11" s="86">
        <v>0</v>
      </c>
      <c r="F11" s="75" t="s">
        <v>186</v>
      </c>
    </row>
    <row r="12" spans="1:9" ht="47.25" x14ac:dyDescent="0.25">
      <c r="A12" s="70" t="s">
        <v>149</v>
      </c>
      <c r="B12" s="71" t="s">
        <v>150</v>
      </c>
      <c r="C12" s="72" t="s">
        <v>151</v>
      </c>
      <c r="D12" s="94">
        <f>SUM(D13)</f>
        <v>0</v>
      </c>
      <c r="E12" s="85">
        <f>SUM(E13)</f>
        <v>0</v>
      </c>
      <c r="F12" s="75" t="s">
        <v>186</v>
      </c>
    </row>
    <row r="13" spans="1:9" ht="47.25" x14ac:dyDescent="0.25">
      <c r="A13" s="70" t="s">
        <v>152</v>
      </c>
      <c r="B13" s="71" t="s">
        <v>153</v>
      </c>
      <c r="C13" s="73" t="s">
        <v>154</v>
      </c>
      <c r="D13" s="94">
        <v>0</v>
      </c>
      <c r="E13" s="86">
        <v>0</v>
      </c>
      <c r="F13" s="75" t="s">
        <v>186</v>
      </c>
    </row>
    <row r="14" spans="1:9" ht="47.25" x14ac:dyDescent="0.25">
      <c r="A14" s="70" t="s">
        <v>155</v>
      </c>
      <c r="B14" s="71" t="s">
        <v>156</v>
      </c>
      <c r="C14" s="72" t="s">
        <v>157</v>
      </c>
      <c r="D14" s="94">
        <f>SUM(D15-D17)</f>
        <v>-1716.8700000000008</v>
      </c>
      <c r="E14" s="85">
        <f>SUM(E15-E17)</f>
        <v>-1716.87</v>
      </c>
      <c r="F14" s="75">
        <f>E14/D14</f>
        <v>0.99999999999999944</v>
      </c>
    </row>
    <row r="15" spans="1:9" ht="63" x14ac:dyDescent="0.25">
      <c r="A15" s="70" t="s">
        <v>158</v>
      </c>
      <c r="B15" s="71" t="s">
        <v>159</v>
      </c>
      <c r="C15" s="72" t="s">
        <v>160</v>
      </c>
      <c r="D15" s="94">
        <f>SUM(D16)</f>
        <v>10000</v>
      </c>
      <c r="E15" s="85">
        <f>SUM(E16)</f>
        <v>0</v>
      </c>
      <c r="F15" s="75" t="s">
        <v>186</v>
      </c>
    </row>
    <row r="16" spans="1:9" ht="63" x14ac:dyDescent="0.25">
      <c r="A16" s="70" t="s">
        <v>161</v>
      </c>
      <c r="B16" s="71" t="s">
        <v>162</v>
      </c>
      <c r="C16" s="72" t="s">
        <v>163</v>
      </c>
      <c r="D16" s="94">
        <v>10000</v>
      </c>
      <c r="E16" s="86">
        <v>0</v>
      </c>
      <c r="F16" s="75" t="s">
        <v>186</v>
      </c>
    </row>
    <row r="17" spans="1:6" ht="78.75" x14ac:dyDescent="0.25">
      <c r="A17" s="70" t="s">
        <v>164</v>
      </c>
      <c r="B17" s="71" t="s">
        <v>165</v>
      </c>
      <c r="C17" s="72" t="s">
        <v>166</v>
      </c>
      <c r="D17" s="94">
        <f>SUM(D18)</f>
        <v>11716.87</v>
      </c>
      <c r="E17" s="85">
        <f>SUM(E18)</f>
        <v>1716.87</v>
      </c>
      <c r="F17" s="75">
        <f>E18/D18</f>
        <v>0.14652974727892346</v>
      </c>
    </row>
    <row r="18" spans="1:6" ht="69" customHeight="1" x14ac:dyDescent="0.25">
      <c r="A18" s="70" t="s">
        <v>167</v>
      </c>
      <c r="B18" s="74" t="s">
        <v>168</v>
      </c>
      <c r="C18" s="72" t="s">
        <v>169</v>
      </c>
      <c r="D18" s="94">
        <v>11716.87</v>
      </c>
      <c r="E18" s="86">
        <v>1716.87</v>
      </c>
      <c r="F18" s="75">
        <f>E18/D18</f>
        <v>0.14652974727892346</v>
      </c>
    </row>
    <row r="19" spans="1:6" ht="47.25" x14ac:dyDescent="0.25">
      <c r="A19" s="70" t="s">
        <v>170</v>
      </c>
      <c r="B19" s="71" t="s">
        <v>171</v>
      </c>
      <c r="C19" s="72" t="s">
        <v>172</v>
      </c>
      <c r="D19" s="94">
        <f>SUM(D20)</f>
        <v>0</v>
      </c>
      <c r="E19" s="85">
        <f>SUM(E20)</f>
        <v>0</v>
      </c>
      <c r="F19" s="75" t="s">
        <v>186</v>
      </c>
    </row>
    <row r="20" spans="1:6" ht="127.5" customHeight="1" x14ac:dyDescent="0.25">
      <c r="A20" s="70" t="s">
        <v>173</v>
      </c>
      <c r="B20" s="74" t="s">
        <v>174</v>
      </c>
      <c r="C20" s="72" t="s">
        <v>175</v>
      </c>
      <c r="D20" s="94">
        <v>0</v>
      </c>
      <c r="E20" s="86">
        <v>0</v>
      </c>
      <c r="F20" s="75" t="s">
        <v>186</v>
      </c>
    </row>
    <row r="21" spans="1:6" ht="51" customHeight="1" x14ac:dyDescent="0.25">
      <c r="A21" s="70" t="s">
        <v>176</v>
      </c>
      <c r="B21" s="71" t="s">
        <v>177</v>
      </c>
      <c r="C21" s="72" t="s">
        <v>178</v>
      </c>
      <c r="D21" s="94">
        <f>SUM(D22)</f>
        <v>0</v>
      </c>
      <c r="E21" s="85">
        <f>SUM(E22)</f>
        <v>0</v>
      </c>
      <c r="F21" s="75" t="s">
        <v>186</v>
      </c>
    </row>
    <row r="22" spans="1:6" ht="67.5" customHeight="1" x14ac:dyDescent="0.25">
      <c r="A22" s="70" t="s">
        <v>179</v>
      </c>
      <c r="B22" s="71" t="s">
        <v>180</v>
      </c>
      <c r="C22" s="72" t="s">
        <v>181</v>
      </c>
      <c r="D22" s="94">
        <v>0</v>
      </c>
      <c r="E22" s="87">
        <v>0</v>
      </c>
      <c r="F22" s="75" t="s">
        <v>186</v>
      </c>
    </row>
    <row r="23" spans="1:6" ht="34.5" customHeight="1" x14ac:dyDescent="0.25">
      <c r="A23" s="70" t="s">
        <v>182</v>
      </c>
      <c r="B23" s="71" t="s">
        <v>183</v>
      </c>
      <c r="C23" s="72" t="s">
        <v>184</v>
      </c>
      <c r="D23" s="94">
        <v>75078.48</v>
      </c>
      <c r="E23" s="88">
        <v>100222.42</v>
      </c>
      <c r="F23" s="76" t="s">
        <v>186</v>
      </c>
    </row>
  </sheetData>
  <mergeCells count="2">
    <mergeCell ref="A2:F3"/>
    <mergeCell ref="A4:F4"/>
  </mergeCells>
  <pageMargins left="0.70866141732283472" right="0.25" top="0.4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6" sqref="B6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301" t="s">
        <v>125</v>
      </c>
      <c r="B2" s="301"/>
    </row>
    <row r="3" spans="1:2" s="1" customFormat="1" ht="19.5" customHeight="1" x14ac:dyDescent="0.25">
      <c r="A3" s="301" t="s">
        <v>126</v>
      </c>
      <c r="B3" s="301"/>
    </row>
    <row r="4" spans="1:2" ht="15.75" x14ac:dyDescent="0.25">
      <c r="A4" s="302" t="s">
        <v>505</v>
      </c>
      <c r="B4" s="302"/>
    </row>
    <row r="5" spans="1:2" ht="42.75" x14ac:dyDescent="0.25">
      <c r="A5" s="175" t="s">
        <v>123</v>
      </c>
      <c r="B5" s="176" t="s">
        <v>124</v>
      </c>
    </row>
    <row r="6" spans="1:2" x14ac:dyDescent="0.25">
      <c r="A6" s="177" t="s">
        <v>127</v>
      </c>
      <c r="B6" s="178">
        <v>3624.2</v>
      </c>
    </row>
    <row r="8" spans="1:2" x14ac:dyDescent="0.25">
      <c r="B8" s="1" t="s">
        <v>59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B7" sqref="B7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303" t="s">
        <v>129</v>
      </c>
      <c r="B2" s="303"/>
    </row>
    <row r="3" spans="1:2" ht="15.75" x14ac:dyDescent="0.25">
      <c r="A3" s="302" t="s">
        <v>506</v>
      </c>
      <c r="B3" s="302"/>
    </row>
    <row r="4" spans="1:2" ht="38.25" x14ac:dyDescent="0.25">
      <c r="A4" s="179" t="s">
        <v>123</v>
      </c>
      <c r="B4" s="180" t="s">
        <v>124</v>
      </c>
    </row>
    <row r="5" spans="1:2" ht="24.75" customHeight="1" x14ac:dyDescent="0.25">
      <c r="A5" s="181" t="s">
        <v>128</v>
      </c>
      <c r="B5" s="182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2022-08-02T03:06:30Z</cp:lastPrinted>
  <dcterms:created xsi:type="dcterms:W3CDTF">2015-01-16T05:02:30Z</dcterms:created>
  <dcterms:modified xsi:type="dcterms:W3CDTF">2022-08-02T04:41:15Z</dcterms:modified>
</cp:coreProperties>
</file>