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95" windowHeight="1101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calcPr calcId="144525"/>
</workbook>
</file>

<file path=xl/calcChain.xml><?xml version="1.0" encoding="utf-8"?>
<calcChain xmlns="http://schemas.openxmlformats.org/spreadsheetml/2006/main">
  <c r="F49" i="4" l="1"/>
  <c r="F48" i="4" s="1"/>
  <c r="C48" i="4"/>
  <c r="D48" i="4"/>
  <c r="C15" i="4"/>
  <c r="D15" i="4"/>
  <c r="F15" i="4" s="1"/>
  <c r="F206" i="4"/>
  <c r="F205" i="4"/>
  <c r="F204" i="4"/>
  <c r="D203" i="4"/>
  <c r="C203" i="4"/>
  <c r="F202" i="4"/>
  <c r="F201" i="4"/>
  <c r="F200" i="4"/>
  <c r="F199" i="4"/>
  <c r="D198" i="4"/>
  <c r="C198" i="4"/>
  <c r="F197" i="4"/>
  <c r="D196" i="4"/>
  <c r="C196" i="4"/>
  <c r="F195" i="4"/>
  <c r="E195" i="4"/>
  <c r="F194" i="4"/>
  <c r="E194" i="4"/>
  <c r="F193" i="4"/>
  <c r="E193" i="4"/>
  <c r="F192" i="4"/>
  <c r="E192" i="4"/>
  <c r="F191" i="4"/>
  <c r="E191" i="4"/>
  <c r="F190" i="4"/>
  <c r="E190" i="4"/>
  <c r="D189" i="4"/>
  <c r="D186" i="4" s="1"/>
  <c r="C189" i="4"/>
  <c r="C186" i="4" s="1"/>
  <c r="F188" i="4"/>
  <c r="E188" i="4"/>
  <c r="F187" i="4"/>
  <c r="E187" i="4"/>
  <c r="F185" i="4"/>
  <c r="E185" i="4"/>
  <c r="F184" i="4"/>
  <c r="E184" i="4"/>
  <c r="D183" i="4"/>
  <c r="C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E176" i="4"/>
  <c r="F175" i="4"/>
  <c r="E175" i="4"/>
  <c r="F174" i="4"/>
  <c r="E174" i="4"/>
  <c r="F173" i="4"/>
  <c r="E173" i="4"/>
  <c r="F172" i="4"/>
  <c r="E172" i="4"/>
  <c r="F171" i="4"/>
  <c r="E171" i="4"/>
  <c r="D170" i="4"/>
  <c r="C170" i="4"/>
  <c r="F169" i="4"/>
  <c r="E169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D159" i="4"/>
  <c r="C159" i="4"/>
  <c r="F158" i="4"/>
  <c r="E158" i="4"/>
  <c r="F157" i="4"/>
  <c r="E157" i="4"/>
  <c r="F156" i="4"/>
  <c r="E156" i="4"/>
  <c r="F155" i="4"/>
  <c r="E155" i="4"/>
  <c r="F154" i="4"/>
  <c r="E154" i="4"/>
  <c r="F153" i="4"/>
  <c r="E153" i="4"/>
  <c r="F152" i="4"/>
  <c r="E152" i="4"/>
  <c r="F151" i="4"/>
  <c r="E151" i="4"/>
  <c r="F150" i="4"/>
  <c r="E150" i="4"/>
  <c r="D149" i="4"/>
  <c r="C149" i="4"/>
  <c r="F147" i="4"/>
  <c r="E147" i="4"/>
  <c r="F146" i="4"/>
  <c r="E146" i="4"/>
  <c r="D145" i="4"/>
  <c r="C145" i="4"/>
  <c r="F142" i="4"/>
  <c r="F141" i="4"/>
  <c r="F140" i="4"/>
  <c r="F139" i="4"/>
  <c r="F138" i="4"/>
  <c r="D137" i="4"/>
  <c r="C137" i="4"/>
  <c r="C136" i="4" s="1"/>
  <c r="F135" i="4"/>
  <c r="F134" i="4"/>
  <c r="E134" i="4"/>
  <c r="F133" i="4"/>
  <c r="E133" i="4"/>
  <c r="D132" i="4"/>
  <c r="C132" i="4"/>
  <c r="F131" i="4"/>
  <c r="E131" i="4"/>
  <c r="F130" i="4"/>
  <c r="E130" i="4"/>
  <c r="F129" i="4"/>
  <c r="E129" i="4"/>
  <c r="F128" i="4"/>
  <c r="E128" i="4"/>
  <c r="F127" i="4"/>
  <c r="D126" i="4"/>
  <c r="C126" i="4"/>
  <c r="F125" i="4"/>
  <c r="F124" i="4"/>
  <c r="E124" i="4"/>
  <c r="F122" i="4"/>
  <c r="F121" i="4"/>
  <c r="E121" i="4"/>
  <c r="D120" i="4"/>
  <c r="D118" i="4" s="1"/>
  <c r="C120" i="4"/>
  <c r="C118" i="4" s="1"/>
  <c r="F119" i="4"/>
  <c r="F117" i="4"/>
  <c r="E117" i="4"/>
  <c r="D116" i="4"/>
  <c r="E116" i="4" s="1"/>
  <c r="C116" i="4"/>
  <c r="F115" i="4"/>
  <c r="E115" i="4"/>
  <c r="F114" i="4"/>
  <c r="E114" i="4"/>
  <c r="D113" i="4"/>
  <c r="C113" i="4"/>
  <c r="F112" i="4"/>
  <c r="E112" i="4"/>
  <c r="F111" i="4"/>
  <c r="E111" i="4"/>
  <c r="D110" i="4"/>
  <c r="E110" i="4" s="1"/>
  <c r="C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D101" i="4"/>
  <c r="C101" i="4"/>
  <c r="F100" i="4"/>
  <c r="E100" i="4"/>
  <c r="F99" i="4"/>
  <c r="E99" i="4"/>
  <c r="D98" i="4"/>
  <c r="C98" i="4"/>
  <c r="F97" i="4"/>
  <c r="E97" i="4"/>
  <c r="F96" i="4"/>
  <c r="E96" i="4"/>
  <c r="D95" i="4"/>
  <c r="C95" i="4"/>
  <c r="F92" i="4"/>
  <c r="F91" i="4"/>
  <c r="E91" i="4"/>
  <c r="D90" i="4"/>
  <c r="C90" i="4"/>
  <c r="F89" i="4"/>
  <c r="F88" i="4"/>
  <c r="E88" i="4"/>
  <c r="F87" i="4"/>
  <c r="D86" i="4"/>
  <c r="C86" i="4"/>
  <c r="F85" i="4"/>
  <c r="D84" i="4"/>
  <c r="C84" i="4"/>
  <c r="F82" i="4"/>
  <c r="E82" i="4"/>
  <c r="F81" i="4"/>
  <c r="F80" i="4"/>
  <c r="F79" i="4"/>
  <c r="F78" i="4"/>
  <c r="F77" i="4"/>
  <c r="D76" i="4"/>
  <c r="C76" i="4"/>
  <c r="F75" i="4"/>
  <c r="E75" i="4"/>
  <c r="D74" i="4"/>
  <c r="C74" i="4"/>
  <c r="F71" i="4"/>
  <c r="F70" i="4"/>
  <c r="E70" i="4"/>
  <c r="F69" i="4"/>
  <c r="E69" i="4"/>
  <c r="F68" i="4"/>
  <c r="E68" i="4"/>
  <c r="D67" i="4"/>
  <c r="C67" i="4"/>
  <c r="C65" i="4"/>
  <c r="F65" i="4" s="1"/>
  <c r="F64" i="4"/>
  <c r="E64" i="4"/>
  <c r="F63" i="4"/>
  <c r="E63" i="4"/>
  <c r="F62" i="4"/>
  <c r="E62" i="4"/>
  <c r="D61" i="4"/>
  <c r="F60" i="4"/>
  <c r="F59" i="4"/>
  <c r="E59" i="4"/>
  <c r="F58" i="4"/>
  <c r="E58" i="4"/>
  <c r="D57" i="4"/>
  <c r="C57" i="4"/>
  <c r="F56" i="4"/>
  <c r="E56" i="4"/>
  <c r="F55" i="4"/>
  <c r="E55" i="4"/>
  <c r="D54" i="4"/>
  <c r="C54" i="4"/>
  <c r="F53" i="4"/>
  <c r="E53" i="4"/>
  <c r="F52" i="4"/>
  <c r="F51" i="4"/>
  <c r="E51" i="4"/>
  <c r="D50" i="4"/>
  <c r="C50" i="4"/>
  <c r="F47" i="4"/>
  <c r="E47" i="4"/>
  <c r="D46" i="4"/>
  <c r="C46" i="4"/>
  <c r="F45" i="4"/>
  <c r="E45" i="4"/>
  <c r="D44" i="4"/>
  <c r="F44" i="4" s="1"/>
  <c r="C44" i="4"/>
  <c r="F42" i="4"/>
  <c r="F41" i="4"/>
  <c r="E41" i="4"/>
  <c r="D40" i="4"/>
  <c r="C40" i="4"/>
  <c r="F39" i="4"/>
  <c r="E39" i="4"/>
  <c r="F38" i="4"/>
  <c r="E38" i="4"/>
  <c r="D37" i="4"/>
  <c r="C37" i="4"/>
  <c r="F36" i="4"/>
  <c r="E36" i="4"/>
  <c r="D35" i="4"/>
  <c r="C35" i="4"/>
  <c r="F33" i="4"/>
  <c r="E33" i="4"/>
  <c r="D32" i="4"/>
  <c r="C32" i="4"/>
  <c r="F31" i="4"/>
  <c r="E31" i="4"/>
  <c r="D30" i="4"/>
  <c r="C30" i="4"/>
  <c r="F29" i="4"/>
  <c r="F28" i="4"/>
  <c r="E28" i="4"/>
  <c r="D27" i="4"/>
  <c r="C27" i="4"/>
  <c r="F26" i="4"/>
  <c r="F25" i="4"/>
  <c r="F24" i="4"/>
  <c r="E24" i="4"/>
  <c r="F23" i="4"/>
  <c r="F22" i="4"/>
  <c r="E22" i="4"/>
  <c r="D21" i="4"/>
  <c r="C21" i="4"/>
  <c r="F19" i="4"/>
  <c r="E19" i="4"/>
  <c r="F18" i="4"/>
  <c r="E18" i="4"/>
  <c r="F17" i="4"/>
  <c r="E17" i="4"/>
  <c r="F16" i="4"/>
  <c r="E16" i="4"/>
  <c r="D13" i="4"/>
  <c r="C12" i="4"/>
  <c r="F14" i="4"/>
  <c r="E14" i="4"/>
  <c r="C13" i="4"/>
  <c r="F11" i="4"/>
  <c r="F10" i="4"/>
  <c r="E10" i="4"/>
  <c r="F9" i="4"/>
  <c r="E9" i="4"/>
  <c r="F8" i="4"/>
  <c r="E8" i="4"/>
  <c r="F7" i="4"/>
  <c r="E7" i="4"/>
  <c r="D6" i="4"/>
  <c r="C6" i="4"/>
  <c r="C5" i="4" s="1"/>
  <c r="C43" i="4" l="1"/>
  <c r="F40" i="4"/>
  <c r="E35" i="4"/>
  <c r="F57" i="4"/>
  <c r="E15" i="4"/>
  <c r="D43" i="4"/>
  <c r="F37" i="4"/>
  <c r="F137" i="4"/>
  <c r="C34" i="4"/>
  <c r="F196" i="4"/>
  <c r="F54" i="4"/>
  <c r="D123" i="4"/>
  <c r="D136" i="4"/>
  <c r="F136" i="4" s="1"/>
  <c r="F46" i="4"/>
  <c r="E149" i="4"/>
  <c r="E6" i="4"/>
  <c r="F21" i="4"/>
  <c r="F50" i="4"/>
  <c r="F170" i="4"/>
  <c r="F35" i="4"/>
  <c r="F84" i="4"/>
  <c r="C168" i="4"/>
  <c r="E189" i="4"/>
  <c r="E67" i="4"/>
  <c r="F113" i="4"/>
  <c r="C148" i="4"/>
  <c r="F198" i="4"/>
  <c r="F98" i="4"/>
  <c r="F149" i="4"/>
  <c r="C20" i="4"/>
  <c r="D83" i="4"/>
  <c r="C123" i="4"/>
  <c r="F132" i="4"/>
  <c r="C73" i="4"/>
  <c r="C72" i="4" s="1"/>
  <c r="E126" i="4"/>
  <c r="D73" i="4"/>
  <c r="E73" i="4" s="1"/>
  <c r="F32" i="4"/>
  <c r="F67" i="4"/>
  <c r="C83" i="4"/>
  <c r="F95" i="4"/>
  <c r="E101" i="4"/>
  <c r="F145" i="4"/>
  <c r="F76" i="4"/>
  <c r="C66" i="4"/>
  <c r="F6" i="4"/>
  <c r="C61" i="4"/>
  <c r="F61" i="4" s="1"/>
  <c r="D66" i="4"/>
  <c r="F30" i="4"/>
  <c r="E74" i="4"/>
  <c r="E90" i="4"/>
  <c r="E98" i="4"/>
  <c r="E145" i="4"/>
  <c r="F90" i="4"/>
  <c r="E50" i="4"/>
  <c r="F116" i="4"/>
  <c r="E170" i="4"/>
  <c r="E44" i="4"/>
  <c r="E86" i="4"/>
  <c r="C94" i="4"/>
  <c r="F126" i="4"/>
  <c r="E132" i="4"/>
  <c r="F159" i="4"/>
  <c r="E183" i="4"/>
  <c r="F189" i="4"/>
  <c r="F203" i="4"/>
  <c r="D5" i="4"/>
  <c r="F5" i="4" s="1"/>
  <c r="D20" i="4"/>
  <c r="F20" i="4" s="1"/>
  <c r="E65" i="4"/>
  <c r="F101" i="4"/>
  <c r="E113" i="4"/>
  <c r="E46" i="4"/>
  <c r="F13" i="4"/>
  <c r="E13" i="4"/>
  <c r="F186" i="4"/>
  <c r="E186" i="4"/>
  <c r="F118" i="4"/>
  <c r="E118" i="4"/>
  <c r="E30" i="4"/>
  <c r="F74" i="4"/>
  <c r="F110" i="4"/>
  <c r="F86" i="4"/>
  <c r="D168" i="4"/>
  <c r="F183" i="4"/>
  <c r="E57" i="4"/>
  <c r="E120" i="4"/>
  <c r="D12" i="4"/>
  <c r="F120" i="4"/>
  <c r="D148" i="4"/>
  <c r="E27" i="4"/>
  <c r="E5" i="4"/>
  <c r="E76" i="4"/>
  <c r="E21" i="4"/>
  <c r="F27" i="4"/>
  <c r="E32" i="4"/>
  <c r="E40" i="4"/>
  <c r="E54" i="4"/>
  <c r="D94" i="4"/>
  <c r="E159" i="4"/>
  <c r="E37" i="4"/>
  <c r="D34" i="4"/>
  <c r="E95" i="4"/>
  <c r="C56" i="14"/>
  <c r="E47" i="14"/>
  <c r="F56" i="14"/>
  <c r="E56" i="14"/>
  <c r="H58" i="14"/>
  <c r="H51" i="14"/>
  <c r="F53" i="14"/>
  <c r="E53" i="14"/>
  <c r="C53" i="14"/>
  <c r="H55" i="14"/>
  <c r="F123" i="4" l="1"/>
  <c r="F73" i="4"/>
  <c r="E66" i="4"/>
  <c r="F83" i="4"/>
  <c r="C144" i="4"/>
  <c r="C143" i="4" s="1"/>
  <c r="C93" i="4"/>
  <c r="E20" i="4"/>
  <c r="E83" i="4"/>
  <c r="F66" i="4"/>
  <c r="D72" i="4"/>
  <c r="E72" i="4" s="1"/>
  <c r="F43" i="4"/>
  <c r="E61" i="4"/>
  <c r="F94" i="4"/>
  <c r="E94" i="4"/>
  <c r="D93" i="4"/>
  <c r="F168" i="4"/>
  <c r="E168" i="4"/>
  <c r="F12" i="4"/>
  <c r="E12" i="4"/>
  <c r="F34" i="4"/>
  <c r="E34" i="4"/>
  <c r="F148" i="4"/>
  <c r="E148" i="4"/>
  <c r="D144" i="4"/>
  <c r="D12" i="15"/>
  <c r="F72" i="4" l="1"/>
  <c r="E43" i="4"/>
  <c r="D4" i="4"/>
  <c r="C4" i="4"/>
  <c r="C207" i="4" s="1"/>
  <c r="F93" i="4"/>
  <c r="E93" i="4"/>
  <c r="D143" i="4"/>
  <c r="F144" i="4"/>
  <c r="E144" i="4"/>
  <c r="E6" i="14"/>
  <c r="D207" i="4" l="1"/>
  <c r="F207" i="4" s="1"/>
  <c r="E4" i="4"/>
  <c r="F4" i="4"/>
  <c r="F143" i="4"/>
  <c r="E143" i="4"/>
  <c r="E15" i="15"/>
  <c r="H10" i="14"/>
  <c r="E207" i="4" l="1"/>
  <c r="E20" i="14"/>
  <c r="C20" i="14"/>
  <c r="D10" i="15" l="1"/>
  <c r="D9" i="15" l="1"/>
  <c r="H39" i="14"/>
  <c r="F32" i="14"/>
  <c r="F60" i="14"/>
  <c r="D15" i="15" l="1"/>
  <c r="H61" i="14" l="1"/>
  <c r="H59" i="14"/>
  <c r="H57" i="14"/>
  <c r="H54" i="14"/>
  <c r="H52" i="14"/>
  <c r="H50" i="14"/>
  <c r="H49" i="14"/>
  <c r="H48" i="14"/>
  <c r="H46" i="14"/>
  <c r="H44" i="14"/>
  <c r="H43" i="14"/>
  <c r="H41" i="14"/>
  <c r="H40" i="14"/>
  <c r="H38" i="14"/>
  <c r="H37" i="14"/>
  <c r="H35" i="14"/>
  <c r="H34" i="14"/>
  <c r="H33" i="14"/>
  <c r="H31" i="14"/>
  <c r="H30" i="14"/>
  <c r="H29" i="14"/>
  <c r="H28" i="14"/>
  <c r="H26" i="14"/>
  <c r="H25" i="14"/>
  <c r="H24" i="14"/>
  <c r="H23" i="14"/>
  <c r="H22" i="14"/>
  <c r="H21" i="14"/>
  <c r="H19" i="14"/>
  <c r="H18" i="14"/>
  <c r="H17" i="14"/>
  <c r="H8" i="14"/>
  <c r="H14" i="14"/>
  <c r="H11" i="14"/>
  <c r="H9" i="14"/>
  <c r="H7" i="14"/>
  <c r="E60" i="14"/>
  <c r="H60" i="14" s="1"/>
  <c r="E45" i="14"/>
  <c r="E42" i="14"/>
  <c r="E36" i="14"/>
  <c r="E32" i="14"/>
  <c r="E27" i="14"/>
  <c r="E15" i="14"/>
  <c r="F17" i="15"/>
  <c r="F18" i="15"/>
  <c r="E19" i="15"/>
  <c r="E21" i="15"/>
  <c r="E17" i="15"/>
  <c r="E14" i="15" s="1"/>
  <c r="E12" i="15"/>
  <c r="E10" i="15"/>
  <c r="D21" i="15"/>
  <c r="D19" i="15"/>
  <c r="D17" i="15"/>
  <c r="D14" i="15" s="1"/>
  <c r="D8" i="15" s="1"/>
  <c r="C60" i="14"/>
  <c r="F47" i="14"/>
  <c r="C47" i="14"/>
  <c r="F45" i="14"/>
  <c r="C45" i="14"/>
  <c r="F42" i="14"/>
  <c r="C42" i="14"/>
  <c r="F36" i="14"/>
  <c r="C36" i="14"/>
  <c r="D32" i="14"/>
  <c r="D62" i="14" s="1"/>
  <c r="C32" i="14"/>
  <c r="F27" i="14"/>
  <c r="C27" i="14"/>
  <c r="F20" i="14"/>
  <c r="F15" i="14"/>
  <c r="C15" i="14"/>
  <c r="F6" i="14"/>
  <c r="C6" i="14"/>
  <c r="E62" i="14" l="1"/>
  <c r="C62" i="14"/>
  <c r="E9" i="15"/>
  <c r="E8" i="15" s="1"/>
  <c r="E7" i="15" s="1"/>
  <c r="H56" i="14"/>
  <c r="H45" i="14"/>
  <c r="H32" i="14"/>
  <c r="H53" i="14"/>
  <c r="H42" i="14"/>
  <c r="H47" i="14"/>
  <c r="H36" i="14"/>
  <c r="H27" i="14"/>
  <c r="H20" i="14"/>
  <c r="H15" i="14"/>
  <c r="H6" i="14"/>
  <c r="D7" i="15"/>
  <c r="F62" i="14"/>
  <c r="H62" i="14" l="1"/>
  <c r="F14" i="15"/>
</calcChain>
</file>

<file path=xl/sharedStrings.xml><?xml version="1.0" encoding="utf-8"?>
<sst xmlns="http://schemas.openxmlformats.org/spreadsheetml/2006/main" count="569" uniqueCount="504">
  <si>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</si>
  <si>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</si>
  <si>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</si>
  <si>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</si>
  <si>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</si>
  <si>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</si>
  <si>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</si>
  <si>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</si>
  <si>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</si>
  <si>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</si>
  <si>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</si>
  <si>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</si>
  <si>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</si>
  <si>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</si>
  <si>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</si>
  <si>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</si>
  <si>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</si>
  <si>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</si>
  <si>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</si>
  <si>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</si>
  <si>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</si>
  <si>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</si>
  <si>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</si>
  <si>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</si>
  <si>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</si>
  <si>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</si>
  <si>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</si>
  <si>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</si>
  <si>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</si>
  <si>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</si>
  <si>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</si>
  <si>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</si>
  <si>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</si>
  <si>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</si>
  <si>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</si>
  <si>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</si>
  <si>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</si>
  <si>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</si>
  <si>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</si>
  <si>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</si>
  <si>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</si>
  <si>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901  1  13  02064  04  0000  130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</si>
  <si>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</si>
  <si>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</si>
  <si>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</si>
  <si>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</si>
  <si>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</si>
  <si>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</si>
  <si>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</si>
  <si>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</si>
  <si>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</si>
  <si>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000  1  17  00000  00  0000  140</t>
  </si>
  <si>
    <t>ПРОЧИЕ НЕНАЛОГОВЫЕ ДОХОДЫ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</si>
  <si>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</si>
  <si>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</si>
  <si>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</si>
  <si>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</si>
  <si>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</si>
  <si>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</si>
  <si>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</si>
  <si>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</si>
  <si>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</si>
  <si>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</si>
  <si>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</si>
  <si>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</si>
  <si>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</si>
  <si>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</si>
  <si>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</si>
  <si>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</si>
  <si>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</si>
  <si>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</si>
  <si>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</si>
  <si>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</si>
  <si>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</si>
  <si>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</si>
  <si>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</si>
  <si>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</si>
  <si>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</si>
  <si>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</si>
  <si>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</si>
  <si>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</si>
  <si>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</si>
  <si>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</si>
  <si>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</si>
  <si>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</si>
  <si>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</si>
  <si>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</si>
  <si>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</si>
  <si>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</si>
  <si>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</si>
  <si>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</si>
  <si>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</si>
  <si>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</si>
  <si>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</si>
  <si>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</si>
  <si>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</si>
  <si>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</si>
  <si>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</si>
  <si>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</si>
  <si>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</si>
  <si>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</si>
  <si>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</si>
  <si>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</si>
  <si>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</si>
  <si>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</si>
  <si>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</si>
  <si>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</si>
  <si>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</si>
  <si>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</si>
  <si>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</si>
  <si>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</si>
  <si>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</si>
  <si>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</si>
  <si>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</si>
  <si>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</si>
  <si>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</si>
  <si>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</si>
  <si>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</si>
  <si>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</si>
  <si>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</si>
  <si>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</si>
  <si>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</si>
  <si>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</si>
  <si>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</si>
  <si>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</si>
  <si>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</si>
  <si>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</si>
  <si>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</si>
  <si>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</si>
  <si>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</si>
  <si>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</si>
  <si>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</si>
  <si>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</si>
  <si>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</si>
  <si>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</si>
  <si>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</si>
  <si>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</si>
  <si>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</si>
  <si>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</si>
  <si>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</si>
  <si>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</si>
  <si>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</si>
  <si>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</si>
  <si>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</si>
  <si>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</si>
  <si>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</si>
  <si>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</si>
  <si>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</si>
  <si>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</si>
  <si>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</si>
  <si>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</si>
  <si>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</si>
  <si>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</si>
  <si>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</si>
  <si>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</si>
  <si>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</si>
  <si>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</si>
  <si>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</si>
  <si>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</si>
  <si>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</si>
  <si>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</si>
  <si>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</si>
  <si>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</si>
  <si>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</si>
  <si>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</si>
  <si>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</si>
  <si>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</si>
  <si>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</si>
  <si>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</si>
  <si>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</si>
  <si>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</si>
  <si>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</si>
  <si>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</si>
  <si>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</si>
  <si>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</si>
  <si>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</si>
  <si>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</si>
  <si>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</si>
  <si>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</si>
  <si>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</si>
  <si>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</si>
  <si>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</si>
  <si>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</si>
  <si>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</si>
  <si>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</si>
  <si>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</si>
  <si>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</si>
  <si>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</si>
  <si>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</si>
  <si>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</si>
  <si>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</si>
  <si>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</si>
  <si>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</si>
  <si>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</si>
  <si>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902  1  17  01040  04  0000  180</t>
  </si>
  <si>
    <t>Доходы от продажи квартир, находящихся в собственности городских округов</t>
  </si>
  <si>
    <t>182  1  03  02100  01  0000  110</t>
  </si>
  <si>
    <t xml:space="preserve">Акцизы на пиво, производимое на территории Российской Федерации
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</si>
  <si>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</si>
  <si>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</si>
  <si>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</si>
  <si>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</si>
  <si>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</si>
  <si>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</si>
  <si>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</si>
  <si>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</si>
  <si>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</si>
  <si>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</si>
  <si>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</si>
  <si>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</si>
  <si>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</si>
  <si>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</si>
  <si>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</si>
  <si>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</si>
  <si>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</si>
  <si>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</si>
  <si>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</si>
  <si>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</si>
  <si>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</si>
  <si>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</si>
  <si>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</si>
  <si>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</si>
  <si>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</si>
  <si>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</si>
  <si>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</si>
  <si>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</si>
  <si>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</si>
  <si>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</si>
  <si>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</si>
  <si>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</si>
  <si>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902  1  11  05010  00  0000  120</t>
  </si>
  <si>
    <t>000  1  11  05020  00  0000  120</t>
  </si>
  <si>
    <t xml:space="preserve">902  1 11 05300 00 0000 120
</t>
  </si>
  <si>
    <t xml:space="preserve">902  1 11 05312 04 0000 120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</si>
  <si>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</si>
  <si>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</si>
  <si>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</si>
  <si>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</si>
  <si>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</si>
  <si>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</si>
  <si>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</si>
  <si>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</si>
  <si>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</si>
  <si>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</si>
  <si>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</si>
  <si>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</si>
  <si>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</si>
  <si>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</si>
  <si>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</si>
  <si>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</si>
  <si>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</si>
  <si>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</si>
  <si>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</si>
  <si>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</si>
  <si>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</si>
  <si>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901 1  16  07090  04  0000  140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</si>
  <si>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</si>
  <si>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</si>
  <si>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</si>
  <si>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</si>
  <si>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</si>
  <si>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</si>
  <si>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</si>
  <si>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</si>
  <si>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</si>
  <si>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</si>
  <si>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100  1  03  02231  01  0000  110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</si>
  <si>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</si>
  <si>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100  1  03  02241 01  0000  110</t>
  </si>
  <si>
    <t>100  1  03  02251  01  0000  110</t>
  </si>
  <si>
    <t>100  1  03  02261  01  0000  110</t>
  </si>
  <si>
    <t xml:space="preserve">902  1 11 05324 04 0000 120
</t>
  </si>
  <si>
    <t>902 1 11 05400 00 0000 120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</si>
  <si>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</si>
  <si>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</si>
  <si>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</si>
  <si>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902 1 11 05420 04 0000 120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</si>
  <si>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</si>
  <si>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902  1  11  09080  04  0001  120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</si>
  <si>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</si>
  <si>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</si>
  <si>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</si>
  <si>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</si>
  <si>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</si>
  <si>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</si>
  <si>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</si>
  <si>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</si>
  <si>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</si>
  <si>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</si>
  <si>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</si>
  <si>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</si>
  <si>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</si>
  <si>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</si>
  <si>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901  1 16   01084  01  0000 140</t>
  </si>
  <si>
    <t>019  1 16   01153  01  0000 140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</si>
  <si>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</si>
  <si>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</si>
  <si>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</si>
  <si>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</si>
  <si>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</si>
  <si>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</si>
  <si>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</si>
  <si>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188  116 10123 01 0041 140</t>
  </si>
  <si>
    <t xml:space="preserve"> 000  1 16 11050 01 0000 140</t>
  </si>
  <si>
    <t xml:space="preserve"> 017  1 16 11050 01 0000 140</t>
  </si>
  <si>
    <t xml:space="preserve">919  2 02 15002 04 0000 150
</t>
  </si>
  <si>
    <t>901  2 02  20299  04  0000  150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</si>
  <si>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</si>
  <si>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901  2 02  20302   04  0000  150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</si>
  <si>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</si>
  <si>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000  2  02  29999  04  0000  150</t>
  </si>
  <si>
    <t>906  2  02  29999  04  0000  150</t>
  </si>
  <si>
    <t xml:space="preserve"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</si>
  <si>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</si>
  <si>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</si>
  <si>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</si>
  <si>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</si>
  <si>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</si>
  <si>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</si>
  <si>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</si>
  <si>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</si>
  <si>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</si>
  <si>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</si>
  <si>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</si>
  <si>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</si>
  <si>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908  2  19  60010  04  0000  150</t>
  </si>
  <si>
    <t>Охрана семьи и детства</t>
  </si>
  <si>
    <t>182  1  01  02080  01  0000  110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</si>
  <si>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</si>
  <si>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000 1  03  02000  01  0000  110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</si>
  <si>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</si>
  <si>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</si>
  <si>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</si>
  <si>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</si>
  <si>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182  1  05  01  012  01  0000  110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</si>
  <si>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</si>
  <si>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182  1  05  01  022  01 2100  110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</si>
  <si>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</si>
  <si>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182  1  05  01  050  01  1000  110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</si>
  <si>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</si>
  <si>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182  1  05  02020 02  0000  110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</si>
  <si>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</si>
  <si>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</si>
  <si>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</si>
  <si>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</si>
  <si>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 земельные участки)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</si>
  <si>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</si>
  <si>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
</t>
  </si>
  <si>
    <t>Доходы от сдачи в аренду имущества, составляющего казну городских округов (за исключением земельных участков) 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</si>
  <si>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</si>
  <si>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</si>
  <si>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</si>
  <si>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</si>
  <si>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(плата за пользование жилыми помещениями (плата за наём) муниципального жилищного фонда)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</si>
  <si>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</si>
  <si>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</si>
  <si>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</si>
  <si>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</si>
  <si>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</si>
  <si>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Прочие доходы от компенсации затрат бюджетов городских округов (возврат дебиторской задолженности прошлых лет)</t>
  </si>
  <si>
    <t>906  1  13  02994  04  0001  130</t>
  </si>
  <si>
    <t>908  1 13  02994  04  0001  130</t>
  </si>
  <si>
    <t>919  1  13  02994  04  0001  130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</si>
  <si>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</si>
  <si>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</si>
  <si>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</si>
  <si>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902  1  14  02042  04  0000  410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</si>
  <si>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</si>
  <si>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</si>
  <si>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</si>
  <si>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(прочие доходы от реализации иного имущества,)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</si>
  <si>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</si>
  <si>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</si>
  <si>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</si>
  <si>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</si>
  <si>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</si>
  <si>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</si>
  <si>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</si>
  <si>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</si>
  <si>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019  1 16   01083  01  0000 140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</si>
  <si>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</si>
  <si>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</si>
  <si>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019  1 16   01143  01  0000 140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</si>
  <si>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</si>
  <si>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</si>
  <si>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019  1 16   01173  01  0000 140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</si>
  <si>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</si>
  <si>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</si>
  <si>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</si>
  <si>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</si>
  <si>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</si>
  <si>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913 1  16  07090  04  0000  140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</si>
  <si>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</si>
  <si>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919 1 16 10100 04 0000 000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</si>
  <si>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</si>
  <si>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901 1 16  10032  04  0000 140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</si>
  <si>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</si>
  <si>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</si>
  <si>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037  116 10123 01 0000 140</t>
  </si>
  <si>
    <t>901  116 10123 01 0000 140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</si>
  <si>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</si>
  <si>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</si>
  <si>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901  1 16  11064  01 0000 140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</si>
  <si>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</si>
  <si>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Невыясненные поступления, зачисляемые в бюджеты городских округов</t>
  </si>
  <si>
    <t>000  1  17  05000  00  0000  180</t>
  </si>
  <si>
    <t>Прочие неналоговые доходы</t>
  </si>
  <si>
    <t>901  1  17  05040  04  0000  180</t>
  </si>
  <si>
    <t>Прочие неналоговые доходы бюджетов городских округов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</si>
  <si>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</si>
  <si>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901  2 02  20077  04  0000  150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</si>
  <si>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</si>
  <si>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908  2 02  25519  04  0000  150</t>
  </si>
  <si>
    <t xml:space="preserve">Субсидии бюджетам городских округов на поддержку отрасли культуры
</t>
  </si>
  <si>
    <t>901  2 02  25555  04  0000  150</t>
  </si>
  <si>
    <t xml:space="preserve">Субсидии бюджетам городских округов на реализацию программ формирования современной городской среды
</t>
  </si>
  <si>
    <t>Прочие субсидии бюджетам городских округов</t>
  </si>
  <si>
    <t>901  2  02  29999  04  0000  150</t>
  </si>
  <si>
    <t>Субсидии на организацию военно-патриотического воспитания и допризывной подготовки молодых граждан</t>
  </si>
  <si>
    <t>Субсидии на создание и обеспечение деятельности молодежных "коворкинг-центров"</t>
  </si>
  <si>
    <t>Субсидии на реализацию  мероприятий по поэтапному внедрению Всероссийского физкультурно-спортивного комплекса "Готов к труду и обороне" (ГТО)</t>
  </si>
  <si>
    <t xml:space="preserve">Субсидии на осуществление мероприятий по обеспечению питанием обучающихся в муниципальных общеобразовательных организациях  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</si>
  <si>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</si>
  <si>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Субсидии на создание в муниципальных общеобразовательных организациях условий для организации горячего питания обучающихся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</si>
  <si>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</si>
  <si>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</si>
  <si>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 </t>
  </si>
  <si>
    <t xml:space="preserve"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 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</si>
  <si>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</si>
  <si>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 xml:space="preserve"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</si>
  <si>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 xml:space="preserve"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 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</si>
  <si>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</si>
  <si>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Субвенции местным бюджетам на осуществление государственного полномочия Свердловской области по предоставлению гражданам, проживающим на территории Свердловской области, меры социальной поддержки по частичному освобождению от платы за коммунальные услуги </t>
  </si>
  <si>
    <t xml:space="preserve"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</si>
  <si>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</si>
  <si>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оплату жилищно-коммунальных услуг отдельным категориям граждан
</t>
  </si>
  <si>
    <t>901  2  02  35462  04  0000  150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</si>
  <si>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</si>
  <si>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</si>
  <si>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</si>
  <si>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>901  2  02  45424  04  0000  150</t>
  </si>
  <si>
    <t xml:space="preserve"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</si>
  <si>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Прочие межбюджетные трансферты, передаваемые бюджетам городских округов</t>
  </si>
  <si>
    <t>908  2  02  49999  04  0000  150</t>
  </si>
  <si>
    <t xml:space="preserve"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 </t>
  </si>
  <si>
    <t>000  2  18  04000  04  0000  150</t>
  </si>
  <si>
    <t xml:space="preserve">Доходы бюджетов городских округов от возврата организациями остатков субсидий прошлых лет
</t>
  </si>
  <si>
    <t>901  2  18  04020  04  0000  150</t>
  </si>
  <si>
    <t>Доходы бюджетов городских округов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</si>
  <si>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</si>
  <si>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>Объем средств по решению о бюджете на 2022 год  в тысячах рублей</t>
  </si>
  <si>
    <t>Объем средств по решению о бюджете на 2022 год, тыс. руб.</t>
  </si>
  <si>
    <t xml:space="preserve">Дотации бюджетам городских округов на поддержку мер по обеспечению сбалансированности бюджетов
</t>
  </si>
  <si>
    <t>Другие вопросы в обасти средств массовой информации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</si>
  <si>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</si>
  <si>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</si>
  <si>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</si>
  <si>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</si>
  <si>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</si>
  <si>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</si>
  <si>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901 1  16  07010  04  0000  140</t>
  </si>
  <si>
    <t xml:space="preserve">000  1 16  10000  00  0000  140
</t>
  </si>
  <si>
    <t>Платежи в целях возмещения причиненного ущерба (убытков)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</si>
  <si>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</si>
  <si>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 реализацию проектов капитального строительства муниципального значения по развитию газификации</t>
  </si>
  <si>
    <t>901  2 02  25497   04  0000  150</t>
  </si>
  <si>
    <t xml:space="preserve">Субсидии бюджетам городских округов на реализацию мероприятий по обеспечению жильем молодых семей
</t>
  </si>
  <si>
    <t>901  2 02  25576  04  0000  150</t>
  </si>
  <si>
    <t xml:space="preserve">Субсидии бюджетам городских округов на обеспечение комплексного развития сельских территорий
</t>
  </si>
  <si>
    <t>906  2 02  25750  04  0000  150</t>
  </si>
  <si>
    <t xml:space="preserve">Субсидии бюджетам городских округов на реализацию мероприятий по модернизации школьных систем образования
</t>
  </si>
  <si>
    <t>Субсидии  на предоставление региональных социальных выплат молодым семьям на улучшение жилищных условий</t>
  </si>
  <si>
    <t xml:space="preserve">Субсидии  на  улучшение жилищных условий граждан, проживающих на сельских территориях в </t>
  </si>
  <si>
    <t>901  2  02  49999  04  0000  150</t>
  </si>
  <si>
    <t xml:space="preserve">Межбюджетные трансферты на на оказание финансовой и материальной помощи гражданам, пострадавшим в результате чрезвычайной ситуации муниципального характера </t>
  </si>
  <si>
    <t xml:space="preserve">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
</t>
  </si>
  <si>
    <t>906  2  18  04010   04 0000 150</t>
  </si>
  <si>
    <t>906  2 18  04020  04  0000 150</t>
  </si>
  <si>
    <r>
      <t xml:space="preserve">    </t>
    </r>
    <r>
      <rPr>
        <vertAlign val="superscript"/>
        <sz val="12"/>
        <rFont val="Times New Roman"/>
        <family val="1"/>
        <charset val="204"/>
      </rPr>
      <t>1*</t>
    </r>
    <r>
      <rPr>
        <sz val="12"/>
        <rFont val="Times New Roman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  5 115,50 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</si>
  <si>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Исполнение бюджета Невьянского городского округа на сайт  по состоянию на 01.04.2022 г.</t>
  </si>
  <si>
    <t>Сумма бюджетных назначений на 2022 год (в тыс.руб.)</t>
  </si>
  <si>
    <t>Сумма фактического поступления на 01.04.2022 г. (в тыс.руб.)</t>
  </si>
  <si>
    <t>Рост, снижение             (+, -) в тыс. руб.</t>
  </si>
  <si>
    <t>Топливо</t>
  </si>
  <si>
    <t>903  1  11  05074  04  0007  120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</si>
  <si>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являющихся памятниками истории, культуры и градостроительства)</t>
  </si>
  <si>
    <t>017 1 11 05430 04 0000 120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</si>
  <si>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округов,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</si>
  <si>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902  1  14  06024  04  0000  430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</si>
  <si>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</si>
  <si>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>027  116 10123 01 0000 140</t>
  </si>
  <si>
    <t>919  1  17  01040  04  0000  180</t>
  </si>
  <si>
    <t xml:space="preserve">Межбюджетные трансферты для детального инструментального обследования, выполнения инженерных изысканий с последующей разработкой архитектурно-строительных решений и прохождения государственной экспертизы проектной документации по объекту: жилой дом, расположенный по адресу: Невьянский район, пос. Цементный, ул. Ленина, д. 70 </t>
  </si>
  <si>
    <t xml:space="preserve">Межбюджетные трансферты  на организацию электро-, тепло-, газо- и водоснабжения, водоотведения, снабжения населения топливом </t>
  </si>
  <si>
    <t xml:space="preserve"> по состоянию на 01.04.2022 года</t>
  </si>
  <si>
    <t>Исполнено    на 01.04.2022г., в тыс. руб.</t>
  </si>
  <si>
    <t>на 01.04.2022 г.</t>
  </si>
  <si>
    <t>Исполнение на 01.04.2022 г., в тысячах рублей</t>
  </si>
  <si>
    <t>на  01.04.2022 г.</t>
  </si>
  <si>
    <t>на 01.04.2021 г.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</si>
  <si>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</si>
  <si>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</si>
  <si>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902  1  11  05034 04 0001  120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</si>
  <si>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 и не являющихся памятниками истории, культуры и градостроительства)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</si>
</sst>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4"/>
      <name val="Liberation Serif"/>
      <family val="1"/>
      <charset val="204"/>
    </font>
    <font>
      <sz val="9"/>
      <name val="Liberation Serif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  <font>
      <b/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7"/>
      <name val="Liberation Serif"/>
      <family val="1"/>
      <charset val="204"/>
    </font>
    <font>
      <b/>
      <i/>
      <sz val="9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0" fillId="2" borderId="14"/>
    <xf numFmtId="4" fontId="31" fillId="0" borderId="15">
      <alignment horizontal="right" vertical="top" shrinkToFit="1"/>
    </xf>
    <xf numFmtId="0" fontId="33" fillId="0" borderId="0" applyNumberFormat="0" applyFill="0" applyBorder="0" applyAlignment="0" applyProtection="0"/>
    <xf numFmtId="49" fontId="31" fillId="0" borderId="17">
      <alignment horizontal="center"/>
    </xf>
  </cellStyleXfs>
  <cellXfs count="306">
    <xf numFmtId="0" fontId="0" fillId="0" borderId="0" xfId="0"/>
    <xf numFmtId="0" fontId="0" fillId="0" borderId="0" xfId="0"/>
    <xf numFmtId="0" fontId="2" fillId="0" borderId="0" xfId="0" applyFont="1"/>
    <xf numFmtId="0" fontId="9" fillId="0" borderId="0" xfId="0" applyFont="1"/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justify"/>
    </xf>
    <xf numFmtId="164" fontId="7" fillId="0" borderId="1" xfId="0" applyNumberFormat="1" applyFont="1" applyBorder="1"/>
    <xf numFmtId="165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justify" wrapText="1"/>
    </xf>
    <xf numFmtId="0" fontId="0" fillId="0" borderId="0" xfId="0" applyAlignment="1">
      <alignment wrapText="1"/>
    </xf>
    <xf numFmtId="165" fontId="10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justify"/>
    </xf>
    <xf numFmtId="164" fontId="7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165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vertical="justify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0" xfId="0" applyNumberFormat="1" applyFont="1" applyBorder="1"/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Border="1"/>
    <xf numFmtId="165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justify" wrapText="1"/>
    </xf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justify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Border="1"/>
    <xf numFmtId="165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justify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10" fillId="0" borderId="1" xfId="0" applyFont="1" applyFill="1" applyBorder="1" applyAlignment="1">
      <alignment vertical="justify" wrapText="1"/>
    </xf>
    <xf numFmtId="0" fontId="10" fillId="0" borderId="0" xfId="0" applyFont="1" applyBorder="1" applyAlignment="1">
      <alignment vertical="justify"/>
    </xf>
    <xf numFmtId="0" fontId="12" fillId="0" borderId="0" xfId="0" applyFont="1"/>
    <xf numFmtId="0" fontId="10" fillId="0" borderId="0" xfId="0" applyFont="1" applyFill="1" applyBorder="1" applyAlignment="1">
      <alignment vertical="justify" wrapText="1"/>
    </xf>
    <xf numFmtId="0" fontId="12" fillId="0" borderId="0" xfId="0" applyFont="1" applyBorder="1"/>
    <xf numFmtId="165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7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Fill="1" applyBorder="1"/>
    <xf numFmtId="0" fontId="14" fillId="0" borderId="1" xfId="0" applyFont="1" applyFill="1" applyBorder="1" applyAlignment="1">
      <alignment vertical="justify"/>
    </xf>
    <xf numFmtId="0" fontId="7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Border="1"/>
    <xf numFmtId="0" fontId="7" fillId="0" borderId="0" xfId="0" applyFont="1" applyFill="1" applyBorder="1" applyAlignment="1"/>
    <xf numFmtId="0" fontId="15" fillId="0" borderId="0" xfId="1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 wrapText="1"/>
    </xf>
    <xf numFmtId="3" fontId="21" fillId="0" borderId="1" xfId="0" applyNumberFormat="1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left" vertical="top" wrapText="1" indent="2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 indent="2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vertical="top"/>
    </xf>
    <xf numFmtId="0" fontId="23" fillId="0" borderId="1" xfId="0" applyFont="1" applyBorder="1" applyAlignment="1">
      <alignment vertical="top" wrapText="1"/>
    </xf>
    <xf numFmtId="167" fontId="23" fillId="0" borderId="2" xfId="0" applyNumberFormat="1" applyFont="1" applyBorder="1" applyAlignment="1">
      <alignment horizontal="center" vertical="top"/>
    </xf>
    <xf numFmtId="167" fontId="23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6" fontId="15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/>
    <xf numFmtId="4" fontId="10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4" fontId="27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vertical="top"/>
    </xf>
    <xf numFmtId="4" fontId="23" fillId="0" borderId="2" xfId="0" applyNumberFormat="1" applyFont="1" applyBorder="1" applyAlignment="1">
      <alignment horizontal="right" vertical="top"/>
    </xf>
    <xf numFmtId="4" fontId="23" fillId="0" borderId="1" xfId="0" applyNumberFormat="1" applyFont="1" applyFill="1" applyBorder="1" applyAlignment="1">
      <alignment vertical="top"/>
    </xf>
    <xf numFmtId="164" fontId="10" fillId="0" borderId="1" xfId="0" applyNumberFormat="1" applyFont="1" applyFill="1" applyBorder="1"/>
    <xf numFmtId="166" fontId="10" fillId="0" borderId="1" xfId="0" applyNumberFormat="1" applyFont="1" applyFill="1" applyBorder="1" applyAlignment="1">
      <alignment horizontal="right" vertical="top"/>
    </xf>
    <xf numFmtId="0" fontId="25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12" fillId="0" borderId="0" xfId="0" applyNumberFormat="1" applyFont="1"/>
    <xf numFmtId="4" fontId="27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13" fillId="0" borderId="0" xfId="0" applyNumberFormat="1" applyFont="1"/>
    <xf numFmtId="164" fontId="7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top"/>
    </xf>
    <xf numFmtId="0" fontId="35" fillId="0" borderId="0" xfId="0" applyFont="1" applyFill="1" applyAlignment="1">
      <alignment vertical="top"/>
    </xf>
    <xf numFmtId="4" fontId="10" fillId="0" borderId="24" xfId="0" applyNumberFormat="1" applyFont="1" applyFill="1" applyBorder="1"/>
    <xf numFmtId="4" fontId="0" fillId="0" borderId="0" xfId="0" applyNumberFormat="1" applyBorder="1"/>
    <xf numFmtId="0" fontId="38" fillId="0" borderId="0" xfId="1" applyFont="1" applyFill="1" applyBorder="1" applyAlignment="1">
      <alignment horizontal="center" vertical="center" wrapText="1"/>
    </xf>
    <xf numFmtId="0" fontId="39" fillId="0" borderId="4" xfId="1" applyFont="1" applyFill="1" applyBorder="1" applyAlignment="1">
      <alignment horizontal="center" vertical="center" wrapText="1"/>
    </xf>
    <xf numFmtId="0" fontId="39" fillId="0" borderId="5" xfId="1" applyFont="1" applyFill="1" applyBorder="1" applyAlignment="1">
      <alignment horizontal="center" vertical="center"/>
    </xf>
    <xf numFmtId="0" fontId="39" fillId="0" borderId="5" xfId="1" applyFont="1" applyFill="1" applyBorder="1" applyAlignment="1">
      <alignment horizontal="center" vertical="center" wrapText="1"/>
    </xf>
    <xf numFmtId="168" fontId="39" fillId="0" borderId="5" xfId="1" applyNumberFormat="1" applyFont="1" applyFill="1" applyBorder="1" applyAlignment="1">
      <alignment horizontal="center" vertical="center" wrapText="1"/>
    </xf>
    <xf numFmtId="0" fontId="45" fillId="0" borderId="5" xfId="1" applyFont="1" applyFill="1" applyBorder="1" applyAlignment="1">
      <alignment horizontal="center" vertical="center" wrapText="1"/>
    </xf>
    <xf numFmtId="0" fontId="39" fillId="0" borderId="10" xfId="1" applyFont="1" applyFill="1" applyBorder="1" applyAlignment="1">
      <alignment horizontal="center" vertical="center" wrapText="1"/>
    </xf>
    <xf numFmtId="0" fontId="32" fillId="0" borderId="18" xfId="1" applyFont="1" applyFill="1" applyBorder="1" applyAlignment="1">
      <alignment horizontal="center" vertical="top"/>
    </xf>
    <xf numFmtId="0" fontId="32" fillId="0" borderId="16" xfId="1" applyFont="1" applyFill="1" applyBorder="1" applyAlignment="1">
      <alignment horizontal="center" vertical="top"/>
    </xf>
    <xf numFmtId="0" fontId="32" fillId="0" borderId="16" xfId="1" applyFont="1" applyFill="1" applyBorder="1" applyAlignment="1">
      <alignment horizontal="center" vertical="top" wrapText="1"/>
    </xf>
    <xf numFmtId="0" fontId="32" fillId="0" borderId="16" xfId="1" applyNumberFormat="1" applyFont="1" applyFill="1" applyBorder="1" applyAlignment="1">
      <alignment horizontal="center"/>
    </xf>
    <xf numFmtId="0" fontId="32" fillId="0" borderId="16" xfId="1" applyFont="1" applyFill="1" applyBorder="1" applyAlignment="1">
      <alignment horizontal="center"/>
    </xf>
    <xf numFmtId="1" fontId="32" fillId="0" borderId="19" xfId="1" applyNumberFormat="1" applyFont="1" applyFill="1" applyBorder="1" applyAlignment="1">
      <alignment horizontal="center"/>
    </xf>
    <xf numFmtId="0" fontId="34" fillId="0" borderId="4" xfId="3" applyFont="1" applyFill="1" applyBorder="1" applyAlignment="1">
      <alignment horizontal="left" vertical="center"/>
    </xf>
    <xf numFmtId="0" fontId="34" fillId="0" borderId="5" xfId="3" applyFont="1" applyFill="1" applyBorder="1" applyAlignment="1">
      <alignment vertical="top" wrapText="1"/>
    </xf>
    <xf numFmtId="4" fontId="40" fillId="0" borderId="5" xfId="3" applyNumberFormat="1" applyFont="1" applyFill="1" applyBorder="1" applyAlignment="1">
      <alignment horizontal="center" vertical="center"/>
    </xf>
    <xf numFmtId="4" fontId="40" fillId="0" borderId="10" xfId="3" applyNumberFormat="1" applyFont="1" applyFill="1" applyBorder="1" applyAlignment="1">
      <alignment horizontal="center" vertical="center"/>
    </xf>
    <xf numFmtId="0" fontId="34" fillId="0" borderId="18" xfId="3" applyFont="1" applyFill="1" applyBorder="1" applyAlignment="1">
      <alignment horizontal="left" vertical="center"/>
    </xf>
    <xf numFmtId="0" fontId="34" fillId="0" borderId="16" xfId="3" applyFont="1" applyFill="1" applyBorder="1" applyAlignment="1">
      <alignment vertical="top" wrapText="1"/>
    </xf>
    <xf numFmtId="4" fontId="40" fillId="0" borderId="16" xfId="3" applyNumberFormat="1" applyFont="1" applyFill="1" applyBorder="1" applyAlignment="1">
      <alignment horizontal="center" vertical="center"/>
    </xf>
    <xf numFmtId="4" fontId="40" fillId="0" borderId="19" xfId="3" applyNumberFormat="1" applyFont="1" applyFill="1" applyBorder="1" applyAlignment="1">
      <alignment horizontal="center" vertical="center"/>
    </xf>
    <xf numFmtId="0" fontId="32" fillId="0" borderId="6" xfId="3" applyFont="1" applyFill="1" applyBorder="1" applyAlignment="1">
      <alignment horizontal="left" vertical="center"/>
    </xf>
    <xf numFmtId="0" fontId="32" fillId="0" borderId="7" xfId="3" applyFont="1" applyFill="1" applyBorder="1" applyAlignment="1">
      <alignment horizontal="justify" vertical="top" wrapText="1"/>
    </xf>
    <xf numFmtId="4" fontId="43" fillId="0" borderId="7" xfId="0" applyNumberFormat="1" applyFont="1" applyFill="1" applyBorder="1" applyAlignment="1">
      <alignment horizontal="center" vertical="center" shrinkToFit="1"/>
    </xf>
    <xf numFmtId="4" fontId="43" fillId="0" borderId="7" xfId="0" applyNumberFormat="1" applyFont="1" applyFill="1" applyBorder="1" applyAlignment="1">
      <alignment horizontal="center" vertical="center"/>
    </xf>
    <xf numFmtId="4" fontId="43" fillId="0" borderId="7" xfId="3" applyNumberFormat="1" applyFont="1" applyFill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/>
    </xf>
    <xf numFmtId="0" fontId="32" fillId="0" borderId="8" xfId="3" applyFont="1" applyFill="1" applyBorder="1" applyAlignment="1">
      <alignment horizontal="left" vertical="center"/>
    </xf>
    <xf numFmtId="0" fontId="32" fillId="0" borderId="1" xfId="3" applyFont="1" applyFill="1" applyBorder="1" applyAlignment="1">
      <alignment horizontal="justify" vertical="top" wrapText="1"/>
    </xf>
    <xf numFmtId="4" fontId="43" fillId="0" borderId="1" xfId="0" applyNumberFormat="1" applyFont="1" applyFill="1" applyBorder="1" applyAlignment="1">
      <alignment horizontal="center" vertical="center" shrinkToFit="1"/>
    </xf>
    <xf numFmtId="4" fontId="43" fillId="0" borderId="1" xfId="0" applyNumberFormat="1" applyFont="1" applyFill="1" applyBorder="1" applyAlignment="1">
      <alignment horizontal="center" vertical="center"/>
    </xf>
    <xf numFmtId="4" fontId="43" fillId="0" borderId="1" xfId="3" applyNumberFormat="1" applyFont="1" applyFill="1" applyBorder="1" applyAlignment="1">
      <alignment horizontal="center" vertical="center"/>
    </xf>
    <xf numFmtId="4" fontId="43" fillId="0" borderId="12" xfId="0" applyNumberFormat="1" applyFont="1" applyFill="1" applyBorder="1" applyAlignment="1">
      <alignment horizontal="center" vertical="center"/>
    </xf>
    <xf numFmtId="0" fontId="32" fillId="0" borderId="9" xfId="3" applyFont="1" applyFill="1" applyBorder="1" applyAlignment="1">
      <alignment horizontal="left" vertical="center"/>
    </xf>
    <xf numFmtId="0" fontId="32" fillId="0" borderId="2" xfId="3" applyFont="1" applyFill="1" applyBorder="1" applyAlignment="1">
      <alignment horizontal="justify" vertical="top" wrapText="1"/>
    </xf>
    <xf numFmtId="4" fontId="43" fillId="0" borderId="2" xfId="0" applyNumberFormat="1" applyFont="1" applyFill="1" applyBorder="1" applyAlignment="1">
      <alignment horizontal="center" vertical="center" shrinkToFit="1"/>
    </xf>
    <xf numFmtId="4" fontId="43" fillId="0" borderId="2" xfId="0" applyNumberFormat="1" applyFont="1" applyFill="1" applyBorder="1" applyAlignment="1">
      <alignment horizontal="center" vertical="center"/>
    </xf>
    <xf numFmtId="4" fontId="43" fillId="0" borderId="2" xfId="3" applyNumberFormat="1" applyFont="1" applyFill="1" applyBorder="1" applyAlignment="1">
      <alignment horizontal="center" vertical="center"/>
    </xf>
    <xf numFmtId="4" fontId="43" fillId="0" borderId="13" xfId="0" applyNumberFormat="1" applyFont="1" applyFill="1" applyBorder="1" applyAlignment="1">
      <alignment horizontal="center" vertical="center"/>
    </xf>
    <xf numFmtId="0" fontId="34" fillId="0" borderId="5" xfId="3" applyFont="1" applyFill="1" applyBorder="1" applyAlignment="1">
      <alignment horizontal="justify" vertical="top" wrapText="1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5" xfId="3" applyNumberFormat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left" vertical="center"/>
    </xf>
    <xf numFmtId="0" fontId="46" fillId="0" borderId="8" xfId="3" applyFont="1" applyFill="1" applyBorder="1" applyAlignment="1">
      <alignment horizontal="left" vertical="center"/>
    </xf>
    <xf numFmtId="0" fontId="46" fillId="0" borderId="1" xfId="3" applyFont="1" applyFill="1" applyBorder="1" applyAlignment="1">
      <alignment horizontal="justify" vertical="top" wrapText="1"/>
    </xf>
    <xf numFmtId="4" fontId="41" fillId="0" borderId="1" xfId="3" applyNumberFormat="1" applyFont="1" applyFill="1" applyBorder="1" applyAlignment="1">
      <alignment horizontal="center" vertical="center" wrapText="1"/>
    </xf>
    <xf numFmtId="4" fontId="40" fillId="0" borderId="1" xfId="3" applyNumberFormat="1" applyFont="1" applyFill="1" applyBorder="1" applyAlignment="1">
      <alignment horizontal="center" vertical="center"/>
    </xf>
    <xf numFmtId="4" fontId="40" fillId="0" borderId="12" xfId="0" applyNumberFormat="1" applyFont="1" applyFill="1" applyBorder="1" applyAlignment="1">
      <alignment horizontal="center" vertical="center"/>
    </xf>
    <xf numFmtId="0" fontId="32" fillId="0" borderId="8" xfId="1" applyFont="1" applyFill="1" applyBorder="1" applyAlignment="1">
      <alignment horizontal="left" vertical="center"/>
    </xf>
    <xf numFmtId="0" fontId="32" fillId="0" borderId="1" xfId="1" applyFont="1" applyFill="1" applyBorder="1" applyAlignment="1">
      <alignment horizontal="justify" vertical="top"/>
    </xf>
    <xf numFmtId="0" fontId="32" fillId="0" borderId="1" xfId="1" applyNumberFormat="1" applyFont="1" applyFill="1" applyBorder="1" applyAlignment="1">
      <alignment horizontal="justify" vertical="top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1" xfId="1" applyFont="1" applyFill="1" applyBorder="1" applyAlignment="1">
      <alignment horizontal="justify" vertical="top" wrapText="1"/>
    </xf>
    <xf numFmtId="0" fontId="32" fillId="0" borderId="9" xfId="1" applyFont="1" applyFill="1" applyBorder="1" applyAlignment="1">
      <alignment horizontal="left" vertical="center"/>
    </xf>
    <xf numFmtId="0" fontId="32" fillId="0" borderId="2" xfId="1" applyFont="1" applyFill="1" applyBorder="1" applyAlignment="1">
      <alignment horizontal="justify" vertical="top" wrapText="1"/>
    </xf>
    <xf numFmtId="0" fontId="32" fillId="0" borderId="8" xfId="8" applyNumberFormat="1" applyFont="1" applyFill="1" applyBorder="1" applyAlignment="1" applyProtection="1">
      <alignment horizontal="left" vertical="center" shrinkToFit="1"/>
    </xf>
    <xf numFmtId="0" fontId="32" fillId="0" borderId="1" xfId="9" applyNumberFormat="1" applyFont="1" applyFill="1" applyBorder="1" applyAlignment="1" applyProtection="1">
      <alignment vertical="top" wrapText="1"/>
    </xf>
    <xf numFmtId="0" fontId="32" fillId="0" borderId="18" xfId="3" applyFont="1" applyFill="1" applyBorder="1" applyAlignment="1">
      <alignment horizontal="left" vertical="center"/>
    </xf>
    <xf numFmtId="0" fontId="32" fillId="0" borderId="16" xfId="3" applyFont="1" applyFill="1" applyBorder="1" applyAlignment="1">
      <alignment horizontal="justify" vertical="top" wrapText="1"/>
    </xf>
    <xf numFmtId="4" fontId="43" fillId="0" borderId="16" xfId="0" applyNumberFormat="1" applyFont="1" applyFill="1" applyBorder="1" applyAlignment="1">
      <alignment horizontal="center" vertical="center" shrinkToFit="1"/>
    </xf>
    <xf numFmtId="4" fontId="43" fillId="0" borderId="16" xfId="0" applyNumberFormat="1" applyFont="1" applyFill="1" applyBorder="1" applyAlignment="1">
      <alignment horizontal="center" vertical="center"/>
    </xf>
    <xf numFmtId="4" fontId="43" fillId="0" borderId="16" xfId="3" applyNumberFormat="1" applyFont="1" applyFill="1" applyBorder="1" applyAlignment="1">
      <alignment horizontal="center" vertical="center"/>
    </xf>
    <xf numFmtId="4" fontId="43" fillId="0" borderId="19" xfId="0" applyNumberFormat="1" applyFont="1" applyFill="1" applyBorder="1" applyAlignment="1">
      <alignment horizontal="center" vertical="center"/>
    </xf>
    <xf numFmtId="4" fontId="40" fillId="0" borderId="5" xfId="0" applyNumberFormat="1" applyFont="1" applyFill="1" applyBorder="1" applyAlignment="1">
      <alignment horizontal="center" vertical="center"/>
    </xf>
    <xf numFmtId="0" fontId="32" fillId="0" borderId="16" xfId="0" applyNumberFormat="1" applyFont="1" applyFill="1" applyBorder="1" applyAlignment="1">
      <alignment vertical="top" wrapText="1"/>
    </xf>
    <xf numFmtId="0" fontId="34" fillId="0" borderId="5" xfId="0" applyNumberFormat="1" applyFont="1" applyFill="1" applyBorder="1" applyAlignment="1">
      <alignment vertical="top" wrapText="1"/>
    </xf>
    <xf numFmtId="0" fontId="32" fillId="0" borderId="25" xfId="3" applyFont="1" applyFill="1" applyBorder="1" applyAlignment="1">
      <alignment horizontal="left" vertical="center"/>
    </xf>
    <xf numFmtId="0" fontId="32" fillId="0" borderId="26" xfId="0" applyNumberFormat="1" applyFont="1" applyFill="1" applyBorder="1" applyAlignment="1">
      <alignment vertical="top" wrapText="1"/>
    </xf>
    <xf numFmtId="4" fontId="43" fillId="0" borderId="26" xfId="0" applyNumberFormat="1" applyFont="1" applyFill="1" applyBorder="1" applyAlignment="1">
      <alignment horizontal="center" vertical="center"/>
    </xf>
    <xf numFmtId="4" fontId="43" fillId="0" borderId="27" xfId="0" applyNumberFormat="1" applyFont="1" applyFill="1" applyBorder="1" applyAlignment="1">
      <alignment horizontal="center" vertical="center"/>
    </xf>
    <xf numFmtId="0" fontId="34" fillId="0" borderId="25" xfId="3" applyFont="1" applyFill="1" applyBorder="1" applyAlignment="1">
      <alignment horizontal="left" vertical="center"/>
    </xf>
    <xf numFmtId="0" fontId="34" fillId="0" borderId="26" xfId="0" applyFont="1" applyFill="1" applyBorder="1" applyAlignment="1">
      <alignment vertical="top" wrapText="1"/>
    </xf>
    <xf numFmtId="4" fontId="40" fillId="0" borderId="26" xfId="0" applyNumberFormat="1" applyFont="1" applyFill="1" applyBorder="1" applyAlignment="1">
      <alignment horizontal="center" vertical="center"/>
    </xf>
    <xf numFmtId="4" fontId="40" fillId="0" borderId="26" xfId="3" applyNumberFormat="1" applyFont="1" applyFill="1" applyBorder="1" applyAlignment="1">
      <alignment horizontal="center" vertical="center"/>
    </xf>
    <xf numFmtId="4" fontId="40" fillId="0" borderId="27" xfId="0" applyNumberFormat="1" applyFont="1" applyFill="1" applyBorder="1" applyAlignment="1">
      <alignment horizontal="center" vertical="center"/>
    </xf>
    <xf numFmtId="0" fontId="32" fillId="0" borderId="7" xfId="0" applyNumberFormat="1" applyFont="1" applyFill="1" applyBorder="1" applyAlignment="1">
      <alignment vertical="top" wrapText="1"/>
    </xf>
    <xf numFmtId="0" fontId="32" fillId="0" borderId="1" xfId="0" applyNumberFormat="1" applyFont="1" applyFill="1" applyBorder="1" applyAlignment="1">
      <alignment vertical="top" wrapText="1"/>
    </xf>
    <xf numFmtId="0" fontId="32" fillId="0" borderId="2" xfId="0" applyNumberFormat="1" applyFont="1" applyFill="1" applyBorder="1" applyAlignment="1">
      <alignment vertical="top" wrapText="1"/>
    </xf>
    <xf numFmtId="0" fontId="34" fillId="0" borderId="4" xfId="3" applyFont="1" applyFill="1" applyBorder="1" applyAlignment="1">
      <alignment horizontal="left" vertical="center" wrapText="1"/>
    </xf>
    <xf numFmtId="0" fontId="32" fillId="0" borderId="6" xfId="3" applyFont="1" applyFill="1" applyBorder="1" applyAlignment="1">
      <alignment horizontal="left" vertical="center" wrapText="1"/>
    </xf>
    <xf numFmtId="0" fontId="32" fillId="0" borderId="9" xfId="3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top" wrapText="1"/>
    </xf>
    <xf numFmtId="0" fontId="32" fillId="0" borderId="7" xfId="0" applyNumberFormat="1" applyFont="1" applyFill="1" applyBorder="1" applyAlignment="1">
      <alignment horizontal="left" vertical="top" wrapText="1"/>
    </xf>
    <xf numFmtId="0" fontId="32" fillId="0" borderId="8" xfId="3" applyFont="1" applyFill="1" applyBorder="1" applyAlignment="1">
      <alignment horizontal="left" vertical="center" wrapText="1"/>
    </xf>
    <xf numFmtId="0" fontId="32" fillId="0" borderId="1" xfId="0" applyNumberFormat="1" applyFont="1" applyFill="1" applyBorder="1" applyAlignment="1">
      <alignment horizontal="left" vertical="top" wrapText="1"/>
    </xf>
    <xf numFmtId="0" fontId="32" fillId="0" borderId="2" xfId="0" applyNumberFormat="1" applyFont="1" applyFill="1" applyBorder="1" applyAlignment="1">
      <alignment horizontal="left" vertical="top" wrapText="1"/>
    </xf>
    <xf numFmtId="0" fontId="34" fillId="0" borderId="20" xfId="3" applyFont="1" applyFill="1" applyBorder="1" applyAlignment="1">
      <alignment horizontal="left" vertical="center"/>
    </xf>
    <xf numFmtId="0" fontId="34" fillId="0" borderId="21" xfId="3" applyFont="1" applyFill="1" applyBorder="1" applyAlignment="1">
      <alignment vertical="top" wrapText="1"/>
    </xf>
    <xf numFmtId="4" fontId="40" fillId="0" borderId="21" xfId="3" applyNumberFormat="1" applyFont="1" applyFill="1" applyBorder="1" applyAlignment="1">
      <alignment horizontal="center" vertical="center"/>
    </xf>
    <xf numFmtId="4" fontId="40" fillId="0" borderId="22" xfId="0" applyNumberFormat="1" applyFont="1" applyFill="1" applyBorder="1" applyAlignment="1">
      <alignment horizontal="center" vertical="center"/>
    </xf>
    <xf numFmtId="0" fontId="34" fillId="0" borderId="16" xfId="3" applyFont="1" applyFill="1" applyBorder="1" applyAlignment="1">
      <alignment horizontal="justify" vertical="top" wrapText="1"/>
    </xf>
    <xf numFmtId="4" fontId="40" fillId="0" borderId="19" xfId="0" applyNumberFormat="1" applyFont="1" applyFill="1" applyBorder="1" applyAlignment="1">
      <alignment horizontal="center" vertical="center"/>
    </xf>
    <xf numFmtId="49" fontId="32" fillId="0" borderId="7" xfId="0" applyNumberFormat="1" applyFont="1" applyFill="1" applyBorder="1" applyAlignment="1">
      <alignment vertical="top" wrapText="1"/>
    </xf>
    <xf numFmtId="49" fontId="32" fillId="0" borderId="1" xfId="0" applyNumberFormat="1" applyFont="1" applyFill="1" applyBorder="1" applyAlignment="1">
      <alignment vertical="top" wrapText="1"/>
    </xf>
    <xf numFmtId="49" fontId="32" fillId="0" borderId="8" xfId="8" applyNumberFormat="1" applyFont="1" applyFill="1" applyBorder="1" applyAlignment="1" applyProtection="1">
      <alignment horizontal="left" vertical="center"/>
    </xf>
    <xf numFmtId="49" fontId="32" fillId="0" borderId="2" xfId="0" applyNumberFormat="1" applyFont="1" applyFill="1" applyBorder="1" applyAlignment="1">
      <alignment vertical="top" wrapText="1"/>
    </xf>
    <xf numFmtId="0" fontId="34" fillId="0" borderId="6" xfId="3" applyFont="1" applyFill="1" applyBorder="1" applyAlignment="1">
      <alignment horizontal="left" vertical="center"/>
    </xf>
    <xf numFmtId="0" fontId="34" fillId="0" borderId="7" xfId="3" applyFont="1" applyFill="1" applyBorder="1" applyAlignment="1">
      <alignment horizontal="justify" vertical="top" wrapText="1"/>
    </xf>
    <xf numFmtId="4" fontId="40" fillId="0" borderId="7" xfId="3" applyNumberFormat="1" applyFont="1" applyFill="1" applyBorder="1" applyAlignment="1">
      <alignment horizontal="center" vertical="center"/>
    </xf>
    <xf numFmtId="0" fontId="32" fillId="0" borderId="7" xfId="3" applyNumberFormat="1" applyFont="1" applyFill="1" applyBorder="1" applyAlignment="1">
      <alignment horizontal="justify" vertical="top" wrapText="1"/>
    </xf>
    <xf numFmtId="0" fontId="37" fillId="0" borderId="4" xfId="3" applyFont="1" applyFill="1" applyBorder="1" applyAlignment="1">
      <alignment horizontal="left" vertical="center" wrapText="1"/>
    </xf>
    <xf numFmtId="0" fontId="37" fillId="0" borderId="5" xfId="3" applyFont="1" applyFill="1" applyBorder="1" applyAlignment="1">
      <alignment horizontal="justify" vertical="top" wrapText="1"/>
    </xf>
    <xf numFmtId="4" fontId="41" fillId="0" borderId="5" xfId="3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9" fontId="34" fillId="0" borderId="4" xfId="8" applyNumberFormat="1" applyFont="1" applyFill="1" applyBorder="1" applyAlignment="1" applyProtection="1">
      <alignment horizontal="left" vertical="center" shrinkToFit="1"/>
    </xf>
    <xf numFmtId="0" fontId="34" fillId="0" borderId="5" xfId="8" applyFont="1" applyFill="1" applyBorder="1" applyAlignment="1">
      <alignment horizontal="left" vertical="top" wrapText="1" shrinkToFit="1"/>
    </xf>
    <xf numFmtId="49" fontId="32" fillId="0" borderId="6" xfId="8" applyNumberFormat="1" applyFont="1" applyFill="1" applyBorder="1" applyAlignment="1" applyProtection="1">
      <alignment horizontal="left" vertical="center" shrinkToFit="1"/>
    </xf>
    <xf numFmtId="0" fontId="32" fillId="0" borderId="7" xfId="8" applyFont="1" applyFill="1" applyBorder="1" applyAlignment="1">
      <alignment horizontal="left" vertical="top" wrapText="1" shrinkToFit="1"/>
    </xf>
    <xf numFmtId="49" fontId="32" fillId="0" borderId="9" xfId="8" applyNumberFormat="1" applyFont="1" applyFill="1" applyBorder="1" applyAlignment="1" applyProtection="1">
      <alignment horizontal="left" vertical="center" shrinkToFit="1"/>
    </xf>
    <xf numFmtId="0" fontId="32" fillId="0" borderId="2" xfId="8" applyFont="1" applyFill="1" applyBorder="1" applyAlignment="1">
      <alignment horizontal="left" vertical="top" wrapText="1" shrinkToFit="1"/>
    </xf>
    <xf numFmtId="0" fontId="34" fillId="0" borderId="5" xfId="10" applyFont="1" applyFill="1" applyBorder="1" applyAlignment="1">
      <alignment horizontal="left" wrapText="1"/>
    </xf>
    <xf numFmtId="0" fontId="32" fillId="0" borderId="7" xfId="10" applyFont="1" applyFill="1" applyBorder="1" applyAlignment="1">
      <alignment horizontal="left" wrapText="1"/>
    </xf>
    <xf numFmtId="0" fontId="32" fillId="0" borderId="2" xfId="10" applyFont="1" applyFill="1" applyBorder="1" applyAlignment="1">
      <alignment horizontal="left" wrapText="1"/>
    </xf>
    <xf numFmtId="0" fontId="34" fillId="0" borderId="5" xfId="8" applyFont="1" applyFill="1" applyBorder="1" applyAlignment="1">
      <alignment horizontal="left" vertical="center" wrapText="1" shrinkToFit="1"/>
    </xf>
    <xf numFmtId="0" fontId="34" fillId="0" borderId="5" xfId="8" applyNumberFormat="1" applyFont="1" applyFill="1" applyBorder="1" applyAlignment="1">
      <alignment horizontal="left" vertical="center" wrapText="1" shrinkToFit="1"/>
    </xf>
    <xf numFmtId="0" fontId="32" fillId="0" borderId="7" xfId="8" applyNumberFormat="1" applyFont="1" applyFill="1" applyBorder="1" applyAlignment="1">
      <alignment horizontal="left" vertical="center" wrapText="1" shrinkToFit="1"/>
    </xf>
    <xf numFmtId="4" fontId="43" fillId="0" borderId="7" xfId="0" applyNumberFormat="1" applyFont="1" applyFill="1" applyBorder="1" applyAlignment="1">
      <alignment horizontal="center" vertical="center" wrapText="1"/>
    </xf>
    <xf numFmtId="0" fontId="32" fillId="0" borderId="2" xfId="8" applyNumberFormat="1" applyFont="1" applyFill="1" applyBorder="1" applyAlignment="1">
      <alignment horizontal="left" vertical="center" wrapText="1" shrinkToFit="1"/>
    </xf>
    <xf numFmtId="4" fontId="43" fillId="0" borderId="2" xfId="0" applyNumberFormat="1" applyFont="1" applyFill="1" applyBorder="1" applyAlignment="1">
      <alignment horizontal="center" vertical="center" wrapText="1"/>
    </xf>
    <xf numFmtId="4" fontId="40" fillId="0" borderId="5" xfId="0" applyNumberFormat="1" applyFont="1" applyFill="1" applyBorder="1" applyAlignment="1">
      <alignment horizontal="center" vertical="center" wrapText="1"/>
    </xf>
    <xf numFmtId="49" fontId="37" fillId="0" borderId="4" xfId="8" applyNumberFormat="1" applyFont="1" applyFill="1" applyBorder="1" applyAlignment="1" applyProtection="1">
      <alignment horizontal="left" vertical="center" wrapText="1" shrinkToFit="1"/>
    </xf>
    <xf numFmtId="0" fontId="37" fillId="0" borderId="5" xfId="8" applyFont="1" applyFill="1" applyBorder="1" applyAlignment="1">
      <alignment horizontal="left" vertical="top" wrapText="1" shrinkToFit="1"/>
    </xf>
    <xf numFmtId="4" fontId="41" fillId="0" borderId="5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49" fontId="34" fillId="0" borderId="4" xfId="8" applyNumberFormat="1" applyFont="1" applyFill="1" applyBorder="1" applyAlignment="1" applyProtection="1">
      <alignment horizontal="left" vertical="center" wrapText="1" shrinkToFit="1"/>
    </xf>
    <xf numFmtId="0" fontId="34" fillId="0" borderId="5" xfId="3" applyFont="1" applyFill="1" applyBorder="1" applyAlignment="1">
      <alignment horizontal="left" vertical="top" wrapText="1"/>
    </xf>
    <xf numFmtId="1" fontId="34" fillId="0" borderId="4" xfId="0" applyNumberFormat="1" applyFont="1" applyFill="1" applyBorder="1" applyAlignment="1">
      <alignment horizontal="left" vertical="center" wrapText="1"/>
    </xf>
    <xf numFmtId="0" fontId="34" fillId="0" borderId="5" xfId="11" applyNumberFormat="1" applyFont="1" applyFill="1" applyBorder="1" applyAlignment="1" applyProtection="1">
      <alignment vertical="top" wrapText="1"/>
    </xf>
    <xf numFmtId="0" fontId="34" fillId="0" borderId="5" xfId="9" applyNumberFormat="1" applyFont="1" applyFill="1" applyBorder="1" applyAlignment="1" applyProtection="1">
      <alignment horizontal="left" vertical="top" wrapText="1"/>
    </xf>
    <xf numFmtId="0" fontId="32" fillId="0" borderId="7" xfId="11" applyNumberFormat="1" applyFont="1" applyFill="1" applyBorder="1" applyAlignment="1" applyProtection="1">
      <alignment horizontal="left" vertical="top" wrapText="1"/>
    </xf>
    <xf numFmtId="49" fontId="32" fillId="0" borderId="8" xfId="8" applyNumberFormat="1" applyFont="1" applyFill="1" applyBorder="1" applyAlignment="1" applyProtection="1">
      <alignment horizontal="left" vertical="center" shrinkToFit="1"/>
    </xf>
    <xf numFmtId="0" fontId="32" fillId="0" borderId="1" xfId="11" applyNumberFormat="1" applyFont="1" applyFill="1" applyBorder="1" applyAlignment="1" applyProtection="1">
      <alignment horizontal="left" vertical="top" wrapText="1"/>
    </xf>
    <xf numFmtId="0" fontId="32" fillId="0" borderId="2" xfId="11" applyNumberFormat="1" applyFont="1" applyFill="1" applyBorder="1" applyAlignment="1" applyProtection="1">
      <alignment horizontal="left" vertical="top" wrapText="1"/>
    </xf>
    <xf numFmtId="0" fontId="34" fillId="0" borderId="6" xfId="3" applyFont="1" applyFill="1" applyBorder="1" applyAlignment="1">
      <alignment horizontal="left" vertical="center" wrapText="1"/>
    </xf>
    <xf numFmtId="4" fontId="40" fillId="0" borderId="7" xfId="0" applyNumberFormat="1" applyFont="1" applyFill="1" applyBorder="1" applyAlignment="1">
      <alignment horizontal="center" vertical="center"/>
    </xf>
    <xf numFmtId="4" fontId="40" fillId="0" borderId="11" xfId="0" applyNumberFormat="1" applyFont="1" applyFill="1" applyBorder="1" applyAlignment="1">
      <alignment horizontal="center" vertical="center"/>
    </xf>
    <xf numFmtId="0" fontId="34" fillId="0" borderId="8" xfId="3" applyFont="1" applyFill="1" applyBorder="1" applyAlignment="1">
      <alignment horizontal="left" vertical="center" wrapText="1"/>
    </xf>
    <xf numFmtId="0" fontId="34" fillId="0" borderId="1" xfId="3" applyFont="1" applyFill="1" applyBorder="1" applyAlignment="1">
      <alignment horizontal="justify" vertical="top" wrapText="1"/>
    </xf>
    <xf numFmtId="4" fontId="40" fillId="0" borderId="1" xfId="0" applyNumberFormat="1" applyFont="1" applyFill="1" applyBorder="1" applyAlignment="1">
      <alignment horizontal="center" vertical="center"/>
    </xf>
    <xf numFmtId="0" fontId="34" fillId="0" borderId="5" xfId="3" applyFont="1" applyFill="1" applyBorder="1" applyAlignment="1">
      <alignment horizontal="left" vertical="center" wrapText="1"/>
    </xf>
    <xf numFmtId="0" fontId="34" fillId="0" borderId="16" xfId="3" applyFont="1" applyFill="1" applyBorder="1" applyAlignment="1">
      <alignment horizontal="justify" vertical="top"/>
    </xf>
    <xf numFmtId="4" fontId="40" fillId="0" borderId="16" xfId="0" applyNumberFormat="1" applyFont="1" applyFill="1" applyBorder="1" applyAlignment="1">
      <alignment horizontal="center" vertical="center"/>
    </xf>
    <xf numFmtId="0" fontId="34" fillId="0" borderId="5" xfId="3" applyFont="1" applyFill="1" applyBorder="1" applyAlignment="1">
      <alignment horizontal="justify" vertical="top"/>
    </xf>
    <xf numFmtId="0" fontId="37" fillId="0" borderId="4" xfId="3" applyFont="1" applyFill="1" applyBorder="1" applyAlignment="1">
      <alignment horizontal="left" vertical="center"/>
    </xf>
    <xf numFmtId="0" fontId="37" fillId="0" borderId="5" xfId="3" applyFont="1" applyFill="1" applyBorder="1" applyAlignment="1">
      <alignment horizontal="justify" vertical="top"/>
    </xf>
    <xf numFmtId="4" fontId="41" fillId="0" borderId="5" xfId="0" applyNumberFormat="1" applyFont="1" applyFill="1" applyBorder="1" applyAlignment="1">
      <alignment horizontal="center" vertical="center"/>
    </xf>
    <xf numFmtId="0" fontId="32" fillId="0" borderId="1" xfId="3" applyFont="1" applyFill="1" applyBorder="1" applyAlignment="1">
      <alignment horizontal="justify" vertical="top"/>
    </xf>
    <xf numFmtId="0" fontId="43" fillId="0" borderId="1" xfId="3" applyFont="1" applyFill="1" applyBorder="1" applyAlignment="1">
      <alignment horizontal="justify" vertical="top" wrapText="1"/>
    </xf>
    <xf numFmtId="0" fontId="43" fillId="0" borderId="2" xfId="3" applyFont="1" applyFill="1" applyBorder="1" applyAlignment="1">
      <alignment horizontal="justify" vertical="top" wrapText="1"/>
    </xf>
    <xf numFmtId="0" fontId="34" fillId="0" borderId="5" xfId="0" applyFont="1" applyFill="1" applyBorder="1" applyAlignment="1">
      <alignment horizontal="justify" vertical="center"/>
    </xf>
    <xf numFmtId="0" fontId="32" fillId="0" borderId="7" xfId="0" applyFont="1" applyFill="1" applyBorder="1" applyAlignment="1">
      <alignment horizontal="justify" vertical="center"/>
    </xf>
    <xf numFmtId="0" fontId="32" fillId="0" borderId="1" xfId="0" applyFont="1" applyFill="1" applyBorder="1" applyAlignment="1">
      <alignment horizontal="justify" vertical="center"/>
    </xf>
    <xf numFmtId="0" fontId="36" fillId="0" borderId="8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justify" vertical="center"/>
    </xf>
    <xf numFmtId="0" fontId="32" fillId="0" borderId="1" xfId="0" applyFont="1" applyFill="1" applyBorder="1" applyAlignment="1">
      <alignment wrapText="1"/>
    </xf>
    <xf numFmtId="0" fontId="32" fillId="0" borderId="2" xfId="0" applyFont="1" applyFill="1" applyBorder="1" applyAlignment="1">
      <alignment wrapText="1"/>
    </xf>
    <xf numFmtId="0" fontId="32" fillId="0" borderId="16" xfId="3" applyFont="1" applyFill="1" applyBorder="1" applyAlignment="1">
      <alignment horizontal="justify" vertical="top"/>
    </xf>
    <xf numFmtId="0" fontId="32" fillId="0" borderId="7" xfId="0" applyFont="1" applyFill="1" applyBorder="1" applyAlignment="1">
      <alignment wrapText="1"/>
    </xf>
    <xf numFmtId="0" fontId="32" fillId="0" borderId="2" xfId="0" applyFont="1" applyFill="1" applyBorder="1" applyAlignment="1">
      <alignment horizontal="justify" vertical="center" wrapText="1"/>
    </xf>
    <xf numFmtId="0" fontId="32" fillId="0" borderId="7" xfId="3" applyFont="1" applyFill="1" applyBorder="1" applyAlignment="1">
      <alignment horizontal="justify" vertical="top"/>
    </xf>
    <xf numFmtId="0" fontId="37" fillId="0" borderId="5" xfId="0" applyFont="1" applyFill="1" applyBorder="1" applyAlignment="1">
      <alignment horizontal="justify" vertical="center"/>
    </xf>
    <xf numFmtId="0" fontId="44" fillId="0" borderId="9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42" fillId="0" borderId="4" xfId="3" applyFont="1" applyFill="1" applyBorder="1" applyAlignment="1">
      <alignment horizontal="left" vertical="center"/>
    </xf>
    <xf numFmtId="0" fontId="39" fillId="0" borderId="18" xfId="3" applyFont="1" applyFill="1" applyBorder="1" applyAlignment="1">
      <alignment horizontal="left" vertical="center"/>
    </xf>
    <xf numFmtId="4" fontId="43" fillId="0" borderId="16" xfId="3" applyNumberFormat="1" applyFont="1" applyFill="1" applyBorder="1" applyAlignment="1">
      <alignment horizontal="center" vertical="center" wrapText="1"/>
    </xf>
    <xf numFmtId="4" fontId="43" fillId="0" borderId="7" xfId="3" applyNumberFormat="1" applyFont="1" applyFill="1" applyBorder="1" applyAlignment="1">
      <alignment horizontal="center" vertical="center" wrapText="1"/>
    </xf>
    <xf numFmtId="4" fontId="43" fillId="0" borderId="1" xfId="3" applyNumberFormat="1" applyFont="1" applyFill="1" applyBorder="1" applyAlignment="1">
      <alignment horizontal="center" vertical="center" wrapText="1"/>
    </xf>
    <xf numFmtId="0" fontId="32" fillId="0" borderId="8" xfId="3" applyNumberFormat="1" applyFont="1" applyFill="1" applyBorder="1" applyAlignment="1">
      <alignment horizontal="left" vertical="center"/>
    </xf>
    <xf numFmtId="0" fontId="32" fillId="0" borderId="1" xfId="11" applyNumberFormat="1" applyFont="1" applyFill="1" applyBorder="1" applyAlignment="1" applyProtection="1">
      <alignment vertical="top" wrapText="1"/>
    </xf>
    <xf numFmtId="1" fontId="32" fillId="0" borderId="9" xfId="3" applyNumberFormat="1" applyFont="1" applyFill="1" applyBorder="1" applyAlignment="1">
      <alignment horizontal="left" vertical="center"/>
    </xf>
    <xf numFmtId="0" fontId="32" fillId="0" borderId="2" xfId="11" applyNumberFormat="1" applyFont="1" applyFill="1" applyBorder="1" applyAlignment="1" applyProtection="1">
      <alignment vertical="top" wrapText="1"/>
    </xf>
    <xf numFmtId="4" fontId="43" fillId="0" borderId="2" xfId="3" applyNumberFormat="1" applyFont="1" applyFill="1" applyBorder="1" applyAlignment="1">
      <alignment horizontal="center" vertical="center" wrapText="1"/>
    </xf>
    <xf numFmtId="0" fontId="38" fillId="0" borderId="23" xfId="1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1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abSelected="1" workbookViewId="0">
      <selection activeCell="E7" sqref="E7"/>
    </sheetView>
  </sheetViews>
  <sheetFormatPr defaultColWidth="8.85546875" defaultRowHeight="15" x14ac:dyDescent="0.25"/>
  <cols>
    <col min="1" max="1" width="29.28515625" style="110" customWidth="1"/>
    <col min="2" max="2" width="34.28515625" style="111" customWidth="1"/>
    <col min="3" max="3" width="14.140625" style="112" customWidth="1"/>
    <col min="4" max="4" width="14.140625" style="110" customWidth="1"/>
    <col min="5" max="5" width="13.42578125" style="110" customWidth="1"/>
    <col min="6" max="6" width="13.85546875" style="110" customWidth="1"/>
    <col min="7" max="7" width="14.7109375" style="110" customWidth="1"/>
    <col min="8" max="16384" width="8.85546875" style="59"/>
  </cols>
  <sheetData>
    <row r="1" spans="1:7" ht="54" customHeight="1" thickBot="1" x14ac:dyDescent="0.3">
      <c r="A1" s="295" t="s">
        <v>479</v>
      </c>
      <c r="B1" s="296"/>
      <c r="C1" s="296"/>
      <c r="D1" s="296"/>
      <c r="E1" s="296"/>
      <c r="F1" s="296"/>
      <c r="G1" s="115"/>
    </row>
    <row r="2" spans="1:7" ht="60.75" thickBot="1" x14ac:dyDescent="0.3">
      <c r="A2" s="116" t="s">
        <v>0</v>
      </c>
      <c r="B2" s="117" t="s">
        <v>1</v>
      </c>
      <c r="C2" s="118" t="s">
        <v>480</v>
      </c>
      <c r="D2" s="119" t="s">
        <v>481</v>
      </c>
      <c r="E2" s="120" t="s">
        <v>2</v>
      </c>
      <c r="F2" s="121" t="s">
        <v>482</v>
      </c>
    </row>
    <row r="3" spans="1:7" ht="15.75" thickBot="1" x14ac:dyDescent="0.3">
      <c r="A3" s="122">
        <v>1</v>
      </c>
      <c r="B3" s="123">
        <v>2</v>
      </c>
      <c r="C3" s="124">
        <v>3</v>
      </c>
      <c r="D3" s="125">
        <v>4</v>
      </c>
      <c r="E3" s="126">
        <v>5</v>
      </c>
      <c r="F3" s="127">
        <v>6</v>
      </c>
    </row>
    <row r="4" spans="1:7" ht="26.25" thickBot="1" x14ac:dyDescent="0.3">
      <c r="A4" s="128" t="s">
        <v>3</v>
      </c>
      <c r="B4" s="129" t="s">
        <v>4</v>
      </c>
      <c r="C4" s="130">
        <f>SUM(C5+C12+C20+C34+C40+C43+C66+C72+C83+C93+C136)</f>
        <v>627021</v>
      </c>
      <c r="D4" s="130">
        <f>SUM(D5+D12+D20+D34+D40+D43+D66+D72+D83+D93+D136)</f>
        <v>142913.34000000003</v>
      </c>
      <c r="E4" s="130">
        <f t="shared" ref="E4:E72" si="0">D4/C4*100</f>
        <v>22.792432789332416</v>
      </c>
      <c r="F4" s="131">
        <f>D4-C4</f>
        <v>-484107.66</v>
      </c>
    </row>
    <row r="5" spans="1:7" ht="15.75" thickBot="1" x14ac:dyDescent="0.3">
      <c r="A5" s="132" t="s">
        <v>5</v>
      </c>
      <c r="B5" s="133" t="s">
        <v>6</v>
      </c>
      <c r="C5" s="134">
        <f>SUM(C6)</f>
        <v>423610</v>
      </c>
      <c r="D5" s="134">
        <f>SUM(D6)</f>
        <v>80066.180000000008</v>
      </c>
      <c r="E5" s="134">
        <f t="shared" si="0"/>
        <v>18.90091829749062</v>
      </c>
      <c r="F5" s="135">
        <f t="shared" ref="F5:F6" si="1">D5-C5</f>
        <v>-343543.82</v>
      </c>
    </row>
    <row r="6" spans="1:7" ht="15.75" thickBot="1" x14ac:dyDescent="0.3">
      <c r="A6" s="128" t="s">
        <v>216</v>
      </c>
      <c r="B6" s="129" t="s">
        <v>7</v>
      </c>
      <c r="C6" s="130">
        <f>SUM(C7:C10)</f>
        <v>423610</v>
      </c>
      <c r="D6" s="130">
        <f>SUM(D7:D11)</f>
        <v>80066.180000000008</v>
      </c>
      <c r="E6" s="130">
        <f t="shared" si="0"/>
        <v>18.90091829749062</v>
      </c>
      <c r="F6" s="131">
        <f t="shared" si="1"/>
        <v>-343543.82</v>
      </c>
    </row>
    <row r="7" spans="1:7" ht="108.75" customHeight="1" x14ac:dyDescent="0.25">
      <c r="A7" s="136" t="s">
        <v>8</v>
      </c>
      <c r="B7" s="137" t="s">
        <v>217</v>
      </c>
      <c r="C7" s="138">
        <v>417418</v>
      </c>
      <c r="D7" s="139">
        <v>78811.42</v>
      </c>
      <c r="E7" s="140">
        <f t="shared" si="0"/>
        <v>18.880695130540609</v>
      </c>
      <c r="F7" s="141">
        <f>D7-C7</f>
        <v>-338606.58</v>
      </c>
    </row>
    <row r="8" spans="1:7" ht="153" x14ac:dyDescent="0.25">
      <c r="A8" s="142" t="s">
        <v>9</v>
      </c>
      <c r="B8" s="143" t="s">
        <v>218</v>
      </c>
      <c r="C8" s="144">
        <v>998</v>
      </c>
      <c r="D8" s="145">
        <v>26.33</v>
      </c>
      <c r="E8" s="146">
        <f t="shared" si="0"/>
        <v>2.6382765531062122</v>
      </c>
      <c r="F8" s="147">
        <f t="shared" ref="F8:F72" si="2">D8-C8</f>
        <v>-971.67</v>
      </c>
    </row>
    <row r="9" spans="1:7" ht="76.5" x14ac:dyDescent="0.25">
      <c r="A9" s="142" t="s">
        <v>10</v>
      </c>
      <c r="B9" s="143" t="s">
        <v>219</v>
      </c>
      <c r="C9" s="144">
        <v>2926</v>
      </c>
      <c r="D9" s="145">
        <v>237.13</v>
      </c>
      <c r="E9" s="146">
        <f t="shared" si="0"/>
        <v>8.1042378673957618</v>
      </c>
      <c r="F9" s="147">
        <f t="shared" si="2"/>
        <v>-2688.87</v>
      </c>
    </row>
    <row r="10" spans="1:7" ht="127.5" x14ac:dyDescent="0.25">
      <c r="A10" s="142" t="s">
        <v>11</v>
      </c>
      <c r="B10" s="143" t="s">
        <v>220</v>
      </c>
      <c r="C10" s="144">
        <v>2268</v>
      </c>
      <c r="D10" s="145">
        <v>811.35</v>
      </c>
      <c r="E10" s="146">
        <f t="shared" si="0"/>
        <v>35.773809523809526</v>
      </c>
      <c r="F10" s="147">
        <f t="shared" si="2"/>
        <v>-1456.65</v>
      </c>
    </row>
    <row r="11" spans="1:7" ht="141" thickBot="1" x14ac:dyDescent="0.3">
      <c r="A11" s="148" t="s">
        <v>327</v>
      </c>
      <c r="B11" s="149" t="s">
        <v>328</v>
      </c>
      <c r="C11" s="150">
        <v>0</v>
      </c>
      <c r="D11" s="151">
        <v>179.95</v>
      </c>
      <c r="E11" s="152">
        <v>0</v>
      </c>
      <c r="F11" s="153">
        <f t="shared" si="2"/>
        <v>179.95</v>
      </c>
    </row>
    <row r="12" spans="1:7" ht="51.75" thickBot="1" x14ac:dyDescent="0.3">
      <c r="A12" s="128" t="s">
        <v>12</v>
      </c>
      <c r="B12" s="154" t="s">
        <v>13</v>
      </c>
      <c r="C12" s="130">
        <f>SUM(C15+C14)</f>
        <v>49326</v>
      </c>
      <c r="D12" s="130">
        <f>SUM(D15+D14)</f>
        <v>12486.06</v>
      </c>
      <c r="E12" s="130">
        <f t="shared" si="0"/>
        <v>25.313343875440943</v>
      </c>
      <c r="F12" s="155">
        <f t="shared" si="2"/>
        <v>-36839.94</v>
      </c>
    </row>
    <row r="13" spans="1:7" ht="39" thickBot="1" x14ac:dyDescent="0.3">
      <c r="A13" s="128" t="s">
        <v>329</v>
      </c>
      <c r="B13" s="154" t="s">
        <v>330</v>
      </c>
      <c r="C13" s="156">
        <f>C14+C16+C17+C18+C19</f>
        <v>49326</v>
      </c>
      <c r="D13" s="156">
        <f>D14+D15</f>
        <v>12486.06</v>
      </c>
      <c r="E13" s="130">
        <f t="shared" si="0"/>
        <v>25.313343875440943</v>
      </c>
      <c r="F13" s="155">
        <f t="shared" si="2"/>
        <v>-36839.94</v>
      </c>
    </row>
    <row r="14" spans="1:7" ht="38.25" x14ac:dyDescent="0.25">
      <c r="A14" s="157" t="s">
        <v>196</v>
      </c>
      <c r="B14" s="137" t="s">
        <v>197</v>
      </c>
      <c r="C14" s="140">
        <v>1713</v>
      </c>
      <c r="D14" s="140">
        <v>206.64</v>
      </c>
      <c r="E14" s="140">
        <f t="shared" si="0"/>
        <v>12.063047285464098</v>
      </c>
      <c r="F14" s="141">
        <f t="shared" si="2"/>
        <v>-1506.3600000000001</v>
      </c>
    </row>
    <row r="15" spans="1:7" ht="14.25" hidden="1" customHeight="1" x14ac:dyDescent="0.25">
      <c r="A15" s="158"/>
      <c r="B15" s="159" t="s">
        <v>483</v>
      </c>
      <c r="C15" s="160">
        <f>SUM(C16:C19)</f>
        <v>47613</v>
      </c>
      <c r="D15" s="160">
        <f>SUM(D16:D19)</f>
        <v>12279.42</v>
      </c>
      <c r="E15" s="161">
        <f t="shared" si="0"/>
        <v>25.790057337281837</v>
      </c>
      <c r="F15" s="162">
        <f t="shared" si="2"/>
        <v>-35333.58</v>
      </c>
    </row>
    <row r="16" spans="1:7" ht="164.25" customHeight="1" x14ac:dyDescent="0.25">
      <c r="A16" s="163" t="s">
        <v>266</v>
      </c>
      <c r="B16" s="164" t="s">
        <v>267</v>
      </c>
      <c r="C16" s="144">
        <v>21527</v>
      </c>
      <c r="D16" s="144">
        <v>5897.25</v>
      </c>
      <c r="E16" s="146">
        <f t="shared" si="0"/>
        <v>27.394667162168439</v>
      </c>
      <c r="F16" s="147">
        <f t="shared" si="2"/>
        <v>-15629.75</v>
      </c>
    </row>
    <row r="17" spans="1:6" ht="164.25" customHeight="1" x14ac:dyDescent="0.25">
      <c r="A17" s="163" t="s">
        <v>268</v>
      </c>
      <c r="B17" s="165" t="s">
        <v>331</v>
      </c>
      <c r="C17" s="144">
        <v>119</v>
      </c>
      <c r="D17" s="144">
        <v>37.79</v>
      </c>
      <c r="E17" s="146">
        <f t="shared" si="0"/>
        <v>31.756302521008401</v>
      </c>
      <c r="F17" s="147">
        <f t="shared" si="2"/>
        <v>-81.210000000000008</v>
      </c>
    </row>
    <row r="18" spans="1:6" ht="162" customHeight="1" x14ac:dyDescent="0.25">
      <c r="A18" s="166" t="s">
        <v>269</v>
      </c>
      <c r="B18" s="167" t="s">
        <v>332</v>
      </c>
      <c r="C18" s="144">
        <v>28666</v>
      </c>
      <c r="D18" s="144">
        <v>7135.57</v>
      </c>
      <c r="E18" s="146">
        <f t="shared" si="0"/>
        <v>24.892102141910279</v>
      </c>
      <c r="F18" s="147">
        <f t="shared" si="2"/>
        <v>-21530.43</v>
      </c>
    </row>
    <row r="19" spans="1:6" ht="166.5" thickBot="1" x14ac:dyDescent="0.3">
      <c r="A19" s="168" t="s">
        <v>270</v>
      </c>
      <c r="B19" s="169" t="s">
        <v>333</v>
      </c>
      <c r="C19" s="150">
        <v>-2699</v>
      </c>
      <c r="D19" s="150">
        <v>-791.19</v>
      </c>
      <c r="E19" s="152">
        <f t="shared" si="0"/>
        <v>29.314190440904042</v>
      </c>
      <c r="F19" s="153">
        <f t="shared" si="2"/>
        <v>1907.81</v>
      </c>
    </row>
    <row r="20" spans="1:6" ht="15.75" thickBot="1" x14ac:dyDescent="0.3">
      <c r="A20" s="128" t="s">
        <v>65</v>
      </c>
      <c r="B20" s="154" t="s">
        <v>66</v>
      </c>
      <c r="C20" s="130">
        <f t="shared" ref="C20:D20" si="3">SUM(C27+C30+C32+C21)</f>
        <v>61704</v>
      </c>
      <c r="D20" s="130">
        <f t="shared" si="3"/>
        <v>12199.73</v>
      </c>
      <c r="E20" s="130">
        <f t="shared" si="0"/>
        <v>19.771376247893166</v>
      </c>
      <c r="F20" s="155">
        <f t="shared" si="2"/>
        <v>-49504.270000000004</v>
      </c>
    </row>
    <row r="21" spans="1:6" ht="51.75" thickBot="1" x14ac:dyDescent="0.3">
      <c r="A21" s="128" t="s">
        <v>221</v>
      </c>
      <c r="B21" s="154" t="s">
        <v>222</v>
      </c>
      <c r="C21" s="130">
        <f>SUM(C22:C26)</f>
        <v>48673</v>
      </c>
      <c r="D21" s="130">
        <f>SUM(D22:D26)</f>
        <v>9622.42</v>
      </c>
      <c r="E21" s="130">
        <f t="shared" si="0"/>
        <v>19.769523144248353</v>
      </c>
      <c r="F21" s="155">
        <f t="shared" si="2"/>
        <v>-39050.58</v>
      </c>
    </row>
    <row r="22" spans="1:6" ht="51" customHeight="1" x14ac:dyDescent="0.25">
      <c r="A22" s="136" t="s">
        <v>198</v>
      </c>
      <c r="B22" s="137" t="s">
        <v>223</v>
      </c>
      <c r="C22" s="138">
        <v>18890</v>
      </c>
      <c r="D22" s="139">
        <v>4314.42</v>
      </c>
      <c r="E22" s="140">
        <f t="shared" si="0"/>
        <v>22.839703546850185</v>
      </c>
      <c r="F22" s="141">
        <f t="shared" si="2"/>
        <v>-14575.58</v>
      </c>
    </row>
    <row r="23" spans="1:6" ht="63.75" x14ac:dyDescent="0.25">
      <c r="A23" s="142" t="s">
        <v>334</v>
      </c>
      <c r="B23" s="143" t="s">
        <v>335</v>
      </c>
      <c r="C23" s="144">
        <v>0</v>
      </c>
      <c r="D23" s="145">
        <v>-0.16</v>
      </c>
      <c r="E23" s="146">
        <v>0</v>
      </c>
      <c r="F23" s="147">
        <f t="shared" si="2"/>
        <v>-0.16</v>
      </c>
    </row>
    <row r="24" spans="1:6" ht="89.25" x14ac:dyDescent="0.25">
      <c r="A24" s="142" t="s">
        <v>199</v>
      </c>
      <c r="B24" s="143" t="s">
        <v>224</v>
      </c>
      <c r="C24" s="144">
        <v>29783</v>
      </c>
      <c r="D24" s="145">
        <v>5310.33</v>
      </c>
      <c r="E24" s="146">
        <f t="shared" si="0"/>
        <v>17.830070845784508</v>
      </c>
      <c r="F24" s="147">
        <f t="shared" si="2"/>
        <v>-24472.67</v>
      </c>
    </row>
    <row r="25" spans="1:6" ht="77.25" thickBot="1" x14ac:dyDescent="0.3">
      <c r="A25" s="170" t="s">
        <v>336</v>
      </c>
      <c r="B25" s="171" t="s">
        <v>337</v>
      </c>
      <c r="C25" s="144">
        <v>0</v>
      </c>
      <c r="D25" s="145">
        <v>-2.17</v>
      </c>
      <c r="E25" s="146">
        <v>0</v>
      </c>
      <c r="F25" s="147">
        <f t="shared" si="2"/>
        <v>-2.17</v>
      </c>
    </row>
    <row r="26" spans="1:6" ht="51" hidden="1" x14ac:dyDescent="0.25">
      <c r="A26" s="148" t="s">
        <v>338</v>
      </c>
      <c r="B26" s="149" t="s">
        <v>339</v>
      </c>
      <c r="C26" s="150">
        <v>0</v>
      </c>
      <c r="D26" s="151">
        <v>0</v>
      </c>
      <c r="E26" s="152">
        <v>0</v>
      </c>
      <c r="F26" s="153">
        <f t="shared" si="2"/>
        <v>0</v>
      </c>
    </row>
    <row r="27" spans="1:6" ht="26.25" thickBot="1" x14ac:dyDescent="0.3">
      <c r="A27" s="128" t="s">
        <v>225</v>
      </c>
      <c r="B27" s="154" t="s">
        <v>15</v>
      </c>
      <c r="C27" s="156">
        <f t="shared" ref="C27:D27" si="4">SUM(C28:C29)</f>
        <v>390</v>
      </c>
      <c r="D27" s="156">
        <f t="shared" si="4"/>
        <v>-5.99</v>
      </c>
      <c r="E27" s="130">
        <f t="shared" si="0"/>
        <v>-1.535897435897436</v>
      </c>
      <c r="F27" s="155">
        <f t="shared" si="2"/>
        <v>-395.99</v>
      </c>
    </row>
    <row r="28" spans="1:6" ht="26.25" thickBot="1" x14ac:dyDescent="0.3">
      <c r="A28" s="136" t="s">
        <v>14</v>
      </c>
      <c r="B28" s="137" t="s">
        <v>15</v>
      </c>
      <c r="C28" s="138">
        <v>390</v>
      </c>
      <c r="D28" s="139">
        <v>-5.99</v>
      </c>
      <c r="E28" s="140">
        <f t="shared" si="0"/>
        <v>-1.535897435897436</v>
      </c>
      <c r="F28" s="141">
        <f t="shared" si="2"/>
        <v>-395.99</v>
      </c>
    </row>
    <row r="29" spans="1:6" ht="51" hidden="1" x14ac:dyDescent="0.25">
      <c r="A29" s="148" t="s">
        <v>340</v>
      </c>
      <c r="B29" s="149" t="s">
        <v>341</v>
      </c>
      <c r="C29" s="150">
        <v>0</v>
      </c>
      <c r="D29" s="151">
        <v>0</v>
      </c>
      <c r="E29" s="152">
        <v>0</v>
      </c>
      <c r="F29" s="153">
        <f t="shared" si="2"/>
        <v>0</v>
      </c>
    </row>
    <row r="30" spans="1:6" ht="15.75" thickBot="1" x14ac:dyDescent="0.3">
      <c r="A30" s="128" t="s">
        <v>226</v>
      </c>
      <c r="B30" s="154" t="s">
        <v>16</v>
      </c>
      <c r="C30" s="156">
        <f t="shared" ref="C30:D30" si="5">SUM(C31:C31)</f>
        <v>346</v>
      </c>
      <c r="D30" s="156">
        <f t="shared" si="5"/>
        <v>0.9</v>
      </c>
      <c r="E30" s="130">
        <f t="shared" si="0"/>
        <v>0.26011560693641617</v>
      </c>
      <c r="F30" s="155">
        <f t="shared" si="2"/>
        <v>-345.1</v>
      </c>
    </row>
    <row r="31" spans="1:6" ht="22.5" customHeight="1" thickBot="1" x14ac:dyDescent="0.3">
      <c r="A31" s="172" t="s">
        <v>17</v>
      </c>
      <c r="B31" s="173" t="s">
        <v>16</v>
      </c>
      <c r="C31" s="174">
        <v>346</v>
      </c>
      <c r="D31" s="175">
        <v>0.9</v>
      </c>
      <c r="E31" s="176">
        <f t="shared" si="0"/>
        <v>0.26011560693641617</v>
      </c>
      <c r="F31" s="177">
        <f t="shared" si="2"/>
        <v>-345.1</v>
      </c>
    </row>
    <row r="32" spans="1:6" ht="39" thickBot="1" x14ac:dyDescent="0.3">
      <c r="A32" s="128" t="s">
        <v>18</v>
      </c>
      <c r="B32" s="154" t="s">
        <v>19</v>
      </c>
      <c r="C32" s="130">
        <f t="shared" ref="C32:D32" si="6">SUM(C33)</f>
        <v>12295</v>
      </c>
      <c r="D32" s="130">
        <f t="shared" si="6"/>
        <v>2582.4</v>
      </c>
      <c r="E32" s="130">
        <f t="shared" si="0"/>
        <v>21.003660024400165</v>
      </c>
      <c r="F32" s="155">
        <f t="shared" si="2"/>
        <v>-9712.6</v>
      </c>
    </row>
    <row r="33" spans="1:6" ht="51.75" thickBot="1" x14ac:dyDescent="0.3">
      <c r="A33" s="172" t="s">
        <v>20</v>
      </c>
      <c r="B33" s="173" t="s">
        <v>200</v>
      </c>
      <c r="C33" s="174">
        <v>12295</v>
      </c>
      <c r="D33" s="175">
        <v>2582.4</v>
      </c>
      <c r="E33" s="176">
        <f t="shared" si="0"/>
        <v>21.003660024400165</v>
      </c>
      <c r="F33" s="177">
        <f t="shared" si="2"/>
        <v>-9712.6</v>
      </c>
    </row>
    <row r="34" spans="1:6" ht="23.25" customHeight="1" thickBot="1" x14ac:dyDescent="0.3">
      <c r="A34" s="128" t="s">
        <v>21</v>
      </c>
      <c r="B34" s="154" t="s">
        <v>22</v>
      </c>
      <c r="C34" s="130">
        <f t="shared" ref="C34:D34" si="7">SUM(C35+C37)</f>
        <v>32978</v>
      </c>
      <c r="D34" s="130">
        <f t="shared" si="7"/>
        <v>5661.4400000000005</v>
      </c>
      <c r="E34" s="130">
        <f t="shared" si="0"/>
        <v>17.167323670325672</v>
      </c>
      <c r="F34" s="155">
        <f t="shared" si="2"/>
        <v>-27316.559999999998</v>
      </c>
    </row>
    <row r="35" spans="1:6" ht="15.75" thickBot="1" x14ac:dyDescent="0.3">
      <c r="A35" s="128" t="s">
        <v>227</v>
      </c>
      <c r="B35" s="154" t="s">
        <v>23</v>
      </c>
      <c r="C35" s="130">
        <f>SUM(C36)</f>
        <v>9018</v>
      </c>
      <c r="D35" s="130">
        <f>SUM(D36)</f>
        <v>619.38</v>
      </c>
      <c r="E35" s="130">
        <f t="shared" si="0"/>
        <v>6.8682634730538927</v>
      </c>
      <c r="F35" s="155">
        <f t="shared" si="2"/>
        <v>-8398.6200000000008</v>
      </c>
    </row>
    <row r="36" spans="1:6" ht="64.5" thickBot="1" x14ac:dyDescent="0.3">
      <c r="A36" s="172" t="s">
        <v>24</v>
      </c>
      <c r="B36" s="173" t="s">
        <v>228</v>
      </c>
      <c r="C36" s="174">
        <v>9018</v>
      </c>
      <c r="D36" s="175">
        <v>619.38</v>
      </c>
      <c r="E36" s="176">
        <f t="shared" si="0"/>
        <v>6.8682634730538927</v>
      </c>
      <c r="F36" s="177">
        <f t="shared" si="2"/>
        <v>-8398.6200000000008</v>
      </c>
    </row>
    <row r="37" spans="1:6" ht="15.75" thickBot="1" x14ac:dyDescent="0.3">
      <c r="A37" s="128" t="s">
        <v>229</v>
      </c>
      <c r="B37" s="154" t="s">
        <v>25</v>
      </c>
      <c r="C37" s="156">
        <f>SUM(C38:C39)</f>
        <v>23960</v>
      </c>
      <c r="D37" s="156">
        <f>SUM(D38:D39)</f>
        <v>5042.0600000000004</v>
      </c>
      <c r="E37" s="130">
        <f t="shared" si="0"/>
        <v>21.043656093489147</v>
      </c>
      <c r="F37" s="155">
        <f t="shared" si="2"/>
        <v>-18917.939999999999</v>
      </c>
    </row>
    <row r="38" spans="1:6" ht="51" x14ac:dyDescent="0.25">
      <c r="A38" s="136" t="s">
        <v>63</v>
      </c>
      <c r="B38" s="137" t="s">
        <v>201</v>
      </c>
      <c r="C38" s="138">
        <v>15987</v>
      </c>
      <c r="D38" s="138">
        <v>4505.01</v>
      </c>
      <c r="E38" s="140">
        <f t="shared" si="0"/>
        <v>28.1792081065866</v>
      </c>
      <c r="F38" s="141">
        <f t="shared" si="2"/>
        <v>-11481.99</v>
      </c>
    </row>
    <row r="39" spans="1:6" ht="51.75" thickBot="1" x14ac:dyDescent="0.3">
      <c r="A39" s="148" t="s">
        <v>64</v>
      </c>
      <c r="B39" s="149" t="s">
        <v>202</v>
      </c>
      <c r="C39" s="150">
        <v>7973</v>
      </c>
      <c r="D39" s="150">
        <v>537.04999999999995</v>
      </c>
      <c r="E39" s="152">
        <f t="shared" si="0"/>
        <v>6.7358585225134826</v>
      </c>
      <c r="F39" s="153">
        <f t="shared" si="2"/>
        <v>-7435.95</v>
      </c>
    </row>
    <row r="40" spans="1:6" ht="26.25" thickBot="1" x14ac:dyDescent="0.3">
      <c r="A40" s="128" t="s">
        <v>26</v>
      </c>
      <c r="B40" s="154" t="s">
        <v>27</v>
      </c>
      <c r="C40" s="130">
        <f>SUM(C41:C42)</f>
        <v>8883</v>
      </c>
      <c r="D40" s="130">
        <f>SUM(D41:D42)</f>
        <v>2016.54</v>
      </c>
      <c r="E40" s="130">
        <f t="shared" si="0"/>
        <v>22.70111448834853</v>
      </c>
      <c r="F40" s="155">
        <f t="shared" si="2"/>
        <v>-6866.46</v>
      </c>
    </row>
    <row r="41" spans="1:6" ht="64.5" thickBot="1" x14ac:dyDescent="0.3">
      <c r="A41" s="136" t="s">
        <v>28</v>
      </c>
      <c r="B41" s="137" t="s">
        <v>29</v>
      </c>
      <c r="C41" s="138">
        <v>8883</v>
      </c>
      <c r="D41" s="139">
        <v>2016.54</v>
      </c>
      <c r="E41" s="140">
        <f t="shared" si="0"/>
        <v>22.70111448834853</v>
      </c>
      <c r="F41" s="141">
        <f t="shared" si="2"/>
        <v>-6866.46</v>
      </c>
    </row>
    <row r="42" spans="1:6" ht="76.5" hidden="1" x14ac:dyDescent="0.25">
      <c r="A42" s="148" t="s">
        <v>342</v>
      </c>
      <c r="B42" s="149" t="s">
        <v>343</v>
      </c>
      <c r="C42" s="150">
        <v>0</v>
      </c>
      <c r="D42" s="151">
        <v>0</v>
      </c>
      <c r="E42" s="152">
        <v>0</v>
      </c>
      <c r="F42" s="153">
        <f t="shared" si="2"/>
        <v>0</v>
      </c>
    </row>
    <row r="43" spans="1:6" ht="64.5" thickBot="1" x14ac:dyDescent="0.3">
      <c r="A43" s="128" t="s">
        <v>30</v>
      </c>
      <c r="B43" s="129" t="s">
        <v>31</v>
      </c>
      <c r="C43" s="130">
        <f>C44+C46+C50+C54+C57+C61+C48</f>
        <v>45416</v>
      </c>
      <c r="D43" s="130">
        <f>D44+D46+D50+D54+D57+D61+D48</f>
        <v>14471.34</v>
      </c>
      <c r="E43" s="130">
        <f t="shared" si="0"/>
        <v>31.863968645411312</v>
      </c>
      <c r="F43" s="155">
        <f t="shared" si="2"/>
        <v>-30944.66</v>
      </c>
    </row>
    <row r="44" spans="1:6" ht="96" customHeight="1" thickBot="1" x14ac:dyDescent="0.3">
      <c r="A44" s="128" t="s">
        <v>230</v>
      </c>
      <c r="B44" s="154" t="s">
        <v>344</v>
      </c>
      <c r="C44" s="178">
        <f>SUM(C45:C45)</f>
        <v>36583</v>
      </c>
      <c r="D44" s="178">
        <f>SUM(D45:D45)</f>
        <v>11993.8</v>
      </c>
      <c r="E44" s="130">
        <f t="shared" si="0"/>
        <v>32.785173441215868</v>
      </c>
      <c r="F44" s="155">
        <f t="shared" si="2"/>
        <v>-24589.200000000001</v>
      </c>
    </row>
    <row r="45" spans="1:6" ht="128.25" thickBot="1" x14ac:dyDescent="0.3">
      <c r="A45" s="172" t="s">
        <v>61</v>
      </c>
      <c r="B45" s="179" t="s">
        <v>345</v>
      </c>
      <c r="C45" s="174">
        <v>36583</v>
      </c>
      <c r="D45" s="175">
        <v>11993.8</v>
      </c>
      <c r="E45" s="176">
        <f t="shared" si="0"/>
        <v>32.785173441215868</v>
      </c>
      <c r="F45" s="177">
        <f t="shared" si="2"/>
        <v>-24589.200000000001</v>
      </c>
    </row>
    <row r="46" spans="1:6" ht="110.25" customHeight="1" thickBot="1" x14ac:dyDescent="0.3">
      <c r="A46" s="128" t="s">
        <v>231</v>
      </c>
      <c r="B46" s="180" t="s">
        <v>346</v>
      </c>
      <c r="C46" s="130">
        <f t="shared" ref="C46:D46" si="8">C47</f>
        <v>100</v>
      </c>
      <c r="D46" s="130">
        <f t="shared" si="8"/>
        <v>0</v>
      </c>
      <c r="E46" s="130">
        <f t="shared" si="0"/>
        <v>0</v>
      </c>
      <c r="F46" s="155">
        <f t="shared" si="2"/>
        <v>-100</v>
      </c>
    </row>
    <row r="47" spans="1:6" ht="128.25" thickBot="1" x14ac:dyDescent="0.3">
      <c r="A47" s="172" t="s">
        <v>193</v>
      </c>
      <c r="B47" s="179" t="s">
        <v>347</v>
      </c>
      <c r="C47" s="175">
        <v>100</v>
      </c>
      <c r="D47" s="175">
        <v>0</v>
      </c>
      <c r="E47" s="176">
        <f t="shared" si="0"/>
        <v>0</v>
      </c>
      <c r="F47" s="177">
        <f t="shared" si="2"/>
        <v>-100</v>
      </c>
    </row>
    <row r="48" spans="1:6" ht="121.5" customHeight="1" thickBot="1" x14ac:dyDescent="0.3">
      <c r="A48" s="128" t="s">
        <v>500</v>
      </c>
      <c r="B48" s="180" t="s">
        <v>501</v>
      </c>
      <c r="C48" s="178">
        <f>SUM(C49)</f>
        <v>0</v>
      </c>
      <c r="D48" s="178">
        <f>SUM(D49)</f>
        <v>6.15</v>
      </c>
      <c r="E48" s="130">
        <v>0</v>
      </c>
      <c r="F48" s="155">
        <f>SUM(F49)</f>
        <v>6.15</v>
      </c>
    </row>
    <row r="49" spans="1:6" ht="141" thickBot="1" x14ac:dyDescent="0.3">
      <c r="A49" s="181" t="s">
        <v>502</v>
      </c>
      <c r="B49" s="182" t="s">
        <v>503</v>
      </c>
      <c r="C49" s="183">
        <v>0</v>
      </c>
      <c r="D49" s="183">
        <v>6.15</v>
      </c>
      <c r="E49" s="183">
        <v>0</v>
      </c>
      <c r="F49" s="184">
        <f t="shared" si="2"/>
        <v>6.15</v>
      </c>
    </row>
    <row r="50" spans="1:6" ht="51.75" thickBot="1" x14ac:dyDescent="0.3">
      <c r="A50" s="185" t="s">
        <v>234</v>
      </c>
      <c r="B50" s="186" t="s">
        <v>235</v>
      </c>
      <c r="C50" s="187">
        <f>SUM(C51:C53)</f>
        <v>4769</v>
      </c>
      <c r="D50" s="187">
        <f>SUM(D51:D53)</f>
        <v>1225.33</v>
      </c>
      <c r="E50" s="188">
        <f t="shared" si="0"/>
        <v>25.69364646676452</v>
      </c>
      <c r="F50" s="189">
        <f t="shared" si="2"/>
        <v>-3543.67</v>
      </c>
    </row>
    <row r="51" spans="1:6" ht="90.75" customHeight="1" x14ac:dyDescent="0.25">
      <c r="A51" s="136" t="s">
        <v>32</v>
      </c>
      <c r="B51" s="190" t="s">
        <v>348</v>
      </c>
      <c r="C51" s="139">
        <v>4405</v>
      </c>
      <c r="D51" s="139">
        <v>1126.31</v>
      </c>
      <c r="E51" s="140">
        <f t="shared" si="0"/>
        <v>25.568898978433594</v>
      </c>
      <c r="F51" s="141">
        <f t="shared" si="2"/>
        <v>-3278.69</v>
      </c>
    </row>
    <row r="52" spans="1:6" ht="89.25" x14ac:dyDescent="0.25">
      <c r="A52" s="142" t="s">
        <v>484</v>
      </c>
      <c r="B52" s="191" t="s">
        <v>485</v>
      </c>
      <c r="C52" s="145">
        <v>0</v>
      </c>
      <c r="D52" s="145">
        <v>12.5</v>
      </c>
      <c r="E52" s="146">
        <v>0</v>
      </c>
      <c r="F52" s="147">
        <f t="shared" si="2"/>
        <v>12.5</v>
      </c>
    </row>
    <row r="53" spans="1:6" ht="64.5" thickBot="1" x14ac:dyDescent="0.3">
      <c r="A53" s="148" t="s">
        <v>33</v>
      </c>
      <c r="B53" s="192" t="s">
        <v>349</v>
      </c>
      <c r="C53" s="151">
        <v>364</v>
      </c>
      <c r="D53" s="151">
        <v>86.52</v>
      </c>
      <c r="E53" s="152">
        <f t="shared" si="0"/>
        <v>23.769230769230766</v>
      </c>
      <c r="F53" s="153">
        <f t="shared" si="2"/>
        <v>-277.48</v>
      </c>
    </row>
    <row r="54" spans="1:6" ht="64.5" thickBot="1" x14ac:dyDescent="0.3">
      <c r="A54" s="193" t="s">
        <v>232</v>
      </c>
      <c r="B54" s="180" t="s">
        <v>350</v>
      </c>
      <c r="C54" s="178">
        <f t="shared" ref="C54:D54" si="9">SUM(C55:C56)</f>
        <v>78</v>
      </c>
      <c r="D54" s="178">
        <f t="shared" si="9"/>
        <v>2.5299999999999998</v>
      </c>
      <c r="E54" s="130">
        <f t="shared" si="0"/>
        <v>3.2435897435897436</v>
      </c>
      <c r="F54" s="155">
        <f t="shared" si="2"/>
        <v>-75.47</v>
      </c>
    </row>
    <row r="55" spans="1:6" ht="153" x14ac:dyDescent="0.25">
      <c r="A55" s="194" t="s">
        <v>233</v>
      </c>
      <c r="B55" s="190" t="s">
        <v>351</v>
      </c>
      <c r="C55" s="139">
        <v>58</v>
      </c>
      <c r="D55" s="139">
        <v>2.5299999999999998</v>
      </c>
      <c r="E55" s="140">
        <f t="shared" si="0"/>
        <v>4.3620689655172411</v>
      </c>
      <c r="F55" s="141">
        <f t="shared" si="2"/>
        <v>-55.47</v>
      </c>
    </row>
    <row r="56" spans="1:6" ht="128.25" thickBot="1" x14ac:dyDescent="0.3">
      <c r="A56" s="195" t="s">
        <v>271</v>
      </c>
      <c r="B56" s="192" t="s">
        <v>352</v>
      </c>
      <c r="C56" s="151">
        <v>20</v>
      </c>
      <c r="D56" s="151">
        <v>0</v>
      </c>
      <c r="E56" s="152">
        <f t="shared" si="0"/>
        <v>0</v>
      </c>
      <c r="F56" s="153">
        <f t="shared" si="2"/>
        <v>-20</v>
      </c>
    </row>
    <row r="57" spans="1:6" ht="90" thickBot="1" x14ac:dyDescent="0.3">
      <c r="A57" s="193" t="s">
        <v>272</v>
      </c>
      <c r="B57" s="196" t="s">
        <v>273</v>
      </c>
      <c r="C57" s="130">
        <f>SUM(C58:C60)</f>
        <v>2</v>
      </c>
      <c r="D57" s="130">
        <f>SUM(D58:D60)</f>
        <v>0.08</v>
      </c>
      <c r="E57" s="130">
        <f t="shared" si="0"/>
        <v>4</v>
      </c>
      <c r="F57" s="155">
        <f t="shared" si="2"/>
        <v>-1.92</v>
      </c>
    </row>
    <row r="58" spans="1:6" ht="216.75" x14ac:dyDescent="0.25">
      <c r="A58" s="194" t="s">
        <v>274</v>
      </c>
      <c r="B58" s="197" t="s">
        <v>275</v>
      </c>
      <c r="C58" s="138">
        <v>1</v>
      </c>
      <c r="D58" s="139">
        <v>0.01</v>
      </c>
      <c r="E58" s="140">
        <f t="shared" si="0"/>
        <v>1</v>
      </c>
      <c r="F58" s="141">
        <f t="shared" si="2"/>
        <v>-0.99</v>
      </c>
    </row>
    <row r="59" spans="1:6" ht="198" customHeight="1" x14ac:dyDescent="0.25">
      <c r="A59" s="198" t="s">
        <v>276</v>
      </c>
      <c r="B59" s="199" t="s">
        <v>277</v>
      </c>
      <c r="C59" s="145">
        <v>1</v>
      </c>
      <c r="D59" s="145">
        <v>0</v>
      </c>
      <c r="E59" s="146">
        <f t="shared" si="0"/>
        <v>0</v>
      </c>
      <c r="F59" s="147">
        <f t="shared" si="2"/>
        <v>-1</v>
      </c>
    </row>
    <row r="60" spans="1:6" ht="273" customHeight="1" thickBot="1" x14ac:dyDescent="0.3">
      <c r="A60" s="195" t="s">
        <v>486</v>
      </c>
      <c r="B60" s="200" t="s">
        <v>487</v>
      </c>
      <c r="C60" s="151">
        <v>0</v>
      </c>
      <c r="D60" s="151">
        <v>7.0000000000000007E-2</v>
      </c>
      <c r="E60" s="152">
        <v>0</v>
      </c>
      <c r="F60" s="153">
        <f t="shared" si="2"/>
        <v>7.0000000000000007E-2</v>
      </c>
    </row>
    <row r="61" spans="1:6" ht="115.5" thickBot="1" x14ac:dyDescent="0.3">
      <c r="A61" s="128" t="s">
        <v>236</v>
      </c>
      <c r="B61" s="180" t="s">
        <v>237</v>
      </c>
      <c r="C61" s="130">
        <f>SUM(C62:C65)</f>
        <v>3884</v>
      </c>
      <c r="D61" s="130">
        <f>SUM(D62:D65)</f>
        <v>1243.45</v>
      </c>
      <c r="E61" s="130">
        <f t="shared" si="0"/>
        <v>32.01467559217302</v>
      </c>
      <c r="F61" s="155">
        <f t="shared" si="2"/>
        <v>-2640.55</v>
      </c>
    </row>
    <row r="62" spans="1:6" ht="140.25" x14ac:dyDescent="0.25">
      <c r="A62" s="136" t="s">
        <v>238</v>
      </c>
      <c r="B62" s="197" t="s">
        <v>353</v>
      </c>
      <c r="C62" s="140">
        <v>3211</v>
      </c>
      <c r="D62" s="140">
        <v>1016.53</v>
      </c>
      <c r="E62" s="140">
        <f t="shared" si="0"/>
        <v>31.657739022111492</v>
      </c>
      <c r="F62" s="141">
        <f t="shared" si="2"/>
        <v>-2194.4700000000003</v>
      </c>
    </row>
    <row r="63" spans="1:6" ht="204" x14ac:dyDescent="0.25">
      <c r="A63" s="142" t="s">
        <v>278</v>
      </c>
      <c r="B63" s="199" t="s">
        <v>354</v>
      </c>
      <c r="C63" s="146">
        <v>19</v>
      </c>
      <c r="D63" s="146">
        <v>0</v>
      </c>
      <c r="E63" s="146">
        <f t="shared" si="0"/>
        <v>0</v>
      </c>
      <c r="F63" s="147">
        <f t="shared" si="2"/>
        <v>-19</v>
      </c>
    </row>
    <row r="64" spans="1:6" ht="204" x14ac:dyDescent="0.25">
      <c r="A64" s="142" t="s">
        <v>279</v>
      </c>
      <c r="B64" s="199" t="s">
        <v>355</v>
      </c>
      <c r="C64" s="145">
        <v>44</v>
      </c>
      <c r="D64" s="145">
        <v>23.15</v>
      </c>
      <c r="E64" s="146">
        <f t="shared" si="0"/>
        <v>52.61363636363636</v>
      </c>
      <c r="F64" s="147">
        <f t="shared" si="2"/>
        <v>-20.85</v>
      </c>
    </row>
    <row r="65" spans="1:6" ht="204.75" thickBot="1" x14ac:dyDescent="0.3">
      <c r="A65" s="148" t="s">
        <v>280</v>
      </c>
      <c r="B65" s="200" t="s">
        <v>356</v>
      </c>
      <c r="C65" s="151">
        <f>390+220</f>
        <v>610</v>
      </c>
      <c r="D65" s="151">
        <v>203.77</v>
      </c>
      <c r="E65" s="152">
        <f t="shared" si="0"/>
        <v>33.404918032786881</v>
      </c>
      <c r="F65" s="153">
        <f t="shared" si="2"/>
        <v>-406.23</v>
      </c>
    </row>
    <row r="66" spans="1:6" ht="26.25" thickBot="1" x14ac:dyDescent="0.3">
      <c r="A66" s="201" t="s">
        <v>34</v>
      </c>
      <c r="B66" s="202" t="s">
        <v>35</v>
      </c>
      <c r="C66" s="203">
        <f t="shared" ref="C66:D66" si="10">SUM(C67)</f>
        <v>1145</v>
      </c>
      <c r="D66" s="203">
        <f t="shared" si="10"/>
        <v>12337.36</v>
      </c>
      <c r="E66" s="203">
        <f t="shared" si="0"/>
        <v>1077.4986899563321</v>
      </c>
      <c r="F66" s="204">
        <f t="shared" si="2"/>
        <v>11192.36</v>
      </c>
    </row>
    <row r="67" spans="1:6" ht="26.25" thickBot="1" x14ac:dyDescent="0.3">
      <c r="A67" s="128" t="s">
        <v>239</v>
      </c>
      <c r="B67" s="154" t="s">
        <v>36</v>
      </c>
      <c r="C67" s="130">
        <f>SUM(C68:C71)</f>
        <v>1145</v>
      </c>
      <c r="D67" s="130">
        <f>SUM(D68:D71)</f>
        <v>12337.36</v>
      </c>
      <c r="E67" s="130">
        <f t="shared" si="0"/>
        <v>1077.4986899563321</v>
      </c>
      <c r="F67" s="155">
        <f t="shared" si="2"/>
        <v>11192.36</v>
      </c>
    </row>
    <row r="68" spans="1:6" ht="89.25" x14ac:dyDescent="0.25">
      <c r="A68" s="136" t="s">
        <v>37</v>
      </c>
      <c r="B68" s="137" t="s">
        <v>281</v>
      </c>
      <c r="C68" s="139">
        <v>361</v>
      </c>
      <c r="D68" s="139">
        <v>10809.25</v>
      </c>
      <c r="E68" s="140">
        <f t="shared" si="0"/>
        <v>2994.252077562327</v>
      </c>
      <c r="F68" s="141">
        <f t="shared" si="2"/>
        <v>10448.25</v>
      </c>
    </row>
    <row r="69" spans="1:6" ht="76.5" x14ac:dyDescent="0.25">
      <c r="A69" s="142" t="s">
        <v>38</v>
      </c>
      <c r="B69" s="143" t="s">
        <v>282</v>
      </c>
      <c r="C69" s="145">
        <v>580</v>
      </c>
      <c r="D69" s="145">
        <v>148.85</v>
      </c>
      <c r="E69" s="146">
        <f t="shared" si="0"/>
        <v>25.663793103448274</v>
      </c>
      <c r="F69" s="147">
        <f t="shared" si="2"/>
        <v>-431.15</v>
      </c>
    </row>
    <row r="70" spans="1:6" ht="89.25" x14ac:dyDescent="0.25">
      <c r="A70" s="142" t="s">
        <v>203</v>
      </c>
      <c r="B70" s="143" t="s">
        <v>357</v>
      </c>
      <c r="C70" s="145">
        <v>204</v>
      </c>
      <c r="D70" s="145">
        <v>84.98</v>
      </c>
      <c r="E70" s="146">
        <f t="shared" si="0"/>
        <v>41.656862745098039</v>
      </c>
      <c r="F70" s="147">
        <f t="shared" si="2"/>
        <v>-119.02</v>
      </c>
    </row>
    <row r="71" spans="1:6" ht="90" thickBot="1" x14ac:dyDescent="0.3">
      <c r="A71" s="148" t="s">
        <v>240</v>
      </c>
      <c r="B71" s="149" t="s">
        <v>358</v>
      </c>
      <c r="C71" s="151">
        <v>0</v>
      </c>
      <c r="D71" s="151">
        <v>1294.28</v>
      </c>
      <c r="E71" s="152">
        <v>0</v>
      </c>
      <c r="F71" s="153">
        <f t="shared" si="2"/>
        <v>1294.28</v>
      </c>
    </row>
    <row r="72" spans="1:6" ht="39" thickBot="1" x14ac:dyDescent="0.3">
      <c r="A72" s="128" t="s">
        <v>39</v>
      </c>
      <c r="B72" s="154" t="s">
        <v>40</v>
      </c>
      <c r="C72" s="130">
        <f>SUM(C73)</f>
        <v>64</v>
      </c>
      <c r="D72" s="130">
        <f>SUM(D73)</f>
        <v>1266.31</v>
      </c>
      <c r="E72" s="130">
        <f t="shared" si="0"/>
        <v>1978.609375</v>
      </c>
      <c r="F72" s="155">
        <f t="shared" si="2"/>
        <v>1202.31</v>
      </c>
    </row>
    <row r="73" spans="1:6" ht="26.25" thickBot="1" x14ac:dyDescent="0.3">
      <c r="A73" s="132" t="s">
        <v>241</v>
      </c>
      <c r="B73" s="205" t="s">
        <v>204</v>
      </c>
      <c r="C73" s="134">
        <f t="shared" ref="C73:D73" si="11">SUM(C74+C76)</f>
        <v>64</v>
      </c>
      <c r="D73" s="134">
        <f t="shared" si="11"/>
        <v>1266.31</v>
      </c>
      <c r="E73" s="134">
        <f t="shared" ref="E73:E143" si="12">D73/C73*100</f>
        <v>1978.609375</v>
      </c>
      <c r="F73" s="206">
        <f t="shared" ref="F73:F136" si="13">D73-C73</f>
        <v>1202.31</v>
      </c>
    </row>
    <row r="74" spans="1:6" ht="39" thickBot="1" x14ac:dyDescent="0.3">
      <c r="A74" s="128" t="s">
        <v>242</v>
      </c>
      <c r="B74" s="154" t="s">
        <v>243</v>
      </c>
      <c r="C74" s="130">
        <f t="shared" ref="C74:D74" si="14">SUM(C75)</f>
        <v>44</v>
      </c>
      <c r="D74" s="130">
        <f t="shared" si="14"/>
        <v>12.03</v>
      </c>
      <c r="E74" s="130">
        <f t="shared" si="12"/>
        <v>27.340909090909086</v>
      </c>
      <c r="F74" s="155">
        <f t="shared" si="13"/>
        <v>-31.97</v>
      </c>
    </row>
    <row r="75" spans="1:6" ht="51.75" thickBot="1" x14ac:dyDescent="0.3">
      <c r="A75" s="172" t="s">
        <v>41</v>
      </c>
      <c r="B75" s="173" t="s">
        <v>67</v>
      </c>
      <c r="C75" s="175">
        <v>44</v>
      </c>
      <c r="D75" s="175">
        <v>12.03</v>
      </c>
      <c r="E75" s="176">
        <f t="shared" si="12"/>
        <v>27.340909090909086</v>
      </c>
      <c r="F75" s="177">
        <f t="shared" si="13"/>
        <v>-31.97</v>
      </c>
    </row>
    <row r="76" spans="1:6" ht="26.25" thickBot="1" x14ac:dyDescent="0.3">
      <c r="A76" s="128" t="s">
        <v>244</v>
      </c>
      <c r="B76" s="154" t="s">
        <v>245</v>
      </c>
      <c r="C76" s="178">
        <f t="shared" ref="C76:D76" si="15">SUM(C77:C82)</f>
        <v>20</v>
      </c>
      <c r="D76" s="178">
        <f t="shared" si="15"/>
        <v>1254.28</v>
      </c>
      <c r="E76" s="130">
        <f t="shared" si="12"/>
        <v>6271.4</v>
      </c>
      <c r="F76" s="155">
        <f t="shared" si="13"/>
        <v>1234.28</v>
      </c>
    </row>
    <row r="77" spans="1:6" ht="51" x14ac:dyDescent="0.25">
      <c r="A77" s="136" t="s">
        <v>283</v>
      </c>
      <c r="B77" s="207" t="s">
        <v>359</v>
      </c>
      <c r="C77" s="140">
        <v>0</v>
      </c>
      <c r="D77" s="140">
        <v>27.8</v>
      </c>
      <c r="E77" s="140">
        <v>0</v>
      </c>
      <c r="F77" s="141">
        <f t="shared" si="13"/>
        <v>27.8</v>
      </c>
    </row>
    <row r="78" spans="1:6" ht="51" hidden="1" x14ac:dyDescent="0.25">
      <c r="A78" s="142" t="s">
        <v>360</v>
      </c>
      <c r="B78" s="208" t="s">
        <v>359</v>
      </c>
      <c r="C78" s="146">
        <v>0</v>
      </c>
      <c r="D78" s="146">
        <v>0</v>
      </c>
      <c r="E78" s="146">
        <v>0</v>
      </c>
      <c r="F78" s="147">
        <f t="shared" si="13"/>
        <v>0</v>
      </c>
    </row>
    <row r="79" spans="1:6" ht="51" hidden="1" x14ac:dyDescent="0.25">
      <c r="A79" s="209" t="s">
        <v>361</v>
      </c>
      <c r="B79" s="208" t="s">
        <v>359</v>
      </c>
      <c r="C79" s="146">
        <v>0</v>
      </c>
      <c r="D79" s="146">
        <v>0</v>
      </c>
      <c r="E79" s="146">
        <v>0</v>
      </c>
      <c r="F79" s="147">
        <f t="shared" si="13"/>
        <v>0</v>
      </c>
    </row>
    <row r="80" spans="1:6" ht="51" hidden="1" x14ac:dyDescent="0.25">
      <c r="A80" s="142" t="s">
        <v>362</v>
      </c>
      <c r="B80" s="208" t="s">
        <v>359</v>
      </c>
      <c r="C80" s="145">
        <v>0</v>
      </c>
      <c r="D80" s="145">
        <v>0</v>
      </c>
      <c r="E80" s="146">
        <v>0</v>
      </c>
      <c r="F80" s="147">
        <f t="shared" si="13"/>
        <v>0</v>
      </c>
    </row>
    <row r="81" spans="1:6" ht="54.75" customHeight="1" x14ac:dyDescent="0.25">
      <c r="A81" s="142" t="s">
        <v>363</v>
      </c>
      <c r="B81" s="208" t="s">
        <v>364</v>
      </c>
      <c r="C81" s="145">
        <v>0</v>
      </c>
      <c r="D81" s="145">
        <v>1142.5899999999999</v>
      </c>
      <c r="E81" s="146">
        <v>0</v>
      </c>
      <c r="F81" s="147">
        <f t="shared" si="13"/>
        <v>1142.5899999999999</v>
      </c>
    </row>
    <row r="82" spans="1:6" ht="64.5" thickBot="1" x14ac:dyDescent="0.3">
      <c r="A82" s="148" t="s">
        <v>284</v>
      </c>
      <c r="B82" s="210" t="s">
        <v>365</v>
      </c>
      <c r="C82" s="151">
        <v>20</v>
      </c>
      <c r="D82" s="151">
        <v>83.89</v>
      </c>
      <c r="E82" s="152">
        <f t="shared" si="12"/>
        <v>419.45</v>
      </c>
      <c r="F82" s="153">
        <f t="shared" si="13"/>
        <v>63.89</v>
      </c>
    </row>
    <row r="83" spans="1:6" ht="39" thickBot="1" x14ac:dyDescent="0.3">
      <c r="A83" s="128" t="s">
        <v>42</v>
      </c>
      <c r="B83" s="154" t="s">
        <v>43</v>
      </c>
      <c r="C83" s="130">
        <f>SUM(C90+C86+C84)</f>
        <v>2201</v>
      </c>
      <c r="D83" s="130">
        <f>SUM(D90+D86+D84)</f>
        <v>1880.35</v>
      </c>
      <c r="E83" s="130">
        <f t="shared" si="12"/>
        <v>85.43162199000453</v>
      </c>
      <c r="F83" s="155">
        <f t="shared" si="13"/>
        <v>-320.65000000000009</v>
      </c>
    </row>
    <row r="84" spans="1:6" hidden="1" x14ac:dyDescent="0.25">
      <c r="A84" s="211" t="s">
        <v>44</v>
      </c>
      <c r="B84" s="212" t="s">
        <v>45</v>
      </c>
      <c r="C84" s="213">
        <f t="shared" ref="C84:D84" si="16">SUM(C85)</f>
        <v>0</v>
      </c>
      <c r="D84" s="213">
        <f t="shared" si="16"/>
        <v>0</v>
      </c>
      <c r="E84" s="213">
        <v>0</v>
      </c>
      <c r="F84" s="141">
        <f t="shared" si="13"/>
        <v>0</v>
      </c>
    </row>
    <row r="85" spans="1:6" ht="38.25" hidden="1" x14ac:dyDescent="0.25">
      <c r="A85" s="148" t="s">
        <v>46</v>
      </c>
      <c r="B85" s="149" t="s">
        <v>195</v>
      </c>
      <c r="C85" s="151">
        <v>0</v>
      </c>
      <c r="D85" s="151">
        <v>0</v>
      </c>
      <c r="E85" s="152">
        <v>0</v>
      </c>
      <c r="F85" s="153">
        <f t="shared" si="13"/>
        <v>0</v>
      </c>
    </row>
    <row r="86" spans="1:6" ht="102.75" thickBot="1" x14ac:dyDescent="0.3">
      <c r="A86" s="128" t="s">
        <v>246</v>
      </c>
      <c r="B86" s="180" t="s">
        <v>247</v>
      </c>
      <c r="C86" s="130">
        <f t="shared" ref="C86:D86" si="17">SUM(C87:C89)</f>
        <v>1018</v>
      </c>
      <c r="D86" s="130">
        <f t="shared" si="17"/>
        <v>211.76</v>
      </c>
      <c r="E86" s="130">
        <f t="shared" si="12"/>
        <v>20.801571709233791</v>
      </c>
      <c r="F86" s="155">
        <f t="shared" si="13"/>
        <v>-806.24</v>
      </c>
    </row>
    <row r="87" spans="1:6" ht="114.75" hidden="1" x14ac:dyDescent="0.25">
      <c r="A87" s="136" t="s">
        <v>366</v>
      </c>
      <c r="B87" s="214" t="s">
        <v>367</v>
      </c>
      <c r="C87" s="139">
        <v>0</v>
      </c>
      <c r="D87" s="139">
        <v>0</v>
      </c>
      <c r="E87" s="140">
        <v>0</v>
      </c>
      <c r="F87" s="141">
        <f t="shared" si="13"/>
        <v>0</v>
      </c>
    </row>
    <row r="88" spans="1:6" ht="141" thickBot="1" x14ac:dyDescent="0.3">
      <c r="A88" s="142" t="s">
        <v>47</v>
      </c>
      <c r="B88" s="191" t="s">
        <v>368</v>
      </c>
      <c r="C88" s="145">
        <v>1018</v>
      </c>
      <c r="D88" s="145">
        <v>211.76</v>
      </c>
      <c r="E88" s="146">
        <f t="shared" si="12"/>
        <v>20.801571709233791</v>
      </c>
      <c r="F88" s="147">
        <f t="shared" si="13"/>
        <v>-806.24</v>
      </c>
    </row>
    <row r="89" spans="1:6" ht="140.25" hidden="1" x14ac:dyDescent="0.25">
      <c r="A89" s="148" t="s">
        <v>369</v>
      </c>
      <c r="B89" s="192" t="s">
        <v>370</v>
      </c>
      <c r="C89" s="151">
        <v>0</v>
      </c>
      <c r="D89" s="151">
        <v>0</v>
      </c>
      <c r="E89" s="152">
        <v>0</v>
      </c>
      <c r="F89" s="153">
        <f t="shared" si="13"/>
        <v>0</v>
      </c>
    </row>
    <row r="90" spans="1:6" ht="42" customHeight="1" thickBot="1" x14ac:dyDescent="0.3">
      <c r="A90" s="128" t="s">
        <v>248</v>
      </c>
      <c r="B90" s="154" t="s">
        <v>249</v>
      </c>
      <c r="C90" s="156">
        <f>C91+C92</f>
        <v>1183</v>
      </c>
      <c r="D90" s="156">
        <f>D91+D92</f>
        <v>1668.59</v>
      </c>
      <c r="E90" s="130">
        <f t="shared" si="12"/>
        <v>141.04733727810651</v>
      </c>
      <c r="F90" s="155">
        <f t="shared" si="13"/>
        <v>485.58999999999992</v>
      </c>
    </row>
    <row r="91" spans="1:6" ht="69" customHeight="1" x14ac:dyDescent="0.25">
      <c r="A91" s="136" t="s">
        <v>48</v>
      </c>
      <c r="B91" s="137" t="s">
        <v>371</v>
      </c>
      <c r="C91" s="139">
        <v>1183</v>
      </c>
      <c r="D91" s="139">
        <v>1644.28</v>
      </c>
      <c r="E91" s="140">
        <f t="shared" si="12"/>
        <v>138.99239222316143</v>
      </c>
      <c r="F91" s="141">
        <f t="shared" si="13"/>
        <v>461.28</v>
      </c>
    </row>
    <row r="92" spans="1:6" ht="77.25" thickBot="1" x14ac:dyDescent="0.3">
      <c r="A92" s="148" t="s">
        <v>488</v>
      </c>
      <c r="B92" s="149" t="s">
        <v>489</v>
      </c>
      <c r="C92" s="151">
        <v>0</v>
      </c>
      <c r="D92" s="151">
        <v>24.31</v>
      </c>
      <c r="E92" s="152" t="s">
        <v>189</v>
      </c>
      <c r="F92" s="153">
        <f t="shared" si="13"/>
        <v>24.31</v>
      </c>
    </row>
    <row r="93" spans="1:6" ht="26.25" thickBot="1" x14ac:dyDescent="0.3">
      <c r="A93" s="128" t="s">
        <v>49</v>
      </c>
      <c r="B93" s="154" t="s">
        <v>50</v>
      </c>
      <c r="C93" s="130">
        <f>C94+C116+C118+C123</f>
        <v>1694</v>
      </c>
      <c r="D93" s="130">
        <f>D94+D116+D118+D123</f>
        <v>547.64</v>
      </c>
      <c r="E93" s="130">
        <f t="shared" si="12"/>
        <v>32.328217237308145</v>
      </c>
      <c r="F93" s="155">
        <f t="shared" si="13"/>
        <v>-1146.3600000000001</v>
      </c>
    </row>
    <row r="94" spans="1:6" ht="62.25" customHeight="1" thickBot="1" x14ac:dyDescent="0.3">
      <c r="A94" s="215" t="s">
        <v>454</v>
      </c>
      <c r="B94" s="216" t="s">
        <v>455</v>
      </c>
      <c r="C94" s="217">
        <f>C95+C98+C101+C105+C106+C107+C108+C109+C110+C113+C104</f>
        <v>617.8900000000001</v>
      </c>
      <c r="D94" s="217">
        <f>D95+D98+D101+D105+D106+D107+D108+D109+D110+D113+D104</f>
        <v>215.17999999999998</v>
      </c>
      <c r="E94" s="217">
        <f t="shared" si="12"/>
        <v>34.824968845587392</v>
      </c>
      <c r="F94" s="218">
        <f t="shared" si="13"/>
        <v>-402.71000000000015</v>
      </c>
    </row>
    <row r="95" spans="1:6" ht="126.75" customHeight="1" thickBot="1" x14ac:dyDescent="0.3">
      <c r="A95" s="219" t="s">
        <v>285</v>
      </c>
      <c r="B95" s="220" t="s">
        <v>372</v>
      </c>
      <c r="C95" s="130">
        <f>SUM(C96+C97)</f>
        <v>5.41</v>
      </c>
      <c r="D95" s="130">
        <f t="shared" ref="D95" si="18">SUM(D96+D97)</f>
        <v>5.9</v>
      </c>
      <c r="E95" s="130">
        <f t="shared" si="12"/>
        <v>109.0573012939002</v>
      </c>
      <c r="F95" s="155">
        <f t="shared" si="13"/>
        <v>0.49000000000000021</v>
      </c>
    </row>
    <row r="96" spans="1:6" ht="123.75" customHeight="1" x14ac:dyDescent="0.25">
      <c r="A96" s="221" t="s">
        <v>286</v>
      </c>
      <c r="B96" s="222" t="s">
        <v>373</v>
      </c>
      <c r="C96" s="140">
        <v>1</v>
      </c>
      <c r="D96" s="140">
        <v>4.5</v>
      </c>
      <c r="E96" s="140">
        <f t="shared" si="12"/>
        <v>450</v>
      </c>
      <c r="F96" s="141">
        <f t="shared" si="13"/>
        <v>3.5</v>
      </c>
    </row>
    <row r="97" spans="1:6" ht="115.5" thickBot="1" x14ac:dyDescent="0.3">
      <c r="A97" s="223" t="s">
        <v>250</v>
      </c>
      <c r="B97" s="224" t="s">
        <v>373</v>
      </c>
      <c r="C97" s="152">
        <v>4.41</v>
      </c>
      <c r="D97" s="152">
        <v>1.4</v>
      </c>
      <c r="E97" s="152">
        <f t="shared" si="12"/>
        <v>31.746031746031743</v>
      </c>
      <c r="F97" s="153">
        <f t="shared" si="13"/>
        <v>-3.0100000000000002</v>
      </c>
    </row>
    <row r="98" spans="1:6" ht="154.5" thickBot="1" x14ac:dyDescent="0.3">
      <c r="A98" s="219" t="s">
        <v>287</v>
      </c>
      <c r="B98" s="225" t="s">
        <v>374</v>
      </c>
      <c r="C98" s="130">
        <f>SUM(C99:C100)</f>
        <v>85.11999999999999</v>
      </c>
      <c r="D98" s="130">
        <f t="shared" ref="D98" si="19">SUM(D99:D100)</f>
        <v>28.14</v>
      </c>
      <c r="E98" s="130">
        <f t="shared" si="12"/>
        <v>33.059210526315795</v>
      </c>
      <c r="F98" s="155">
        <f t="shared" si="13"/>
        <v>-56.97999999999999</v>
      </c>
    </row>
    <row r="99" spans="1:6" ht="153.75" x14ac:dyDescent="0.25">
      <c r="A99" s="221" t="s">
        <v>288</v>
      </c>
      <c r="B99" s="226" t="s">
        <v>375</v>
      </c>
      <c r="C99" s="140">
        <v>81.8</v>
      </c>
      <c r="D99" s="140">
        <v>26.89</v>
      </c>
      <c r="E99" s="140">
        <f t="shared" si="12"/>
        <v>32.872860635696824</v>
      </c>
      <c r="F99" s="141">
        <f t="shared" si="13"/>
        <v>-54.91</v>
      </c>
    </row>
    <row r="100" spans="1:6" ht="137.25" customHeight="1" thickBot="1" x14ac:dyDescent="0.3">
      <c r="A100" s="223" t="s">
        <v>289</v>
      </c>
      <c r="B100" s="227" t="s">
        <v>375</v>
      </c>
      <c r="C100" s="152">
        <v>3.32</v>
      </c>
      <c r="D100" s="152">
        <v>1.25</v>
      </c>
      <c r="E100" s="152">
        <f t="shared" si="12"/>
        <v>37.650602409638559</v>
      </c>
      <c r="F100" s="153">
        <f t="shared" si="13"/>
        <v>-2.0699999999999998</v>
      </c>
    </row>
    <row r="101" spans="1:6" ht="132.75" customHeight="1" thickBot="1" x14ac:dyDescent="0.3">
      <c r="A101" s="219" t="s">
        <v>290</v>
      </c>
      <c r="B101" s="220" t="s">
        <v>376</v>
      </c>
      <c r="C101" s="130">
        <f>SUM(C102:C103)</f>
        <v>68.31</v>
      </c>
      <c r="D101" s="130">
        <f>D102</f>
        <v>25.68</v>
      </c>
      <c r="E101" s="130">
        <f t="shared" si="12"/>
        <v>37.593324549846287</v>
      </c>
      <c r="F101" s="155">
        <f t="shared" si="13"/>
        <v>-42.63</v>
      </c>
    </row>
    <row r="102" spans="1:6" ht="133.5" customHeight="1" x14ac:dyDescent="0.25">
      <c r="A102" s="221" t="s">
        <v>291</v>
      </c>
      <c r="B102" s="222" t="s">
        <v>376</v>
      </c>
      <c r="C102" s="140">
        <v>66.2</v>
      </c>
      <c r="D102" s="140">
        <v>25.68</v>
      </c>
      <c r="E102" s="140">
        <f t="shared" si="12"/>
        <v>38.791540785498484</v>
      </c>
      <c r="F102" s="141">
        <f t="shared" si="13"/>
        <v>-40.520000000000003</v>
      </c>
    </row>
    <row r="103" spans="1:6" ht="128.25" thickBot="1" x14ac:dyDescent="0.3">
      <c r="A103" s="223" t="s">
        <v>292</v>
      </c>
      <c r="B103" s="224" t="s">
        <v>376</v>
      </c>
      <c r="C103" s="152">
        <v>2.11</v>
      </c>
      <c r="D103" s="152">
        <v>0</v>
      </c>
      <c r="E103" s="152">
        <f t="shared" si="12"/>
        <v>0</v>
      </c>
      <c r="F103" s="153">
        <f t="shared" si="13"/>
        <v>-2.11</v>
      </c>
    </row>
    <row r="104" spans="1:6" ht="111" customHeight="1" thickBot="1" x14ac:dyDescent="0.3">
      <c r="A104" s="219" t="s">
        <v>377</v>
      </c>
      <c r="B104" s="220" t="s">
        <v>378</v>
      </c>
      <c r="C104" s="130">
        <v>41.36</v>
      </c>
      <c r="D104" s="130">
        <v>15</v>
      </c>
      <c r="E104" s="130">
        <f t="shared" si="12"/>
        <v>36.266924564796902</v>
      </c>
      <c r="F104" s="155">
        <f t="shared" si="13"/>
        <v>-26.36</v>
      </c>
    </row>
    <row r="105" spans="1:6" ht="141" thickBot="1" x14ac:dyDescent="0.3">
      <c r="A105" s="219" t="s">
        <v>379</v>
      </c>
      <c r="B105" s="220" t="s">
        <v>380</v>
      </c>
      <c r="C105" s="130">
        <v>45</v>
      </c>
      <c r="D105" s="130">
        <v>0</v>
      </c>
      <c r="E105" s="130">
        <f t="shared" si="12"/>
        <v>0</v>
      </c>
      <c r="F105" s="155">
        <f t="shared" si="13"/>
        <v>-45</v>
      </c>
    </row>
    <row r="106" spans="1:6" ht="123" customHeight="1" thickBot="1" x14ac:dyDescent="0.3">
      <c r="A106" s="219" t="s">
        <v>293</v>
      </c>
      <c r="B106" s="220" t="s">
        <v>381</v>
      </c>
      <c r="C106" s="130">
        <v>31.02</v>
      </c>
      <c r="D106" s="130">
        <v>0</v>
      </c>
      <c r="E106" s="130">
        <f t="shared" si="12"/>
        <v>0</v>
      </c>
      <c r="F106" s="155">
        <f t="shared" si="13"/>
        <v>-31.02</v>
      </c>
    </row>
    <row r="107" spans="1:6" ht="155.25" customHeight="1" thickBot="1" x14ac:dyDescent="0.3">
      <c r="A107" s="219" t="s">
        <v>382</v>
      </c>
      <c r="B107" s="220" t="s">
        <v>383</v>
      </c>
      <c r="C107" s="130">
        <v>24.5</v>
      </c>
      <c r="D107" s="130">
        <v>21.24</v>
      </c>
      <c r="E107" s="130">
        <f t="shared" si="12"/>
        <v>86.693877551020407</v>
      </c>
      <c r="F107" s="155">
        <f t="shared" si="13"/>
        <v>-3.2600000000000016</v>
      </c>
    </row>
    <row r="108" spans="1:6" ht="179.25" thickBot="1" x14ac:dyDescent="0.3">
      <c r="A108" s="219" t="s">
        <v>294</v>
      </c>
      <c r="B108" s="228" t="s">
        <v>384</v>
      </c>
      <c r="C108" s="178">
        <v>8</v>
      </c>
      <c r="D108" s="178">
        <v>15.06</v>
      </c>
      <c r="E108" s="130">
        <f t="shared" si="12"/>
        <v>188.25</v>
      </c>
      <c r="F108" s="155">
        <f t="shared" si="13"/>
        <v>7.0600000000000005</v>
      </c>
    </row>
    <row r="109" spans="1:6" ht="141" thickBot="1" x14ac:dyDescent="0.3">
      <c r="A109" s="219" t="s">
        <v>385</v>
      </c>
      <c r="B109" s="228" t="s">
        <v>386</v>
      </c>
      <c r="C109" s="178">
        <v>13.6</v>
      </c>
      <c r="D109" s="178">
        <v>2.3199999999999998</v>
      </c>
      <c r="E109" s="130">
        <f t="shared" si="12"/>
        <v>17.058823529411764</v>
      </c>
      <c r="F109" s="155">
        <f t="shared" si="13"/>
        <v>-11.28</v>
      </c>
    </row>
    <row r="110" spans="1:6" ht="115.5" thickBot="1" x14ac:dyDescent="0.3">
      <c r="A110" s="219" t="s">
        <v>295</v>
      </c>
      <c r="B110" s="229" t="s">
        <v>387</v>
      </c>
      <c r="C110" s="178">
        <f>SUM(C111:C112)</f>
        <v>164.58</v>
      </c>
      <c r="D110" s="178">
        <f t="shared" ref="D110" si="20">SUM(D111:D112)</f>
        <v>37.65</v>
      </c>
      <c r="E110" s="130">
        <f t="shared" si="12"/>
        <v>22.876412686839227</v>
      </c>
      <c r="F110" s="155">
        <f t="shared" si="13"/>
        <v>-126.93</v>
      </c>
    </row>
    <row r="111" spans="1:6" ht="114.75" x14ac:dyDescent="0.25">
      <c r="A111" s="221" t="s">
        <v>296</v>
      </c>
      <c r="B111" s="230" t="s">
        <v>387</v>
      </c>
      <c r="C111" s="231">
        <v>163.9</v>
      </c>
      <c r="D111" s="231">
        <v>37.65</v>
      </c>
      <c r="E111" s="140">
        <f t="shared" si="12"/>
        <v>22.971323978035386</v>
      </c>
      <c r="F111" s="141">
        <f t="shared" si="13"/>
        <v>-126.25</v>
      </c>
    </row>
    <row r="112" spans="1:6" ht="115.5" thickBot="1" x14ac:dyDescent="0.3">
      <c r="A112" s="223" t="s">
        <v>297</v>
      </c>
      <c r="B112" s="232" t="s">
        <v>387</v>
      </c>
      <c r="C112" s="233">
        <v>0.68</v>
      </c>
      <c r="D112" s="233">
        <v>0</v>
      </c>
      <c r="E112" s="152">
        <f t="shared" si="12"/>
        <v>0</v>
      </c>
      <c r="F112" s="153">
        <f t="shared" si="13"/>
        <v>-0.68</v>
      </c>
    </row>
    <row r="113" spans="1:6" ht="141" thickBot="1" x14ac:dyDescent="0.3">
      <c r="A113" s="219" t="s">
        <v>298</v>
      </c>
      <c r="B113" s="220" t="s">
        <v>388</v>
      </c>
      <c r="C113" s="234">
        <f>SUM(C114:C115)</f>
        <v>130.98999999999998</v>
      </c>
      <c r="D113" s="234">
        <f t="shared" ref="D113" si="21">SUM(D114:D115)</f>
        <v>64.19</v>
      </c>
      <c r="E113" s="130">
        <f t="shared" si="12"/>
        <v>49.003740743568223</v>
      </c>
      <c r="F113" s="155">
        <f t="shared" si="13"/>
        <v>-66.799999999999983</v>
      </c>
    </row>
    <row r="114" spans="1:6" ht="127.5" x14ac:dyDescent="0.25">
      <c r="A114" s="221" t="s">
        <v>299</v>
      </c>
      <c r="B114" s="222" t="s">
        <v>389</v>
      </c>
      <c r="C114" s="231">
        <v>127.1</v>
      </c>
      <c r="D114" s="231">
        <v>64.12</v>
      </c>
      <c r="E114" s="140">
        <f t="shared" si="12"/>
        <v>50.448465774980335</v>
      </c>
      <c r="F114" s="141">
        <f t="shared" si="13"/>
        <v>-62.97999999999999</v>
      </c>
    </row>
    <row r="115" spans="1:6" ht="128.25" thickBot="1" x14ac:dyDescent="0.3">
      <c r="A115" s="223" t="s">
        <v>300</v>
      </c>
      <c r="B115" s="224" t="s">
        <v>389</v>
      </c>
      <c r="C115" s="233">
        <v>3.89</v>
      </c>
      <c r="D115" s="233">
        <v>7.0000000000000007E-2</v>
      </c>
      <c r="E115" s="152">
        <f t="shared" si="12"/>
        <v>1.7994858611825193</v>
      </c>
      <c r="F115" s="153">
        <f t="shared" si="13"/>
        <v>-3.8200000000000003</v>
      </c>
    </row>
    <row r="116" spans="1:6" ht="77.25" thickBot="1" x14ac:dyDescent="0.3">
      <c r="A116" s="235" t="s">
        <v>456</v>
      </c>
      <c r="B116" s="236" t="s">
        <v>457</v>
      </c>
      <c r="C116" s="237">
        <f>C117</f>
        <v>79.599999999999994</v>
      </c>
      <c r="D116" s="237">
        <f>D117</f>
        <v>2</v>
      </c>
      <c r="E116" s="217">
        <f t="shared" si="12"/>
        <v>2.512562814070352</v>
      </c>
      <c r="F116" s="218">
        <f t="shared" si="13"/>
        <v>-77.599999999999994</v>
      </c>
    </row>
    <row r="117" spans="1:6" ht="113.25" customHeight="1" thickBot="1" x14ac:dyDescent="0.3">
      <c r="A117" s="238" t="s">
        <v>251</v>
      </c>
      <c r="B117" s="239" t="s">
        <v>252</v>
      </c>
      <c r="C117" s="234">
        <v>79.599999999999994</v>
      </c>
      <c r="D117" s="234">
        <v>2</v>
      </c>
      <c r="E117" s="130">
        <f t="shared" si="12"/>
        <v>2.512562814070352</v>
      </c>
      <c r="F117" s="155">
        <f t="shared" si="13"/>
        <v>-77.599999999999994</v>
      </c>
    </row>
    <row r="118" spans="1:6" ht="179.25" thickBot="1" x14ac:dyDescent="0.3">
      <c r="A118" s="240" t="s">
        <v>458</v>
      </c>
      <c r="B118" s="241" t="s">
        <v>459</v>
      </c>
      <c r="C118" s="234">
        <f>+C119+C120</f>
        <v>85.02</v>
      </c>
      <c r="D118" s="234">
        <f>+D119+D120</f>
        <v>73.19</v>
      </c>
      <c r="E118" s="130">
        <f t="shared" si="12"/>
        <v>86.085626911314989</v>
      </c>
      <c r="F118" s="155">
        <f t="shared" si="13"/>
        <v>-11.829999999999998</v>
      </c>
    </row>
    <row r="119" spans="1:6" ht="115.5" thickBot="1" x14ac:dyDescent="0.3">
      <c r="A119" s="238" t="s">
        <v>460</v>
      </c>
      <c r="B119" s="241" t="s">
        <v>392</v>
      </c>
      <c r="C119" s="234">
        <v>0</v>
      </c>
      <c r="D119" s="234">
        <v>71.73</v>
      </c>
      <c r="E119" s="130">
        <v>0</v>
      </c>
      <c r="F119" s="155">
        <f t="shared" si="13"/>
        <v>71.73</v>
      </c>
    </row>
    <row r="120" spans="1:6" ht="102.75" thickBot="1" x14ac:dyDescent="0.3">
      <c r="A120" s="238" t="s">
        <v>253</v>
      </c>
      <c r="B120" s="239" t="s">
        <v>390</v>
      </c>
      <c r="C120" s="130">
        <f>SUM(C121:C122)</f>
        <v>85.02</v>
      </c>
      <c r="D120" s="130">
        <f>SUM(D121:D122)</f>
        <v>1.46</v>
      </c>
      <c r="E120" s="130">
        <f t="shared" si="12"/>
        <v>1.7172430016466715</v>
      </c>
      <c r="F120" s="155">
        <f t="shared" si="13"/>
        <v>-83.56</v>
      </c>
    </row>
    <row r="121" spans="1:6" ht="102" x14ac:dyDescent="0.25">
      <c r="A121" s="242" t="s">
        <v>255</v>
      </c>
      <c r="B121" s="243" t="s">
        <v>390</v>
      </c>
      <c r="C121" s="139">
        <v>85.02</v>
      </c>
      <c r="D121" s="139">
        <v>1.46</v>
      </c>
      <c r="E121" s="140">
        <f t="shared" si="12"/>
        <v>1.7172430016466715</v>
      </c>
      <c r="F121" s="141">
        <f t="shared" si="13"/>
        <v>-83.56</v>
      </c>
    </row>
    <row r="122" spans="1:6" ht="90" thickBot="1" x14ac:dyDescent="0.3">
      <c r="A122" s="244" t="s">
        <v>391</v>
      </c>
      <c r="B122" s="245" t="s">
        <v>254</v>
      </c>
      <c r="C122" s="151">
        <v>0</v>
      </c>
      <c r="D122" s="151">
        <v>0</v>
      </c>
      <c r="E122" s="152">
        <v>0</v>
      </c>
      <c r="F122" s="153">
        <f t="shared" si="13"/>
        <v>0</v>
      </c>
    </row>
    <row r="123" spans="1:6" ht="33" customHeight="1" thickBot="1" x14ac:dyDescent="0.3">
      <c r="A123" s="240" t="s">
        <v>461</v>
      </c>
      <c r="B123" s="241" t="s">
        <v>462</v>
      </c>
      <c r="C123" s="237">
        <f>C124+C125+C126+C131+C132+C135</f>
        <v>911.49</v>
      </c>
      <c r="D123" s="237">
        <f>D124+D125+D126+D131+D132+D135</f>
        <v>257.27</v>
      </c>
      <c r="E123" s="217">
        <v>0</v>
      </c>
      <c r="F123" s="218">
        <f t="shared" si="13"/>
        <v>-654.22</v>
      </c>
    </row>
    <row r="124" spans="1:6" ht="96.75" customHeight="1" thickBot="1" x14ac:dyDescent="0.3">
      <c r="A124" s="246" t="s">
        <v>395</v>
      </c>
      <c r="B124" s="247" t="s">
        <v>396</v>
      </c>
      <c r="C124" s="178">
        <v>45.89</v>
      </c>
      <c r="D124" s="178">
        <v>1.55</v>
      </c>
      <c r="E124" s="130">
        <f t="shared" si="12"/>
        <v>3.3776421878404883</v>
      </c>
      <c r="F124" s="155">
        <f t="shared" si="13"/>
        <v>-44.34</v>
      </c>
    </row>
    <row r="125" spans="1:6" ht="64.5" thickBot="1" x14ac:dyDescent="0.3">
      <c r="A125" s="248" t="s">
        <v>393</v>
      </c>
      <c r="B125" s="249" t="s">
        <v>394</v>
      </c>
      <c r="C125" s="234">
        <v>0</v>
      </c>
      <c r="D125" s="234">
        <v>0.55000000000000004</v>
      </c>
      <c r="E125" s="130">
        <v>0</v>
      </c>
      <c r="F125" s="155">
        <f t="shared" si="13"/>
        <v>0.55000000000000004</v>
      </c>
    </row>
    <row r="126" spans="1:6" ht="106.5" customHeight="1" thickBot="1" x14ac:dyDescent="0.3">
      <c r="A126" s="219" t="s">
        <v>257</v>
      </c>
      <c r="B126" s="250" t="s">
        <v>397</v>
      </c>
      <c r="C126" s="178">
        <f>SUM(C127:C130)</f>
        <v>25.4</v>
      </c>
      <c r="D126" s="178">
        <f>SUM(D127:D130)</f>
        <v>14.82</v>
      </c>
      <c r="E126" s="130">
        <f t="shared" si="12"/>
        <v>58.346456692913392</v>
      </c>
      <c r="F126" s="155">
        <f t="shared" si="13"/>
        <v>-10.579999999999998</v>
      </c>
    </row>
    <row r="127" spans="1:6" ht="89.25" hidden="1" x14ac:dyDescent="0.25">
      <c r="A127" s="221" t="s">
        <v>490</v>
      </c>
      <c r="B127" s="251" t="s">
        <v>301</v>
      </c>
      <c r="C127" s="139">
        <v>0</v>
      </c>
      <c r="D127" s="139">
        <v>0</v>
      </c>
      <c r="E127" s="140">
        <v>0</v>
      </c>
      <c r="F127" s="141">
        <f t="shared" si="13"/>
        <v>0</v>
      </c>
    </row>
    <row r="128" spans="1:6" ht="89.25" x14ac:dyDescent="0.25">
      <c r="A128" s="252" t="s">
        <v>398</v>
      </c>
      <c r="B128" s="253" t="s">
        <v>301</v>
      </c>
      <c r="C128" s="145">
        <v>6.54</v>
      </c>
      <c r="D128" s="145">
        <v>0</v>
      </c>
      <c r="E128" s="146">
        <f t="shared" si="12"/>
        <v>0</v>
      </c>
      <c r="F128" s="147">
        <f t="shared" si="13"/>
        <v>-6.54</v>
      </c>
    </row>
    <row r="129" spans="1:6" ht="89.25" x14ac:dyDescent="0.25">
      <c r="A129" s="252" t="s">
        <v>302</v>
      </c>
      <c r="B129" s="253" t="s">
        <v>301</v>
      </c>
      <c r="C129" s="145">
        <v>10</v>
      </c>
      <c r="D129" s="145">
        <v>14.51</v>
      </c>
      <c r="E129" s="146">
        <f t="shared" si="12"/>
        <v>145.1</v>
      </c>
      <c r="F129" s="147">
        <f t="shared" si="13"/>
        <v>4.51</v>
      </c>
    </row>
    <row r="130" spans="1:6" ht="90" thickBot="1" x14ac:dyDescent="0.3">
      <c r="A130" s="223" t="s">
        <v>399</v>
      </c>
      <c r="B130" s="254" t="s">
        <v>301</v>
      </c>
      <c r="C130" s="151">
        <v>8.86</v>
      </c>
      <c r="D130" s="151">
        <v>0.31</v>
      </c>
      <c r="E130" s="152">
        <f t="shared" si="12"/>
        <v>3.4988713318284423</v>
      </c>
      <c r="F130" s="153">
        <f t="shared" si="13"/>
        <v>-8.5499999999999989</v>
      </c>
    </row>
    <row r="131" spans="1:6" ht="115.5" thickBot="1" x14ac:dyDescent="0.3">
      <c r="A131" s="219" t="s">
        <v>258</v>
      </c>
      <c r="B131" s="250" t="s">
        <v>400</v>
      </c>
      <c r="C131" s="178">
        <v>5</v>
      </c>
      <c r="D131" s="178">
        <v>1.83</v>
      </c>
      <c r="E131" s="130">
        <f t="shared" si="12"/>
        <v>36.6</v>
      </c>
      <c r="F131" s="155">
        <f t="shared" si="13"/>
        <v>-3.17</v>
      </c>
    </row>
    <row r="132" spans="1:6" ht="153.75" thickBot="1" x14ac:dyDescent="0.3">
      <c r="A132" s="238" t="s">
        <v>303</v>
      </c>
      <c r="B132" s="239" t="s">
        <v>401</v>
      </c>
      <c r="C132" s="178">
        <f>SUM(C133:C134)</f>
        <v>835.2</v>
      </c>
      <c r="D132" s="178">
        <f>SUM(D133:D134)</f>
        <v>219.22</v>
      </c>
      <c r="E132" s="130">
        <f t="shared" si="12"/>
        <v>26.247605363984672</v>
      </c>
      <c r="F132" s="155">
        <f t="shared" si="13"/>
        <v>-615.98</v>
      </c>
    </row>
    <row r="133" spans="1:6" ht="162" customHeight="1" x14ac:dyDescent="0.25">
      <c r="A133" s="242" t="s">
        <v>304</v>
      </c>
      <c r="B133" s="243" t="s">
        <v>401</v>
      </c>
      <c r="C133" s="139">
        <v>501.9</v>
      </c>
      <c r="D133" s="139">
        <v>15.97</v>
      </c>
      <c r="E133" s="140">
        <f t="shared" si="12"/>
        <v>3.1819087467623035</v>
      </c>
      <c r="F133" s="141">
        <f t="shared" si="13"/>
        <v>-485.92999999999995</v>
      </c>
    </row>
    <row r="134" spans="1:6" ht="153.75" thickBot="1" x14ac:dyDescent="0.3">
      <c r="A134" s="244" t="s">
        <v>256</v>
      </c>
      <c r="B134" s="245" t="s">
        <v>401</v>
      </c>
      <c r="C134" s="151">
        <v>333.3</v>
      </c>
      <c r="D134" s="151">
        <v>203.25</v>
      </c>
      <c r="E134" s="152">
        <f t="shared" si="12"/>
        <v>60.981098109810986</v>
      </c>
      <c r="F134" s="153">
        <f t="shared" si="13"/>
        <v>-130.05000000000001</v>
      </c>
    </row>
    <row r="135" spans="1:6" ht="90" thickBot="1" x14ac:dyDescent="0.3">
      <c r="A135" s="219" t="s">
        <v>402</v>
      </c>
      <c r="B135" s="250" t="s">
        <v>403</v>
      </c>
      <c r="C135" s="178">
        <v>0</v>
      </c>
      <c r="D135" s="178">
        <v>19.3</v>
      </c>
      <c r="E135" s="130">
        <v>0</v>
      </c>
      <c r="F135" s="155">
        <f t="shared" si="13"/>
        <v>19.3</v>
      </c>
    </row>
    <row r="136" spans="1:6" ht="23.25" customHeight="1" thickBot="1" x14ac:dyDescent="0.3">
      <c r="A136" s="193" t="s">
        <v>51</v>
      </c>
      <c r="B136" s="154" t="s">
        <v>52</v>
      </c>
      <c r="C136" s="130">
        <f>SUM(C137)</f>
        <v>0</v>
      </c>
      <c r="D136" s="130">
        <f>SUM(D137)</f>
        <v>-19.61</v>
      </c>
      <c r="E136" s="130">
        <v>0</v>
      </c>
      <c r="F136" s="155">
        <f t="shared" si="13"/>
        <v>-19.61</v>
      </c>
    </row>
    <row r="137" spans="1:6" ht="38.25" x14ac:dyDescent="0.25">
      <c r="A137" s="255" t="s">
        <v>53</v>
      </c>
      <c r="B137" s="212" t="s">
        <v>404</v>
      </c>
      <c r="C137" s="256">
        <f>SUM(C138:C140)</f>
        <v>0</v>
      </c>
      <c r="D137" s="256">
        <f>SUM(D138:D140)</f>
        <v>-19.61</v>
      </c>
      <c r="E137" s="213">
        <v>0</v>
      </c>
      <c r="F137" s="257">
        <f t="shared" ref="F137:F200" si="22">D137-C137</f>
        <v>-19.61</v>
      </c>
    </row>
    <row r="138" spans="1:6" ht="39" thickBot="1" x14ac:dyDescent="0.3">
      <c r="A138" s="198" t="s">
        <v>54</v>
      </c>
      <c r="B138" s="143" t="s">
        <v>404</v>
      </c>
      <c r="C138" s="145">
        <v>0</v>
      </c>
      <c r="D138" s="145">
        <v>-19.61</v>
      </c>
      <c r="E138" s="146">
        <v>0</v>
      </c>
      <c r="F138" s="147">
        <f t="shared" si="22"/>
        <v>-19.61</v>
      </c>
    </row>
    <row r="139" spans="1:6" ht="38.25" hidden="1" x14ac:dyDescent="0.25">
      <c r="A139" s="198" t="s">
        <v>194</v>
      </c>
      <c r="B139" s="143" t="s">
        <v>404</v>
      </c>
      <c r="C139" s="145">
        <v>0</v>
      </c>
      <c r="D139" s="145">
        <v>0</v>
      </c>
      <c r="E139" s="146">
        <v>0</v>
      </c>
      <c r="F139" s="147">
        <f t="shared" si="22"/>
        <v>0</v>
      </c>
    </row>
    <row r="140" spans="1:6" ht="38.25" hidden="1" x14ac:dyDescent="0.25">
      <c r="A140" s="198" t="s">
        <v>491</v>
      </c>
      <c r="B140" s="143" t="s">
        <v>404</v>
      </c>
      <c r="C140" s="145"/>
      <c r="D140" s="145">
        <v>0</v>
      </c>
      <c r="E140" s="146">
        <v>0</v>
      </c>
      <c r="F140" s="147">
        <f t="shared" si="22"/>
        <v>0</v>
      </c>
    </row>
    <row r="141" spans="1:6" ht="21.75" hidden="1" customHeight="1" x14ac:dyDescent="0.25">
      <c r="A141" s="258" t="s">
        <v>405</v>
      </c>
      <c r="B141" s="259" t="s">
        <v>406</v>
      </c>
      <c r="C141" s="260">
        <v>0</v>
      </c>
      <c r="D141" s="260">
        <v>0</v>
      </c>
      <c r="E141" s="161">
        <v>0</v>
      </c>
      <c r="F141" s="162">
        <f t="shared" si="22"/>
        <v>0</v>
      </c>
    </row>
    <row r="142" spans="1:6" ht="25.5" hidden="1" x14ac:dyDescent="0.25">
      <c r="A142" s="195" t="s">
        <v>407</v>
      </c>
      <c r="B142" s="149" t="s">
        <v>408</v>
      </c>
      <c r="C142" s="151">
        <v>0</v>
      </c>
      <c r="D142" s="151">
        <v>0</v>
      </c>
      <c r="E142" s="152">
        <v>0</v>
      </c>
      <c r="F142" s="153">
        <f t="shared" si="22"/>
        <v>0</v>
      </c>
    </row>
    <row r="143" spans="1:6" ht="30.75" customHeight="1" thickBot="1" x14ac:dyDescent="0.3">
      <c r="A143" s="128" t="s">
        <v>55</v>
      </c>
      <c r="B143" s="261" t="s">
        <v>56</v>
      </c>
      <c r="C143" s="178">
        <f>C144+C196+C198+C203</f>
        <v>1833447.13</v>
      </c>
      <c r="D143" s="178">
        <f>D144+D196+D198+D203</f>
        <v>341009.06</v>
      </c>
      <c r="E143" s="130">
        <f t="shared" si="12"/>
        <v>18.599339703894273</v>
      </c>
      <c r="F143" s="155">
        <f t="shared" si="22"/>
        <v>-1492438.0699999998</v>
      </c>
    </row>
    <row r="144" spans="1:6" ht="39" thickBot="1" x14ac:dyDescent="0.3">
      <c r="A144" s="132" t="s">
        <v>57</v>
      </c>
      <c r="B144" s="262" t="s">
        <v>58</v>
      </c>
      <c r="C144" s="263">
        <f>SUM(C145+C148+C168+C186)</f>
        <v>1833447.13</v>
      </c>
      <c r="D144" s="263">
        <f>SUM(D145+D148+D168+D186)</f>
        <v>343936.25</v>
      </c>
      <c r="E144" s="134">
        <f t="shared" ref="E144:E207" si="23">D144/C144*100</f>
        <v>18.758994703054242</v>
      </c>
      <c r="F144" s="206">
        <f t="shared" si="22"/>
        <v>-1489510.88</v>
      </c>
    </row>
    <row r="145" spans="1:6" ht="26.25" thickBot="1" x14ac:dyDescent="0.3">
      <c r="A145" s="128" t="s">
        <v>205</v>
      </c>
      <c r="B145" s="264" t="s">
        <v>259</v>
      </c>
      <c r="C145" s="178">
        <f>SUM(C146:C147)</f>
        <v>538143</v>
      </c>
      <c r="D145" s="178">
        <f>SUM(D146:D147)</f>
        <v>44845</v>
      </c>
      <c r="E145" s="130">
        <f t="shared" si="23"/>
        <v>8.3332868772798303</v>
      </c>
      <c r="F145" s="155">
        <f t="shared" si="22"/>
        <v>-493298</v>
      </c>
    </row>
    <row r="146" spans="1:6" ht="49.5" customHeight="1" x14ac:dyDescent="0.25">
      <c r="A146" s="136" t="s">
        <v>206</v>
      </c>
      <c r="B146" s="137" t="s">
        <v>409</v>
      </c>
      <c r="C146" s="139">
        <v>357257</v>
      </c>
      <c r="D146" s="139">
        <v>29771</v>
      </c>
      <c r="E146" s="140">
        <f t="shared" si="23"/>
        <v>8.3332167039414209</v>
      </c>
      <c r="F146" s="141">
        <f t="shared" si="22"/>
        <v>-327486</v>
      </c>
    </row>
    <row r="147" spans="1:6" ht="51.75" thickBot="1" x14ac:dyDescent="0.3">
      <c r="A147" s="195" t="s">
        <v>305</v>
      </c>
      <c r="B147" s="149" t="s">
        <v>452</v>
      </c>
      <c r="C147" s="151">
        <v>180886</v>
      </c>
      <c r="D147" s="151">
        <v>15074</v>
      </c>
      <c r="E147" s="152">
        <f t="shared" si="23"/>
        <v>8.3334254723969803</v>
      </c>
      <c r="F147" s="153">
        <f t="shared" si="22"/>
        <v>-165812</v>
      </c>
    </row>
    <row r="148" spans="1:6" ht="39" thickBot="1" x14ac:dyDescent="0.3">
      <c r="A148" s="128" t="s">
        <v>207</v>
      </c>
      <c r="B148" s="264" t="s">
        <v>260</v>
      </c>
      <c r="C148" s="178">
        <f>+C149+C152+C153+C154+C155+C156+C157+C158+C159</f>
        <v>456768.35999999993</v>
      </c>
      <c r="D148" s="178">
        <f>+D149+D152+D153+D154+D155+D156+D157+D158+D159</f>
        <v>16605.099999999999</v>
      </c>
      <c r="E148" s="130">
        <f t="shared" si="23"/>
        <v>3.6353437440369119</v>
      </c>
      <c r="F148" s="155">
        <f t="shared" si="22"/>
        <v>-440163.25999999995</v>
      </c>
    </row>
    <row r="149" spans="1:6" ht="51.75" thickBot="1" x14ac:dyDescent="0.3">
      <c r="A149" s="265" t="s">
        <v>410</v>
      </c>
      <c r="B149" s="266" t="s">
        <v>463</v>
      </c>
      <c r="C149" s="267">
        <f>SUM(C150:C151)</f>
        <v>215625.8</v>
      </c>
      <c r="D149" s="267">
        <f>SUM(D150:D151)</f>
        <v>0</v>
      </c>
      <c r="E149" s="217">
        <f t="shared" si="23"/>
        <v>0</v>
      </c>
      <c r="F149" s="218">
        <f t="shared" si="22"/>
        <v>-215625.8</v>
      </c>
    </row>
    <row r="150" spans="1:6" ht="63.75" x14ac:dyDescent="0.25">
      <c r="A150" s="136" t="s">
        <v>410</v>
      </c>
      <c r="B150" s="137" t="s">
        <v>411</v>
      </c>
      <c r="C150" s="139">
        <v>150000</v>
      </c>
      <c r="D150" s="139">
        <v>0</v>
      </c>
      <c r="E150" s="140">
        <f t="shared" si="23"/>
        <v>0</v>
      </c>
      <c r="F150" s="141">
        <f t="shared" si="22"/>
        <v>-150000</v>
      </c>
    </row>
    <row r="151" spans="1:6" ht="51" x14ac:dyDescent="0.25">
      <c r="A151" s="142" t="s">
        <v>410</v>
      </c>
      <c r="B151" s="143" t="s">
        <v>464</v>
      </c>
      <c r="C151" s="145">
        <v>65625.8</v>
      </c>
      <c r="D151" s="145">
        <v>0</v>
      </c>
      <c r="E151" s="146">
        <f t="shared" si="23"/>
        <v>0</v>
      </c>
      <c r="F151" s="147">
        <f t="shared" si="22"/>
        <v>-65625.8</v>
      </c>
    </row>
    <row r="152" spans="1:6" ht="153" x14ac:dyDescent="0.25">
      <c r="A152" s="142" t="s">
        <v>306</v>
      </c>
      <c r="B152" s="268" t="s">
        <v>307</v>
      </c>
      <c r="C152" s="145">
        <v>122436.84</v>
      </c>
      <c r="D152" s="145">
        <v>2304.0700000000002</v>
      </c>
      <c r="E152" s="146">
        <f t="shared" si="23"/>
        <v>1.8818437326543223</v>
      </c>
      <c r="F152" s="147">
        <f t="shared" si="22"/>
        <v>-120132.76999999999</v>
      </c>
    </row>
    <row r="153" spans="1:6" ht="127.5" x14ac:dyDescent="0.25">
      <c r="A153" s="142" t="s">
        <v>308</v>
      </c>
      <c r="B153" s="143" t="s">
        <v>309</v>
      </c>
      <c r="C153" s="145">
        <v>8561.48</v>
      </c>
      <c r="D153" s="145">
        <v>168.42</v>
      </c>
      <c r="E153" s="146">
        <f t="shared" si="23"/>
        <v>1.9671832440185575</v>
      </c>
      <c r="F153" s="147">
        <f t="shared" si="22"/>
        <v>-8393.06</v>
      </c>
    </row>
    <row r="154" spans="1:6" ht="71.25" x14ac:dyDescent="0.25">
      <c r="A154" s="142" t="s">
        <v>465</v>
      </c>
      <c r="B154" s="269" t="s">
        <v>466</v>
      </c>
      <c r="C154" s="145">
        <v>2271.86</v>
      </c>
      <c r="D154" s="145">
        <v>2271.86</v>
      </c>
      <c r="E154" s="146">
        <f t="shared" si="23"/>
        <v>100</v>
      </c>
      <c r="F154" s="147">
        <f t="shared" si="22"/>
        <v>0</v>
      </c>
    </row>
    <row r="155" spans="1:6" ht="38.25" x14ac:dyDescent="0.25">
      <c r="A155" s="142" t="s">
        <v>412</v>
      </c>
      <c r="B155" s="143" t="s">
        <v>413</v>
      </c>
      <c r="C155" s="145">
        <v>120</v>
      </c>
      <c r="D155" s="145">
        <v>120</v>
      </c>
      <c r="E155" s="146">
        <f t="shared" si="23"/>
        <v>100</v>
      </c>
      <c r="F155" s="147">
        <f t="shared" si="22"/>
        <v>0</v>
      </c>
    </row>
    <row r="156" spans="1:6" ht="63.75" x14ac:dyDescent="0.25">
      <c r="A156" s="142" t="s">
        <v>414</v>
      </c>
      <c r="B156" s="143" t="s">
        <v>415</v>
      </c>
      <c r="C156" s="145">
        <v>29400</v>
      </c>
      <c r="D156" s="145">
        <v>0</v>
      </c>
      <c r="E156" s="146">
        <f t="shared" si="23"/>
        <v>0</v>
      </c>
      <c r="F156" s="147">
        <f t="shared" si="22"/>
        <v>-29400</v>
      </c>
    </row>
    <row r="157" spans="1:6" ht="71.25" x14ac:dyDescent="0.25">
      <c r="A157" s="142" t="s">
        <v>467</v>
      </c>
      <c r="B157" s="269" t="s">
        <v>468</v>
      </c>
      <c r="C157" s="145">
        <v>291.60000000000002</v>
      </c>
      <c r="D157" s="145">
        <v>291.60000000000002</v>
      </c>
      <c r="E157" s="146">
        <f t="shared" si="23"/>
        <v>100</v>
      </c>
      <c r="F157" s="147">
        <f t="shared" si="22"/>
        <v>0</v>
      </c>
    </row>
    <row r="158" spans="1:6" ht="72" thickBot="1" x14ac:dyDescent="0.3">
      <c r="A158" s="148" t="s">
        <v>469</v>
      </c>
      <c r="B158" s="270" t="s">
        <v>470</v>
      </c>
      <c r="C158" s="151">
        <v>28968.43</v>
      </c>
      <c r="D158" s="151">
        <v>0</v>
      </c>
      <c r="E158" s="152">
        <f t="shared" si="23"/>
        <v>0</v>
      </c>
      <c r="F158" s="153">
        <f t="shared" si="22"/>
        <v>-28968.43</v>
      </c>
    </row>
    <row r="159" spans="1:6" ht="26.25" thickBot="1" x14ac:dyDescent="0.3">
      <c r="A159" s="238" t="s">
        <v>310</v>
      </c>
      <c r="B159" s="271" t="s">
        <v>416</v>
      </c>
      <c r="C159" s="178">
        <f>SUM(C160:C167)</f>
        <v>49092.349999999991</v>
      </c>
      <c r="D159" s="178">
        <f>SUM(D160:D167)</f>
        <v>11449.15</v>
      </c>
      <c r="E159" s="130">
        <f t="shared" si="23"/>
        <v>23.321658058740315</v>
      </c>
      <c r="F159" s="155">
        <f t="shared" si="22"/>
        <v>-37643.19999999999</v>
      </c>
    </row>
    <row r="160" spans="1:6" ht="51" x14ac:dyDescent="0.25">
      <c r="A160" s="242" t="s">
        <v>417</v>
      </c>
      <c r="B160" s="272" t="s">
        <v>418</v>
      </c>
      <c r="C160" s="139">
        <v>84.6</v>
      </c>
      <c r="D160" s="139">
        <v>84.6</v>
      </c>
      <c r="E160" s="140">
        <f t="shared" si="23"/>
        <v>100</v>
      </c>
      <c r="F160" s="141">
        <f t="shared" si="22"/>
        <v>0</v>
      </c>
    </row>
    <row r="161" spans="1:6" ht="38.25" x14ac:dyDescent="0.25">
      <c r="A161" s="166" t="s">
        <v>417</v>
      </c>
      <c r="B161" s="273" t="s">
        <v>419</v>
      </c>
      <c r="C161" s="145">
        <v>38.700000000000003</v>
      </c>
      <c r="D161" s="145">
        <v>0</v>
      </c>
      <c r="E161" s="146">
        <f t="shared" si="23"/>
        <v>0</v>
      </c>
      <c r="F161" s="147">
        <f t="shared" si="22"/>
        <v>-38.700000000000003</v>
      </c>
    </row>
    <row r="162" spans="1:6" ht="63.75" x14ac:dyDescent="0.25">
      <c r="A162" s="166" t="s">
        <v>417</v>
      </c>
      <c r="B162" s="273" t="s">
        <v>420</v>
      </c>
      <c r="C162" s="145">
        <v>123.9</v>
      </c>
      <c r="D162" s="145">
        <v>123.9</v>
      </c>
      <c r="E162" s="146">
        <f t="shared" si="23"/>
        <v>100</v>
      </c>
      <c r="F162" s="147">
        <f t="shared" si="22"/>
        <v>0</v>
      </c>
    </row>
    <row r="163" spans="1:6" ht="57" x14ac:dyDescent="0.25">
      <c r="A163" s="274" t="s">
        <v>417</v>
      </c>
      <c r="B163" s="275" t="s">
        <v>471</v>
      </c>
      <c r="C163" s="145">
        <v>99.65</v>
      </c>
      <c r="D163" s="145">
        <v>99.65</v>
      </c>
      <c r="E163" s="146">
        <f t="shared" si="23"/>
        <v>100</v>
      </c>
      <c r="F163" s="147">
        <f t="shared" si="22"/>
        <v>0</v>
      </c>
    </row>
    <row r="164" spans="1:6" ht="57" x14ac:dyDescent="0.25">
      <c r="A164" s="274" t="s">
        <v>417</v>
      </c>
      <c r="B164" s="275" t="s">
        <v>472</v>
      </c>
      <c r="C164" s="145">
        <v>405</v>
      </c>
      <c r="D164" s="145">
        <v>405</v>
      </c>
      <c r="E164" s="146">
        <f t="shared" si="23"/>
        <v>100</v>
      </c>
      <c r="F164" s="147">
        <f t="shared" si="22"/>
        <v>0</v>
      </c>
    </row>
    <row r="165" spans="1:6" ht="64.5" x14ac:dyDescent="0.25">
      <c r="A165" s="166" t="s">
        <v>311</v>
      </c>
      <c r="B165" s="276" t="s">
        <v>421</v>
      </c>
      <c r="C165" s="145">
        <v>33788</v>
      </c>
      <c r="D165" s="145">
        <v>10136</v>
      </c>
      <c r="E165" s="146">
        <f t="shared" si="23"/>
        <v>29.998816147744762</v>
      </c>
      <c r="F165" s="147">
        <f t="shared" si="22"/>
        <v>-23652</v>
      </c>
    </row>
    <row r="166" spans="1:6" ht="76.5" x14ac:dyDescent="0.25">
      <c r="A166" s="166" t="s">
        <v>311</v>
      </c>
      <c r="B166" s="268" t="s">
        <v>422</v>
      </c>
      <c r="C166" s="145">
        <v>13876.8</v>
      </c>
      <c r="D166" s="145">
        <v>600</v>
      </c>
      <c r="E166" s="146">
        <f t="shared" si="23"/>
        <v>4.3237634036665513</v>
      </c>
      <c r="F166" s="147">
        <f t="shared" si="22"/>
        <v>-13276.8</v>
      </c>
    </row>
    <row r="167" spans="1:6" ht="52.5" thickBot="1" x14ac:dyDescent="0.3">
      <c r="A167" s="244" t="s">
        <v>311</v>
      </c>
      <c r="B167" s="277" t="s">
        <v>423</v>
      </c>
      <c r="C167" s="151">
        <v>675.7</v>
      </c>
      <c r="D167" s="151">
        <v>0</v>
      </c>
      <c r="E167" s="152">
        <f t="shared" si="23"/>
        <v>0</v>
      </c>
      <c r="F167" s="153">
        <f t="shared" si="22"/>
        <v>-675.7</v>
      </c>
    </row>
    <row r="168" spans="1:6" ht="26.25" thickBot="1" x14ac:dyDescent="0.3">
      <c r="A168" s="128" t="s">
        <v>208</v>
      </c>
      <c r="B168" s="264" t="s">
        <v>261</v>
      </c>
      <c r="C168" s="178">
        <f>SUM(C169+C170+C180+C181+C182+C183)</f>
        <v>703538.6</v>
      </c>
      <c r="D168" s="178">
        <f>SUM(D169+D170+D180+D181+D182+D183)</f>
        <v>187793.93</v>
      </c>
      <c r="E168" s="130">
        <f t="shared" si="23"/>
        <v>26.692768527554851</v>
      </c>
      <c r="F168" s="155">
        <f t="shared" si="22"/>
        <v>-515744.67</v>
      </c>
    </row>
    <row r="169" spans="1:6" ht="51.75" thickBot="1" x14ac:dyDescent="0.3">
      <c r="A169" s="172" t="s">
        <v>209</v>
      </c>
      <c r="B169" s="278" t="s">
        <v>424</v>
      </c>
      <c r="C169" s="175">
        <v>22243.599999999999</v>
      </c>
      <c r="D169" s="175">
        <v>5191.51</v>
      </c>
      <c r="E169" s="176">
        <f t="shared" si="23"/>
        <v>23.339342552464533</v>
      </c>
      <c r="F169" s="177">
        <f t="shared" si="22"/>
        <v>-17052.089999999997</v>
      </c>
    </row>
    <row r="170" spans="1:6" ht="51.75" thickBot="1" x14ac:dyDescent="0.3">
      <c r="A170" s="265" t="s">
        <v>210</v>
      </c>
      <c r="B170" s="266" t="s">
        <v>425</v>
      </c>
      <c r="C170" s="267">
        <f>SUM(C171:C179)</f>
        <v>84811.699999999983</v>
      </c>
      <c r="D170" s="267">
        <f t="shared" ref="D170" si="24">SUM(D171:D179)</f>
        <v>34440.709999999992</v>
      </c>
      <c r="E170" s="217">
        <f t="shared" si="23"/>
        <v>40.608441995620886</v>
      </c>
      <c r="F170" s="218">
        <f t="shared" si="22"/>
        <v>-50370.989999999991</v>
      </c>
    </row>
    <row r="171" spans="1:6" ht="90" x14ac:dyDescent="0.25">
      <c r="A171" s="136" t="s">
        <v>210</v>
      </c>
      <c r="B171" s="279" t="s">
        <v>426</v>
      </c>
      <c r="C171" s="139">
        <v>336</v>
      </c>
      <c r="D171" s="139">
        <v>84</v>
      </c>
      <c r="E171" s="140">
        <f t="shared" si="23"/>
        <v>25</v>
      </c>
      <c r="F171" s="141">
        <f t="shared" si="22"/>
        <v>-252</v>
      </c>
    </row>
    <row r="172" spans="1:6" ht="89.25" x14ac:dyDescent="0.25">
      <c r="A172" s="142" t="s">
        <v>210</v>
      </c>
      <c r="B172" s="268" t="s">
        <v>312</v>
      </c>
      <c r="C172" s="145">
        <v>81011.600000000006</v>
      </c>
      <c r="D172" s="145">
        <v>34011.379999999997</v>
      </c>
      <c r="E172" s="146">
        <f t="shared" si="23"/>
        <v>41.983345594951828</v>
      </c>
      <c r="F172" s="147">
        <f t="shared" si="22"/>
        <v>-47000.220000000008</v>
      </c>
    </row>
    <row r="173" spans="1:6" ht="102" x14ac:dyDescent="0.25">
      <c r="A173" s="142" t="s">
        <v>210</v>
      </c>
      <c r="B173" s="268" t="s">
        <v>427</v>
      </c>
      <c r="C173" s="145">
        <v>0.2</v>
      </c>
      <c r="D173" s="145">
        <v>0.2</v>
      </c>
      <c r="E173" s="146">
        <f t="shared" si="23"/>
        <v>100</v>
      </c>
      <c r="F173" s="147">
        <f t="shared" si="22"/>
        <v>0</v>
      </c>
    </row>
    <row r="174" spans="1:6" ht="51" x14ac:dyDescent="0.25">
      <c r="A174" s="142" t="s">
        <v>210</v>
      </c>
      <c r="B174" s="268" t="s">
        <v>428</v>
      </c>
      <c r="C174" s="145">
        <v>115.2</v>
      </c>
      <c r="D174" s="145">
        <v>115.2</v>
      </c>
      <c r="E174" s="146">
        <f t="shared" si="23"/>
        <v>100</v>
      </c>
      <c r="F174" s="147">
        <f t="shared" si="22"/>
        <v>0</v>
      </c>
    </row>
    <row r="175" spans="1:6" ht="153" x14ac:dyDescent="0.25">
      <c r="A175" s="142" t="s">
        <v>210</v>
      </c>
      <c r="B175" s="268" t="s">
        <v>429</v>
      </c>
      <c r="C175" s="145">
        <v>0.2</v>
      </c>
      <c r="D175" s="145">
        <v>0.16</v>
      </c>
      <c r="E175" s="146">
        <f t="shared" si="23"/>
        <v>80</v>
      </c>
      <c r="F175" s="147">
        <f t="shared" si="22"/>
        <v>-4.0000000000000008E-2</v>
      </c>
    </row>
    <row r="176" spans="1:6" ht="89.25" x14ac:dyDescent="0.25">
      <c r="A176" s="142" t="s">
        <v>210</v>
      </c>
      <c r="B176" s="268" t="s">
        <v>430</v>
      </c>
      <c r="C176" s="145">
        <v>933.4</v>
      </c>
      <c r="D176" s="145">
        <v>229.77</v>
      </c>
      <c r="E176" s="146">
        <f t="shared" si="23"/>
        <v>24.616455967430902</v>
      </c>
      <c r="F176" s="147">
        <f t="shared" si="22"/>
        <v>-703.63</v>
      </c>
    </row>
    <row r="177" spans="1:6" ht="89.25" x14ac:dyDescent="0.25">
      <c r="A177" s="142" t="s">
        <v>210</v>
      </c>
      <c r="B177" s="268" t="s">
        <v>431</v>
      </c>
      <c r="C177" s="145">
        <v>147.19999999999999</v>
      </c>
      <c r="D177" s="145">
        <v>0</v>
      </c>
      <c r="E177" s="146">
        <f t="shared" si="23"/>
        <v>0</v>
      </c>
      <c r="F177" s="147">
        <f t="shared" si="22"/>
        <v>-147.19999999999999</v>
      </c>
    </row>
    <row r="178" spans="1:6" ht="115.5" x14ac:dyDescent="0.25">
      <c r="A178" s="142" t="s">
        <v>210</v>
      </c>
      <c r="B178" s="276" t="s">
        <v>432</v>
      </c>
      <c r="C178" s="145">
        <v>598</v>
      </c>
      <c r="D178" s="145">
        <v>0</v>
      </c>
      <c r="E178" s="146">
        <f t="shared" si="23"/>
        <v>0</v>
      </c>
      <c r="F178" s="147">
        <f t="shared" si="22"/>
        <v>-598</v>
      </c>
    </row>
    <row r="179" spans="1:6" ht="140.25" x14ac:dyDescent="0.25">
      <c r="A179" s="142" t="s">
        <v>211</v>
      </c>
      <c r="B179" s="268" t="s">
        <v>433</v>
      </c>
      <c r="C179" s="145">
        <v>1669.9</v>
      </c>
      <c r="D179" s="145">
        <v>0</v>
      </c>
      <c r="E179" s="146">
        <f t="shared" si="23"/>
        <v>0</v>
      </c>
      <c r="F179" s="147">
        <f t="shared" si="22"/>
        <v>-1669.9</v>
      </c>
    </row>
    <row r="180" spans="1:6" ht="89.25" x14ac:dyDescent="0.25">
      <c r="A180" s="142" t="s">
        <v>212</v>
      </c>
      <c r="B180" s="143" t="s">
        <v>434</v>
      </c>
      <c r="C180" s="145">
        <v>288.89999999999998</v>
      </c>
      <c r="D180" s="145">
        <v>51</v>
      </c>
      <c r="E180" s="146">
        <f t="shared" si="23"/>
        <v>17.653167185877468</v>
      </c>
      <c r="F180" s="147">
        <f t="shared" si="22"/>
        <v>-237.89999999999998</v>
      </c>
    </row>
    <row r="181" spans="1:6" ht="63.75" x14ac:dyDescent="0.25">
      <c r="A181" s="142" t="s">
        <v>213</v>
      </c>
      <c r="B181" s="143" t="s">
        <v>435</v>
      </c>
      <c r="C181" s="145">
        <v>15934.6</v>
      </c>
      <c r="D181" s="145">
        <v>5418.67</v>
      </c>
      <c r="E181" s="146">
        <f t="shared" si="23"/>
        <v>34.005685740464145</v>
      </c>
      <c r="F181" s="147">
        <f t="shared" si="22"/>
        <v>-10515.93</v>
      </c>
    </row>
    <row r="182" spans="1:6" ht="77.25" thickBot="1" x14ac:dyDescent="0.3">
      <c r="A182" s="148" t="s">
        <v>436</v>
      </c>
      <c r="B182" s="280" t="s">
        <v>437</v>
      </c>
      <c r="C182" s="151">
        <v>191.7</v>
      </c>
      <c r="D182" s="151">
        <v>74.040000000000006</v>
      </c>
      <c r="E182" s="152">
        <f t="shared" si="23"/>
        <v>38.622848200312994</v>
      </c>
      <c r="F182" s="153">
        <f t="shared" si="22"/>
        <v>-117.65999999999998</v>
      </c>
    </row>
    <row r="183" spans="1:6" ht="26.25" thickBot="1" x14ac:dyDescent="0.3">
      <c r="A183" s="128" t="s">
        <v>214</v>
      </c>
      <c r="B183" s="247" t="s">
        <v>59</v>
      </c>
      <c r="C183" s="178">
        <f>SUM(C184+C185)</f>
        <v>580068.1</v>
      </c>
      <c r="D183" s="178">
        <f t="shared" ref="D183" si="25">SUM(D184:D185)</f>
        <v>142618</v>
      </c>
      <c r="E183" s="130">
        <f t="shared" si="23"/>
        <v>24.586423559578609</v>
      </c>
      <c r="F183" s="155">
        <f t="shared" si="22"/>
        <v>-437450.1</v>
      </c>
    </row>
    <row r="184" spans="1:6" ht="76.5" x14ac:dyDescent="0.25">
      <c r="A184" s="136" t="s">
        <v>215</v>
      </c>
      <c r="B184" s="281" t="s">
        <v>438</v>
      </c>
      <c r="C184" s="139">
        <v>237125.1</v>
      </c>
      <c r="D184" s="139">
        <v>57472</v>
      </c>
      <c r="E184" s="140">
        <f t="shared" si="23"/>
        <v>24.236995577439924</v>
      </c>
      <c r="F184" s="141">
        <f t="shared" si="22"/>
        <v>-179653.1</v>
      </c>
    </row>
    <row r="185" spans="1:6" ht="141.75" thickBot="1" x14ac:dyDescent="0.3">
      <c r="A185" s="148" t="s">
        <v>215</v>
      </c>
      <c r="B185" s="277" t="s">
        <v>439</v>
      </c>
      <c r="C185" s="151">
        <v>342943</v>
      </c>
      <c r="D185" s="151">
        <v>85146</v>
      </c>
      <c r="E185" s="152">
        <f t="shared" si="23"/>
        <v>24.828032646824692</v>
      </c>
      <c r="F185" s="153">
        <f t="shared" si="22"/>
        <v>-257797</v>
      </c>
    </row>
    <row r="186" spans="1:6" ht="26.25" thickBot="1" x14ac:dyDescent="0.3">
      <c r="A186" s="128" t="s">
        <v>313</v>
      </c>
      <c r="B186" s="264" t="s">
        <v>314</v>
      </c>
      <c r="C186" s="178">
        <f>SUM(C187:C189)</f>
        <v>134997.16999999998</v>
      </c>
      <c r="D186" s="178">
        <f>SUM(D187:D189)</f>
        <v>94692.22</v>
      </c>
      <c r="E186" s="130">
        <f t="shared" si="23"/>
        <v>70.143855608232386</v>
      </c>
      <c r="F186" s="155">
        <f t="shared" si="22"/>
        <v>-40304.949999999983</v>
      </c>
    </row>
    <row r="187" spans="1:6" ht="102" x14ac:dyDescent="0.25">
      <c r="A187" s="242" t="s">
        <v>315</v>
      </c>
      <c r="B187" s="281" t="s">
        <v>316</v>
      </c>
      <c r="C187" s="139">
        <v>23897</v>
      </c>
      <c r="D187" s="139">
        <v>6104.13</v>
      </c>
      <c r="E187" s="140">
        <f t="shared" si="23"/>
        <v>25.543499183997991</v>
      </c>
      <c r="F187" s="141">
        <f t="shared" si="22"/>
        <v>-17792.87</v>
      </c>
    </row>
    <row r="188" spans="1:6" ht="115.5" thickBot="1" x14ac:dyDescent="0.3">
      <c r="A188" s="244" t="s">
        <v>440</v>
      </c>
      <c r="B188" s="149" t="s">
        <v>441</v>
      </c>
      <c r="C188" s="151">
        <v>70000</v>
      </c>
      <c r="D188" s="151">
        <v>70000</v>
      </c>
      <c r="E188" s="152">
        <f t="shared" si="23"/>
        <v>100</v>
      </c>
      <c r="F188" s="153">
        <f t="shared" si="22"/>
        <v>0</v>
      </c>
    </row>
    <row r="189" spans="1:6" ht="39" thickBot="1" x14ac:dyDescent="0.3">
      <c r="A189" s="240" t="s">
        <v>317</v>
      </c>
      <c r="B189" s="282" t="s">
        <v>442</v>
      </c>
      <c r="C189" s="267">
        <f>SUM(C190:C195)</f>
        <v>41100.17</v>
      </c>
      <c r="D189" s="267">
        <f>SUM(D190:D195)</f>
        <v>18588.09</v>
      </c>
      <c r="E189" s="217">
        <f t="shared" si="23"/>
        <v>45.226309282905646</v>
      </c>
      <c r="F189" s="218">
        <f t="shared" si="22"/>
        <v>-22512.079999999998</v>
      </c>
    </row>
    <row r="190" spans="1:6" ht="92.25" customHeight="1" x14ac:dyDescent="0.25">
      <c r="A190" s="242" t="s">
        <v>473</v>
      </c>
      <c r="B190" s="272" t="s">
        <v>474</v>
      </c>
      <c r="C190" s="139">
        <v>1700</v>
      </c>
      <c r="D190" s="139">
        <v>1700</v>
      </c>
      <c r="E190" s="140">
        <f t="shared" si="23"/>
        <v>100</v>
      </c>
      <c r="F190" s="141">
        <f t="shared" si="22"/>
        <v>0</v>
      </c>
    </row>
    <row r="191" spans="1:6" ht="72.75" customHeight="1" x14ac:dyDescent="0.25">
      <c r="A191" s="166" t="s">
        <v>473</v>
      </c>
      <c r="B191" s="273" t="s">
        <v>492</v>
      </c>
      <c r="C191" s="145">
        <v>8948.17</v>
      </c>
      <c r="D191" s="145">
        <v>8948.17</v>
      </c>
      <c r="E191" s="146">
        <f>D191/C191*100</f>
        <v>100</v>
      </c>
      <c r="F191" s="147">
        <f t="shared" si="22"/>
        <v>0</v>
      </c>
    </row>
    <row r="192" spans="1:6" ht="51" x14ac:dyDescent="0.25">
      <c r="A192" s="166" t="s">
        <v>473</v>
      </c>
      <c r="B192" s="273" t="s">
        <v>493</v>
      </c>
      <c r="C192" s="145">
        <v>971.2</v>
      </c>
      <c r="D192" s="145">
        <v>971.2</v>
      </c>
      <c r="E192" s="146">
        <f t="shared" si="23"/>
        <v>100</v>
      </c>
      <c r="F192" s="147">
        <f t="shared" si="22"/>
        <v>0</v>
      </c>
    </row>
    <row r="193" spans="1:6" ht="87.75" customHeight="1" x14ac:dyDescent="0.25">
      <c r="A193" s="166" t="s">
        <v>318</v>
      </c>
      <c r="B193" s="276" t="s">
        <v>319</v>
      </c>
      <c r="C193" s="145">
        <v>27082.3</v>
      </c>
      <c r="D193" s="145">
        <v>6181.6</v>
      </c>
      <c r="E193" s="146">
        <f t="shared" si="23"/>
        <v>22.825240101468488</v>
      </c>
      <c r="F193" s="147">
        <f t="shared" si="22"/>
        <v>-20900.699999999997</v>
      </c>
    </row>
    <row r="194" spans="1:6" ht="166.5" customHeight="1" x14ac:dyDescent="0.25">
      <c r="A194" s="166" t="s">
        <v>443</v>
      </c>
      <c r="B194" s="268" t="s">
        <v>444</v>
      </c>
      <c r="C194" s="145">
        <v>2148.5</v>
      </c>
      <c r="D194" s="145">
        <v>537.12</v>
      </c>
      <c r="E194" s="146">
        <f t="shared" si="23"/>
        <v>24.999767279497323</v>
      </c>
      <c r="F194" s="147">
        <f t="shared" si="22"/>
        <v>-1611.38</v>
      </c>
    </row>
    <row r="195" spans="1:6" ht="90" customHeight="1" thickBot="1" x14ac:dyDescent="0.3">
      <c r="A195" s="283" t="s">
        <v>443</v>
      </c>
      <c r="B195" s="284" t="s">
        <v>475</v>
      </c>
      <c r="C195" s="151">
        <v>250</v>
      </c>
      <c r="D195" s="151">
        <v>250</v>
      </c>
      <c r="E195" s="152">
        <f t="shared" si="23"/>
        <v>100</v>
      </c>
      <c r="F195" s="153">
        <f t="shared" si="22"/>
        <v>0</v>
      </c>
    </row>
    <row r="196" spans="1:6" ht="26.25" hidden="1" thickBot="1" x14ac:dyDescent="0.3">
      <c r="A196" s="285" t="s">
        <v>320</v>
      </c>
      <c r="B196" s="264" t="s">
        <v>321</v>
      </c>
      <c r="C196" s="156">
        <f>SUM(C197)</f>
        <v>0</v>
      </c>
      <c r="D196" s="156">
        <f>SUM(D197)</f>
        <v>0</v>
      </c>
      <c r="E196" s="130">
        <v>0</v>
      </c>
      <c r="F196" s="155">
        <f t="shared" si="22"/>
        <v>0</v>
      </c>
    </row>
    <row r="197" spans="1:6" ht="25.5" hidden="1" x14ac:dyDescent="0.25">
      <c r="A197" s="286" t="s">
        <v>322</v>
      </c>
      <c r="B197" s="278" t="s">
        <v>321</v>
      </c>
      <c r="C197" s="287">
        <v>0</v>
      </c>
      <c r="D197" s="175">
        <v>0</v>
      </c>
      <c r="E197" s="176">
        <v>0</v>
      </c>
      <c r="F197" s="177">
        <f t="shared" si="22"/>
        <v>0</v>
      </c>
    </row>
    <row r="198" spans="1:6" ht="51.75" thickBot="1" x14ac:dyDescent="0.3">
      <c r="A198" s="128" t="s">
        <v>445</v>
      </c>
      <c r="B198" s="154" t="s">
        <v>446</v>
      </c>
      <c r="C198" s="130">
        <f>SUM(C199)</f>
        <v>0</v>
      </c>
      <c r="D198" s="130">
        <f>SUM(D199:D202)</f>
        <v>14334.849999999999</v>
      </c>
      <c r="E198" s="130">
        <v>0</v>
      </c>
      <c r="F198" s="155">
        <f t="shared" si="22"/>
        <v>14334.849999999999</v>
      </c>
    </row>
    <row r="199" spans="1:6" ht="38.25" hidden="1" x14ac:dyDescent="0.25">
      <c r="A199" s="136" t="s">
        <v>323</v>
      </c>
      <c r="B199" s="281" t="s">
        <v>324</v>
      </c>
      <c r="C199" s="288">
        <v>0</v>
      </c>
      <c r="D199" s="139">
        <v>0</v>
      </c>
      <c r="E199" s="140">
        <v>0</v>
      </c>
      <c r="F199" s="141">
        <f t="shared" si="22"/>
        <v>0</v>
      </c>
    </row>
    <row r="200" spans="1:6" ht="38.25" x14ac:dyDescent="0.25">
      <c r="A200" s="142" t="s">
        <v>447</v>
      </c>
      <c r="B200" s="268" t="s">
        <v>448</v>
      </c>
      <c r="C200" s="289">
        <v>0</v>
      </c>
      <c r="D200" s="145">
        <v>182.86</v>
      </c>
      <c r="E200" s="146">
        <v>0</v>
      </c>
      <c r="F200" s="147">
        <f t="shared" si="22"/>
        <v>182.86</v>
      </c>
    </row>
    <row r="201" spans="1:6" ht="38.25" x14ac:dyDescent="0.25">
      <c r="A201" s="290" t="s">
        <v>476</v>
      </c>
      <c r="B201" s="291" t="s">
        <v>324</v>
      </c>
      <c r="C201" s="289">
        <v>0</v>
      </c>
      <c r="D201" s="145">
        <v>6842.25</v>
      </c>
      <c r="E201" s="146">
        <v>0</v>
      </c>
      <c r="F201" s="147">
        <f t="shared" ref="F201:F207" si="26">D201-C201</f>
        <v>6842.25</v>
      </c>
    </row>
    <row r="202" spans="1:6" ht="39" thickBot="1" x14ac:dyDescent="0.3">
      <c r="A202" s="292" t="s">
        <v>477</v>
      </c>
      <c r="B202" s="293" t="s">
        <v>448</v>
      </c>
      <c r="C202" s="294">
        <v>0</v>
      </c>
      <c r="D202" s="151">
        <v>7309.74</v>
      </c>
      <c r="E202" s="152">
        <v>0</v>
      </c>
      <c r="F202" s="153">
        <f t="shared" si="26"/>
        <v>7309.74</v>
      </c>
    </row>
    <row r="203" spans="1:6" ht="58.5" customHeight="1" thickBot="1" x14ac:dyDescent="0.3">
      <c r="A203" s="128" t="s">
        <v>262</v>
      </c>
      <c r="B203" s="154" t="s">
        <v>449</v>
      </c>
      <c r="C203" s="156">
        <f>SUM(C204:C205)</f>
        <v>0</v>
      </c>
      <c r="D203" s="156">
        <f>SUM(D204:D205)</f>
        <v>-17262.04</v>
      </c>
      <c r="E203" s="130">
        <v>0</v>
      </c>
      <c r="F203" s="155">
        <f t="shared" si="26"/>
        <v>-17262.04</v>
      </c>
    </row>
    <row r="204" spans="1:6" ht="76.5" x14ac:dyDescent="0.25">
      <c r="A204" s="136" t="s">
        <v>264</v>
      </c>
      <c r="B204" s="137" t="s">
        <v>263</v>
      </c>
      <c r="C204" s="288">
        <v>0</v>
      </c>
      <c r="D204" s="139">
        <v>-2186.3000000000002</v>
      </c>
      <c r="E204" s="140">
        <v>0</v>
      </c>
      <c r="F204" s="141">
        <f t="shared" si="26"/>
        <v>-2186.3000000000002</v>
      </c>
    </row>
    <row r="205" spans="1:6" ht="77.25" thickBot="1" x14ac:dyDescent="0.3">
      <c r="A205" s="142" t="s">
        <v>265</v>
      </c>
      <c r="B205" s="143" t="s">
        <v>263</v>
      </c>
      <c r="C205" s="289">
        <v>0</v>
      </c>
      <c r="D205" s="145">
        <v>-15075.74</v>
      </c>
      <c r="E205" s="146">
        <v>0</v>
      </c>
      <c r="F205" s="147">
        <f t="shared" si="26"/>
        <v>-15075.74</v>
      </c>
    </row>
    <row r="206" spans="1:6" ht="76.5" hidden="1" x14ac:dyDescent="0.25">
      <c r="A206" s="148" t="s">
        <v>325</v>
      </c>
      <c r="B206" s="149" t="s">
        <v>263</v>
      </c>
      <c r="C206" s="151">
        <v>0</v>
      </c>
      <c r="D206" s="151">
        <v>0</v>
      </c>
      <c r="E206" s="152">
        <v>0</v>
      </c>
      <c r="F206" s="153">
        <f t="shared" si="26"/>
        <v>0</v>
      </c>
    </row>
    <row r="207" spans="1:6" ht="15.75" thickBot="1" x14ac:dyDescent="0.3">
      <c r="A207" s="128"/>
      <c r="B207" s="264" t="s">
        <v>60</v>
      </c>
      <c r="C207" s="156">
        <f>C4+C143</f>
        <v>2460468.13</v>
      </c>
      <c r="D207" s="156">
        <f>D4+D143</f>
        <v>483922.4</v>
      </c>
      <c r="E207" s="130">
        <f t="shared" si="23"/>
        <v>19.667899539101125</v>
      </c>
      <c r="F207" s="155">
        <f t="shared" si="26"/>
        <v>-1976545.73</v>
      </c>
    </row>
  </sheetData>
  <mergeCells count="1">
    <mergeCell ref="A1:F1"/>
  </mergeCells>
  <pageMargins left="0.70866141732283472" right="0" top="0.23622047244094491" bottom="0.11811023622047245" header="0.31496062992125984" footer="0.31496062992125984"/>
  <pageSetup paperSize="9" scale="75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workbookViewId="0">
      <selection activeCell="F49" sqref="F49"/>
    </sheetView>
  </sheetViews>
  <sheetFormatPr defaultColWidth="9.140625" defaultRowHeight="15" x14ac:dyDescent="0.25"/>
  <cols>
    <col min="1" max="1" width="12.7109375" style="1" customWidth="1"/>
    <col min="2" max="2" width="53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59" customWidth="1"/>
    <col min="7" max="7" width="6.7109375" style="1" hidden="1" customWidth="1"/>
    <col min="8" max="8" width="15" style="1" customWidth="1"/>
    <col min="9" max="9" width="18.28515625" style="1" customWidth="1"/>
    <col min="10" max="10" width="11.28515625" style="1" customWidth="1"/>
    <col min="11" max="16384" width="9.140625" style="1"/>
  </cols>
  <sheetData>
    <row r="1" spans="1:19" ht="19.5" x14ac:dyDescent="0.35">
      <c r="A1" s="297" t="s">
        <v>68</v>
      </c>
      <c r="B1" s="297"/>
      <c r="C1" s="297"/>
      <c r="D1" s="297"/>
      <c r="E1" s="297"/>
      <c r="F1" s="297"/>
      <c r="G1" s="297"/>
      <c r="H1" s="297"/>
    </row>
    <row r="2" spans="1:19" ht="19.5" x14ac:dyDescent="0.35">
      <c r="A2" s="298" t="s">
        <v>494</v>
      </c>
      <c r="B2" s="298"/>
      <c r="C2" s="298"/>
      <c r="D2" s="298"/>
      <c r="E2" s="298"/>
      <c r="F2" s="298"/>
      <c r="G2" s="298"/>
      <c r="H2" s="298"/>
    </row>
    <row r="3" spans="1:19" ht="15.75" x14ac:dyDescent="0.25">
      <c r="A3" s="2"/>
      <c r="B3" s="2"/>
      <c r="C3" s="2"/>
      <c r="D3" s="2"/>
      <c r="E3" s="2"/>
      <c r="F3" s="299"/>
      <c r="G3" s="299"/>
      <c r="H3" s="299"/>
    </row>
    <row r="4" spans="1:19" s="3" customFormat="1" ht="110.25" customHeight="1" x14ac:dyDescent="0.2">
      <c r="A4" s="85" t="s">
        <v>69</v>
      </c>
      <c r="B4" s="85" t="s">
        <v>70</v>
      </c>
      <c r="C4" s="86" t="s">
        <v>451</v>
      </c>
      <c r="D4" s="85" t="s">
        <v>71</v>
      </c>
      <c r="E4" s="86" t="s">
        <v>190</v>
      </c>
      <c r="F4" s="86" t="s">
        <v>495</v>
      </c>
      <c r="G4" s="85" t="s">
        <v>72</v>
      </c>
      <c r="H4" s="87" t="s">
        <v>191</v>
      </c>
    </row>
    <row r="5" spans="1:19" s="3" customFormat="1" ht="15.75" x14ac:dyDescent="0.2">
      <c r="A5" s="85">
        <v>1</v>
      </c>
      <c r="B5" s="85">
        <v>2</v>
      </c>
      <c r="C5" s="86">
        <v>3</v>
      </c>
      <c r="D5" s="85"/>
      <c r="E5" s="86">
        <v>4</v>
      </c>
      <c r="F5" s="86">
        <v>5</v>
      </c>
      <c r="G5" s="85"/>
      <c r="H5" s="87">
        <v>6</v>
      </c>
    </row>
    <row r="6" spans="1:19" ht="15.75" x14ac:dyDescent="0.25">
      <c r="A6" s="4">
        <v>100</v>
      </c>
      <c r="B6" s="5" t="s">
        <v>73</v>
      </c>
      <c r="C6" s="89">
        <f>SUM(C7:C14)</f>
        <v>152218.32</v>
      </c>
      <c r="D6" s="89"/>
      <c r="E6" s="89">
        <f>SUM(E7:E14)</f>
        <v>145870.63</v>
      </c>
      <c r="F6" s="89">
        <f>SUM(F7:F14)</f>
        <v>24549.780000000002</v>
      </c>
      <c r="G6" s="57"/>
      <c r="H6" s="106">
        <f>F6/E6*100</f>
        <v>16.829830651996225</v>
      </c>
    </row>
    <row r="7" spans="1:19" s="9" customFormat="1" ht="31.5" x14ac:dyDescent="0.25">
      <c r="A7" s="7">
        <v>102</v>
      </c>
      <c r="B7" s="8" t="s">
        <v>74</v>
      </c>
      <c r="C7" s="90">
        <v>2544.46</v>
      </c>
      <c r="D7" s="90"/>
      <c r="E7" s="90">
        <v>2544.46</v>
      </c>
      <c r="F7" s="90">
        <v>1131.71</v>
      </c>
      <c r="G7" s="107"/>
      <c r="H7" s="98">
        <f>F7/E7*100</f>
        <v>44.477413675200239</v>
      </c>
    </row>
    <row r="8" spans="1:19" ht="47.25" x14ac:dyDescent="0.25">
      <c r="A8" s="10">
        <v>103</v>
      </c>
      <c r="B8" s="8" t="s">
        <v>75</v>
      </c>
      <c r="C8" s="91">
        <v>4477.45</v>
      </c>
      <c r="D8" s="91"/>
      <c r="E8" s="91">
        <v>4477.45</v>
      </c>
      <c r="F8" s="91">
        <v>728.92</v>
      </c>
      <c r="G8" s="55"/>
      <c r="H8" s="98">
        <f>F8/E8*100</f>
        <v>16.279802119509988</v>
      </c>
      <c r="L8" s="11"/>
      <c r="M8" s="11"/>
      <c r="N8" s="12"/>
      <c r="O8" s="11"/>
      <c r="P8" s="11"/>
      <c r="Q8" s="11"/>
      <c r="R8" s="11"/>
      <c r="S8" s="13"/>
    </row>
    <row r="9" spans="1:19" ht="63" x14ac:dyDescent="0.25">
      <c r="A9" s="10">
        <v>104</v>
      </c>
      <c r="B9" s="8" t="s">
        <v>76</v>
      </c>
      <c r="C9" s="91">
        <v>91752.89</v>
      </c>
      <c r="D9" s="91"/>
      <c r="E9" s="91">
        <v>91752.89</v>
      </c>
      <c r="F9" s="91">
        <v>15259.48</v>
      </c>
      <c r="G9" s="55"/>
      <c r="H9" s="98">
        <f t="shared" ref="H9:H62" si="0">F9/E9*100</f>
        <v>16.631061975268572</v>
      </c>
      <c r="L9" s="14"/>
      <c r="M9" s="15"/>
      <c r="N9" s="16"/>
      <c r="O9" s="17"/>
      <c r="P9" s="18"/>
      <c r="Q9" s="17"/>
      <c r="R9" s="18"/>
      <c r="S9" s="13"/>
    </row>
    <row r="10" spans="1:19" ht="15.75" x14ac:dyDescent="0.25">
      <c r="A10" s="10">
        <v>105</v>
      </c>
      <c r="B10" s="8" t="s">
        <v>77</v>
      </c>
      <c r="C10" s="91">
        <v>288.89999999999998</v>
      </c>
      <c r="D10" s="91"/>
      <c r="E10" s="91">
        <v>288.89999999999998</v>
      </c>
      <c r="F10" s="91">
        <v>51</v>
      </c>
      <c r="G10" s="55"/>
      <c r="H10" s="98">
        <f t="shared" si="0"/>
        <v>17.653167185877468</v>
      </c>
      <c r="L10" s="19"/>
      <c r="M10" s="20"/>
      <c r="N10" s="21"/>
      <c r="O10" s="22"/>
      <c r="P10" s="22"/>
      <c r="Q10" s="22"/>
      <c r="R10" s="23"/>
      <c r="S10" s="13"/>
    </row>
    <row r="11" spans="1:19" ht="47.25" x14ac:dyDescent="0.25">
      <c r="A11" s="10">
        <v>106</v>
      </c>
      <c r="B11" s="8" t="s">
        <v>78</v>
      </c>
      <c r="C11" s="91">
        <v>23612.86</v>
      </c>
      <c r="D11" s="91"/>
      <c r="E11" s="91">
        <v>23612.86</v>
      </c>
      <c r="F11" s="91">
        <v>5145.22</v>
      </c>
      <c r="G11" s="55"/>
      <c r="H11" s="98">
        <f t="shared" si="0"/>
        <v>21.789906008844333</v>
      </c>
      <c r="L11" s="24"/>
      <c r="M11" s="20"/>
      <c r="N11" s="25"/>
      <c r="O11" s="26"/>
      <c r="P11" s="26"/>
      <c r="Q11" s="26"/>
      <c r="R11" s="23"/>
      <c r="S11" s="13"/>
    </row>
    <row r="12" spans="1:19" ht="15.75" x14ac:dyDescent="0.25">
      <c r="A12" s="10">
        <v>107</v>
      </c>
      <c r="B12" s="8" t="s">
        <v>79</v>
      </c>
      <c r="C12" s="91">
        <v>2515</v>
      </c>
      <c r="D12" s="91"/>
      <c r="E12" s="91">
        <v>2515</v>
      </c>
      <c r="F12" s="91">
        <v>0</v>
      </c>
      <c r="G12" s="55"/>
      <c r="H12" s="98">
        <v>0</v>
      </c>
      <c r="L12" s="24"/>
      <c r="M12" s="20"/>
      <c r="N12" s="25"/>
      <c r="O12" s="26"/>
      <c r="P12" s="23"/>
      <c r="Q12" s="26"/>
      <c r="R12" s="23"/>
      <c r="S12" s="13"/>
    </row>
    <row r="13" spans="1:19" ht="15.75" x14ac:dyDescent="0.25">
      <c r="A13" s="10">
        <v>111</v>
      </c>
      <c r="B13" s="8" t="s">
        <v>80</v>
      </c>
      <c r="C13" s="91">
        <v>10000</v>
      </c>
      <c r="D13" s="91"/>
      <c r="E13" s="91">
        <v>3652.31</v>
      </c>
      <c r="F13" s="91">
        <v>0</v>
      </c>
      <c r="G13" s="55"/>
      <c r="H13" s="98">
        <v>51.16</v>
      </c>
      <c r="I13" s="113"/>
      <c r="J13" s="114"/>
      <c r="L13" s="24"/>
      <c r="M13" s="20"/>
      <c r="N13" s="25"/>
      <c r="O13" s="26"/>
      <c r="P13" s="26"/>
      <c r="Q13" s="26"/>
      <c r="R13" s="23"/>
      <c r="S13" s="13"/>
    </row>
    <row r="14" spans="1:19" ht="15.75" x14ac:dyDescent="0.25">
      <c r="A14" s="10">
        <v>113</v>
      </c>
      <c r="B14" s="8" t="s">
        <v>81</v>
      </c>
      <c r="C14" s="91">
        <v>17026.759999999998</v>
      </c>
      <c r="D14" s="91"/>
      <c r="E14" s="91">
        <v>17026.759999999998</v>
      </c>
      <c r="F14" s="91">
        <v>2233.4499999999998</v>
      </c>
      <c r="G14" s="55"/>
      <c r="H14" s="98">
        <f t="shared" si="0"/>
        <v>13.117293014055523</v>
      </c>
      <c r="L14" s="24"/>
      <c r="M14" s="20"/>
      <c r="N14" s="25"/>
      <c r="O14" s="26"/>
      <c r="P14" s="23"/>
      <c r="Q14" s="26"/>
      <c r="R14" s="23"/>
      <c r="S14" s="13"/>
    </row>
    <row r="15" spans="1:19" ht="31.5" x14ac:dyDescent="0.25">
      <c r="A15" s="27">
        <v>300</v>
      </c>
      <c r="B15" s="28" t="s">
        <v>82</v>
      </c>
      <c r="C15" s="92">
        <f>SUM(C16:C19)</f>
        <v>13882.849999999999</v>
      </c>
      <c r="D15" s="92"/>
      <c r="E15" s="92">
        <f>SUM(E16:E19)</f>
        <v>14632.849999999999</v>
      </c>
      <c r="F15" s="92">
        <f>SUM(F16:F19)</f>
        <v>3706.19</v>
      </c>
      <c r="G15" s="108"/>
      <c r="H15" s="109">
        <f t="shared" si="0"/>
        <v>25.327875294286489</v>
      </c>
      <c r="J15" s="101"/>
      <c r="L15" s="24"/>
      <c r="M15" s="20"/>
      <c r="N15" s="25"/>
      <c r="O15" s="26"/>
      <c r="P15" s="26"/>
      <c r="Q15" s="26"/>
      <c r="R15" s="23"/>
      <c r="S15" s="13"/>
    </row>
    <row r="16" spans="1:19" ht="15.75" x14ac:dyDescent="0.25">
      <c r="A16" s="10">
        <v>302</v>
      </c>
      <c r="B16" s="8" t="s">
        <v>83</v>
      </c>
      <c r="C16" s="91">
        <v>0</v>
      </c>
      <c r="D16" s="91"/>
      <c r="E16" s="91">
        <v>0</v>
      </c>
      <c r="F16" s="91">
        <v>0</v>
      </c>
      <c r="G16" s="55"/>
      <c r="H16" s="98">
        <v>0</v>
      </c>
      <c r="L16" s="24"/>
      <c r="M16" s="20"/>
      <c r="N16" s="25"/>
      <c r="O16" s="26"/>
      <c r="P16" s="26"/>
      <c r="Q16" s="26"/>
      <c r="R16" s="23"/>
      <c r="S16" s="13"/>
    </row>
    <row r="17" spans="1:19" ht="47.25" x14ac:dyDescent="0.25">
      <c r="A17" s="10">
        <v>309</v>
      </c>
      <c r="B17" s="8" t="s">
        <v>84</v>
      </c>
      <c r="C17" s="91">
        <v>100</v>
      </c>
      <c r="D17" s="91"/>
      <c r="E17" s="91">
        <v>100</v>
      </c>
      <c r="F17" s="91">
        <v>0</v>
      </c>
      <c r="G17" s="55"/>
      <c r="H17" s="98">
        <f t="shared" si="0"/>
        <v>0</v>
      </c>
      <c r="L17" s="24"/>
      <c r="M17" s="20"/>
      <c r="N17" s="25"/>
      <c r="O17" s="26"/>
      <c r="P17" s="23"/>
      <c r="Q17" s="26"/>
      <c r="R17" s="23"/>
      <c r="S17" s="13"/>
    </row>
    <row r="18" spans="1:19" ht="15.75" x14ac:dyDescent="0.25">
      <c r="A18" s="10">
        <v>310</v>
      </c>
      <c r="B18" s="8" t="s">
        <v>85</v>
      </c>
      <c r="C18" s="91">
        <v>11399.3</v>
      </c>
      <c r="D18" s="91"/>
      <c r="E18" s="91">
        <v>12149.3</v>
      </c>
      <c r="F18" s="91">
        <v>3386.19</v>
      </c>
      <c r="G18" s="55"/>
      <c r="H18" s="98">
        <f t="shared" si="0"/>
        <v>27.871482307622664</v>
      </c>
      <c r="L18" s="29"/>
      <c r="M18" s="30"/>
      <c r="N18" s="31"/>
      <c r="O18" s="32"/>
      <c r="P18" s="32"/>
      <c r="Q18" s="32"/>
      <c r="R18" s="23"/>
      <c r="S18" s="13"/>
    </row>
    <row r="19" spans="1:19" ht="31.5" x14ac:dyDescent="0.25">
      <c r="A19" s="10">
        <v>314</v>
      </c>
      <c r="B19" s="8" t="s">
        <v>86</v>
      </c>
      <c r="C19" s="91">
        <v>2383.5500000000002</v>
      </c>
      <c r="D19" s="91"/>
      <c r="E19" s="91">
        <v>2383.5500000000002</v>
      </c>
      <c r="F19" s="91">
        <v>320</v>
      </c>
      <c r="G19" s="55"/>
      <c r="H19" s="98">
        <f t="shared" si="0"/>
        <v>13.425352939942522</v>
      </c>
      <c r="L19" s="24"/>
      <c r="M19" s="20"/>
      <c r="N19" s="33"/>
      <c r="O19" s="26"/>
      <c r="P19" s="26"/>
      <c r="Q19" s="26"/>
      <c r="R19" s="23"/>
      <c r="S19" s="13"/>
    </row>
    <row r="20" spans="1:19" ht="15.75" x14ac:dyDescent="0.25">
      <c r="A20" s="34">
        <v>400</v>
      </c>
      <c r="B20" s="5" t="s">
        <v>87</v>
      </c>
      <c r="C20" s="89">
        <f>SUM(C21:C26)</f>
        <v>100886.57</v>
      </c>
      <c r="D20" s="89"/>
      <c r="E20" s="89">
        <f>SUM(E21:E26)</f>
        <v>100886.57</v>
      </c>
      <c r="F20" s="89">
        <f>SUM(F21:F26)</f>
        <v>4415.4400000000005</v>
      </c>
      <c r="G20" s="57"/>
      <c r="H20" s="106">
        <f t="shared" si="0"/>
        <v>4.3766380401276406</v>
      </c>
      <c r="L20" s="24"/>
      <c r="M20" s="20"/>
      <c r="N20" s="33"/>
      <c r="O20" s="26"/>
      <c r="P20" s="26"/>
      <c r="Q20" s="26"/>
      <c r="R20" s="23"/>
      <c r="S20" s="13"/>
    </row>
    <row r="21" spans="1:19" ht="15.75" x14ac:dyDescent="0.25">
      <c r="A21" s="10">
        <v>405</v>
      </c>
      <c r="B21" s="8" t="s">
        <v>88</v>
      </c>
      <c r="C21" s="91">
        <v>1139.0999999999999</v>
      </c>
      <c r="D21" s="91"/>
      <c r="E21" s="91">
        <v>1139.0999999999999</v>
      </c>
      <c r="F21" s="91">
        <v>221.13</v>
      </c>
      <c r="G21" s="55"/>
      <c r="H21" s="98">
        <f t="shared" si="0"/>
        <v>19.412694232288651</v>
      </c>
      <c r="L21" s="24"/>
      <c r="M21" s="20"/>
      <c r="N21" s="33"/>
      <c r="O21" s="26"/>
      <c r="P21" s="26"/>
      <c r="Q21" s="26"/>
      <c r="R21" s="23"/>
      <c r="S21" s="13"/>
    </row>
    <row r="22" spans="1:19" ht="15.75" x14ac:dyDescent="0.25">
      <c r="A22" s="10">
        <v>406</v>
      </c>
      <c r="B22" s="8" t="s">
        <v>89</v>
      </c>
      <c r="C22" s="91">
        <v>1798.12</v>
      </c>
      <c r="D22" s="91"/>
      <c r="E22" s="91">
        <v>1798.12</v>
      </c>
      <c r="F22" s="91">
        <v>0</v>
      </c>
      <c r="G22" s="55"/>
      <c r="H22" s="98">
        <f t="shared" si="0"/>
        <v>0</v>
      </c>
      <c r="L22" s="24"/>
      <c r="M22" s="20"/>
      <c r="N22" s="33"/>
      <c r="O22" s="26"/>
      <c r="P22" s="26"/>
      <c r="Q22" s="26"/>
      <c r="R22" s="23"/>
      <c r="S22" s="13"/>
    </row>
    <row r="23" spans="1:19" ht="15.75" x14ac:dyDescent="0.25">
      <c r="A23" s="10">
        <v>408</v>
      </c>
      <c r="B23" s="35" t="s">
        <v>90</v>
      </c>
      <c r="C23" s="91">
        <v>953.6</v>
      </c>
      <c r="D23" s="91"/>
      <c r="E23" s="91">
        <v>953.6</v>
      </c>
      <c r="F23" s="91">
        <v>0</v>
      </c>
      <c r="G23" s="55"/>
      <c r="H23" s="98">
        <f t="shared" si="0"/>
        <v>0</v>
      </c>
      <c r="L23" s="36"/>
      <c r="M23" s="15"/>
      <c r="N23" s="37"/>
      <c r="O23" s="17"/>
      <c r="P23" s="16"/>
      <c r="Q23" s="17"/>
      <c r="R23" s="23"/>
      <c r="S23" s="13"/>
    </row>
    <row r="24" spans="1:19" ht="15.75" x14ac:dyDescent="0.25">
      <c r="A24" s="10">
        <v>409</v>
      </c>
      <c r="B24" s="38" t="s">
        <v>91</v>
      </c>
      <c r="C24" s="91">
        <v>83405.56</v>
      </c>
      <c r="D24" s="91"/>
      <c r="E24" s="91">
        <v>83405.56</v>
      </c>
      <c r="F24" s="91">
        <v>3500</v>
      </c>
      <c r="G24" s="55"/>
      <c r="H24" s="98">
        <f t="shared" si="0"/>
        <v>4.1963629283227641</v>
      </c>
      <c r="L24" s="24"/>
      <c r="M24" s="20"/>
      <c r="N24" s="33"/>
      <c r="O24" s="26"/>
      <c r="P24" s="26"/>
      <c r="Q24" s="26"/>
      <c r="R24" s="23"/>
      <c r="S24" s="13"/>
    </row>
    <row r="25" spans="1:19" ht="15.75" x14ac:dyDescent="0.25">
      <c r="A25" s="10">
        <v>410</v>
      </c>
      <c r="B25" s="38" t="s">
        <v>92</v>
      </c>
      <c r="C25" s="91">
        <v>3022.4</v>
      </c>
      <c r="D25" s="91"/>
      <c r="E25" s="91">
        <v>3022.4</v>
      </c>
      <c r="F25" s="91">
        <v>0</v>
      </c>
      <c r="G25" s="55"/>
      <c r="H25" s="98">
        <f t="shared" si="0"/>
        <v>0</v>
      </c>
      <c r="L25" s="24"/>
      <c r="M25" s="20"/>
      <c r="N25" s="33"/>
      <c r="O25" s="26"/>
      <c r="P25" s="26"/>
      <c r="Q25" s="26"/>
      <c r="R25" s="23"/>
      <c r="S25" s="13"/>
    </row>
    <row r="26" spans="1:19" ht="21" customHeight="1" x14ac:dyDescent="0.25">
      <c r="A26" s="10">
        <v>412</v>
      </c>
      <c r="B26" s="35" t="s">
        <v>93</v>
      </c>
      <c r="C26" s="91">
        <v>10567.79</v>
      </c>
      <c r="D26" s="91"/>
      <c r="E26" s="91">
        <v>10567.79</v>
      </c>
      <c r="F26" s="91">
        <v>694.31</v>
      </c>
      <c r="G26" s="55"/>
      <c r="H26" s="98">
        <f t="shared" si="0"/>
        <v>6.5700586404536798</v>
      </c>
      <c r="L26" s="24"/>
      <c r="M26" s="39"/>
      <c r="N26" s="33"/>
      <c r="O26" s="26"/>
      <c r="P26" s="26"/>
      <c r="Q26" s="26"/>
      <c r="R26" s="23"/>
      <c r="S26" s="13"/>
    </row>
    <row r="27" spans="1:19" s="40" customFormat="1" ht="15.75" x14ac:dyDescent="0.25">
      <c r="A27" s="4">
        <v>500</v>
      </c>
      <c r="B27" s="5" t="s">
        <v>94</v>
      </c>
      <c r="C27" s="89">
        <f>SUM(C28:C31)</f>
        <v>504412.45</v>
      </c>
      <c r="D27" s="89"/>
      <c r="E27" s="89">
        <f>SUM(E28:E31)</f>
        <v>510010.14</v>
      </c>
      <c r="F27" s="89">
        <f>SUM(F28:F31)</f>
        <v>97612.18</v>
      </c>
      <c r="G27" s="57"/>
      <c r="H27" s="106">
        <f t="shared" si="0"/>
        <v>19.13926260368078</v>
      </c>
      <c r="J27" s="102" t="s">
        <v>62</v>
      </c>
      <c r="L27" s="24"/>
      <c r="M27" s="41"/>
      <c r="N27" s="33"/>
      <c r="O27" s="26"/>
      <c r="P27" s="23"/>
      <c r="Q27" s="26"/>
      <c r="R27" s="23"/>
      <c r="S27" s="42"/>
    </row>
    <row r="28" spans="1:19" ht="15.75" x14ac:dyDescent="0.25">
      <c r="A28" s="10">
        <v>501</v>
      </c>
      <c r="B28" s="35" t="s">
        <v>95</v>
      </c>
      <c r="C28" s="91">
        <v>162490.15</v>
      </c>
      <c r="D28" s="91"/>
      <c r="E28" s="91">
        <v>162490.15</v>
      </c>
      <c r="F28" s="91">
        <v>4264.4399999999996</v>
      </c>
      <c r="G28" s="55"/>
      <c r="H28" s="98">
        <f t="shared" si="0"/>
        <v>2.6244298500555265</v>
      </c>
      <c r="L28" s="24"/>
      <c r="M28" s="41"/>
      <c r="N28" s="33"/>
      <c r="O28" s="26"/>
      <c r="P28" s="26"/>
      <c r="Q28" s="26"/>
      <c r="R28" s="23"/>
      <c r="S28" s="13"/>
    </row>
    <row r="29" spans="1:19" ht="15.75" x14ac:dyDescent="0.25">
      <c r="A29" s="10">
        <v>502</v>
      </c>
      <c r="B29" s="35" t="s">
        <v>96</v>
      </c>
      <c r="C29" s="91">
        <v>131478.71</v>
      </c>
      <c r="D29" s="91"/>
      <c r="E29" s="91">
        <v>137076.4</v>
      </c>
      <c r="F29" s="91">
        <v>7388.26</v>
      </c>
      <c r="G29" s="55"/>
      <c r="H29" s="98">
        <f t="shared" si="0"/>
        <v>5.3898847649923702</v>
      </c>
      <c r="I29" s="101"/>
      <c r="J29" s="101"/>
      <c r="L29" s="24"/>
      <c r="M29" s="39"/>
      <c r="N29" s="33"/>
      <c r="O29" s="26"/>
      <c r="P29" s="23"/>
      <c r="Q29" s="26"/>
      <c r="R29" s="23"/>
      <c r="S29" s="13"/>
    </row>
    <row r="30" spans="1:19" ht="15.75" x14ac:dyDescent="0.25">
      <c r="A30" s="10">
        <v>503</v>
      </c>
      <c r="B30" s="35" t="s">
        <v>97</v>
      </c>
      <c r="C30" s="91">
        <v>199375.06</v>
      </c>
      <c r="D30" s="91"/>
      <c r="E30" s="91">
        <v>199375.06</v>
      </c>
      <c r="F30" s="91">
        <v>83700</v>
      </c>
      <c r="G30" s="55"/>
      <c r="H30" s="98">
        <f t="shared" si="0"/>
        <v>41.981178588736221</v>
      </c>
      <c r="L30" s="14"/>
      <c r="M30" s="15"/>
      <c r="N30" s="16"/>
      <c r="O30" s="17"/>
      <c r="P30" s="18"/>
      <c r="Q30" s="17"/>
      <c r="R30" s="23"/>
      <c r="S30" s="13"/>
    </row>
    <row r="31" spans="1:19" ht="31.5" x14ac:dyDescent="0.25">
      <c r="A31" s="10">
        <v>505</v>
      </c>
      <c r="B31" s="35" t="s">
        <v>98</v>
      </c>
      <c r="C31" s="91">
        <v>11068.53</v>
      </c>
      <c r="D31" s="91"/>
      <c r="E31" s="91">
        <v>11068.53</v>
      </c>
      <c r="F31" s="91">
        <v>2259.48</v>
      </c>
      <c r="G31" s="55"/>
      <c r="H31" s="98">
        <f t="shared" si="0"/>
        <v>20.413550850926001</v>
      </c>
      <c r="L31" s="24"/>
      <c r="M31" s="39"/>
      <c r="N31" s="25"/>
      <c r="O31" s="26"/>
      <c r="P31" s="26"/>
      <c r="Q31" s="26"/>
      <c r="R31" s="23"/>
      <c r="S31" s="13"/>
    </row>
    <row r="32" spans="1:19" s="40" customFormat="1" ht="15.75" x14ac:dyDescent="0.25">
      <c r="A32" s="4">
        <v>600</v>
      </c>
      <c r="B32" s="5" t="s">
        <v>99</v>
      </c>
      <c r="C32" s="89">
        <f>SUM(C33:C35)</f>
        <v>1810.4199999999998</v>
      </c>
      <c r="D32" s="89">
        <f>SUM(D35)</f>
        <v>0</v>
      </c>
      <c r="E32" s="89">
        <f>SUM(E33:E35)</f>
        <v>1810.4199999999998</v>
      </c>
      <c r="F32" s="89">
        <f>SUM(F33:F35)</f>
        <v>90</v>
      </c>
      <c r="G32" s="57"/>
      <c r="H32" s="106">
        <f t="shared" si="0"/>
        <v>4.9712221473470253</v>
      </c>
      <c r="L32" s="24"/>
      <c r="M32" s="39"/>
      <c r="N32" s="25"/>
      <c r="O32" s="26"/>
      <c r="P32" s="23"/>
      <c r="Q32" s="26"/>
      <c r="R32" s="23"/>
      <c r="S32" s="42"/>
    </row>
    <row r="33" spans="1:19" s="40" customFormat="1" ht="15.75" x14ac:dyDescent="0.25">
      <c r="A33" s="43">
        <v>602</v>
      </c>
      <c r="B33" s="35" t="s">
        <v>100</v>
      </c>
      <c r="C33" s="91">
        <v>90.07</v>
      </c>
      <c r="D33" s="91"/>
      <c r="E33" s="91">
        <v>90.07</v>
      </c>
      <c r="F33" s="91">
        <v>0</v>
      </c>
      <c r="G33" s="55"/>
      <c r="H33" s="98">
        <f t="shared" si="0"/>
        <v>0</v>
      </c>
      <c r="L33" s="24"/>
      <c r="M33" s="39"/>
      <c r="N33" s="25"/>
      <c r="O33" s="26"/>
      <c r="P33" s="23"/>
      <c r="Q33" s="26"/>
      <c r="R33" s="23"/>
      <c r="S33" s="42"/>
    </row>
    <row r="34" spans="1:19" s="40" customFormat="1" ht="31.5" x14ac:dyDescent="0.25">
      <c r="A34" s="43">
        <v>603</v>
      </c>
      <c r="B34" s="35" t="s">
        <v>101</v>
      </c>
      <c r="C34" s="91">
        <v>689.5</v>
      </c>
      <c r="D34" s="91"/>
      <c r="E34" s="91">
        <v>689.5</v>
      </c>
      <c r="F34" s="91">
        <v>0</v>
      </c>
      <c r="G34" s="55"/>
      <c r="H34" s="98">
        <f t="shared" si="0"/>
        <v>0</v>
      </c>
      <c r="L34" s="24"/>
      <c r="M34" s="39"/>
      <c r="N34" s="25"/>
      <c r="O34" s="26"/>
      <c r="P34" s="23"/>
      <c r="Q34" s="26"/>
      <c r="R34" s="23"/>
      <c r="S34" s="42"/>
    </row>
    <row r="35" spans="1:19" s="40" customFormat="1" ht="31.5" x14ac:dyDescent="0.25">
      <c r="A35" s="43">
        <v>605</v>
      </c>
      <c r="B35" s="35" t="s">
        <v>102</v>
      </c>
      <c r="C35" s="91">
        <v>1030.8499999999999</v>
      </c>
      <c r="D35" s="91"/>
      <c r="E35" s="91">
        <v>1030.8499999999999</v>
      </c>
      <c r="F35" s="91">
        <v>90</v>
      </c>
      <c r="G35" s="55"/>
      <c r="H35" s="98">
        <f t="shared" si="0"/>
        <v>8.7306591647669407</v>
      </c>
      <c r="L35" s="24"/>
      <c r="M35" s="39"/>
      <c r="N35" s="33"/>
      <c r="O35" s="26"/>
      <c r="P35" s="26"/>
      <c r="Q35" s="26"/>
      <c r="R35" s="23"/>
      <c r="S35" s="42"/>
    </row>
    <row r="36" spans="1:19" s="40" customFormat="1" ht="15.75" x14ac:dyDescent="0.25">
      <c r="A36" s="4">
        <v>700</v>
      </c>
      <c r="B36" s="5" t="s">
        <v>103</v>
      </c>
      <c r="C36" s="89">
        <f>SUM(C37:C41)</f>
        <v>1475053.52</v>
      </c>
      <c r="D36" s="89"/>
      <c r="E36" s="89">
        <f>SUM(E37:E41)</f>
        <v>1475053.52</v>
      </c>
      <c r="F36" s="89">
        <f>SUM(F37:F41)</f>
        <v>295919.93</v>
      </c>
      <c r="G36" s="57"/>
      <c r="H36" s="106">
        <f t="shared" si="0"/>
        <v>20.061640204078831</v>
      </c>
      <c r="J36" s="102" t="s">
        <v>62</v>
      </c>
      <c r="L36" s="24"/>
      <c r="M36" s="39"/>
      <c r="N36" s="25"/>
      <c r="O36" s="26"/>
      <c r="P36" s="23"/>
      <c r="Q36" s="26"/>
      <c r="R36" s="23"/>
      <c r="S36" s="42"/>
    </row>
    <row r="37" spans="1:19" s="40" customFormat="1" ht="15.75" x14ac:dyDescent="0.25">
      <c r="A37" s="44">
        <v>701</v>
      </c>
      <c r="B37" s="35" t="s">
        <v>104</v>
      </c>
      <c r="C37" s="91">
        <v>449267.24</v>
      </c>
      <c r="D37" s="91"/>
      <c r="E37" s="91">
        <v>449267.24</v>
      </c>
      <c r="F37" s="91">
        <v>104636.58</v>
      </c>
      <c r="G37" s="55"/>
      <c r="H37" s="98">
        <f t="shared" si="0"/>
        <v>23.290498546032428</v>
      </c>
      <c r="L37" s="14"/>
      <c r="M37" s="15"/>
      <c r="N37" s="16"/>
      <c r="O37" s="16"/>
      <c r="P37" s="16"/>
      <c r="Q37" s="17"/>
      <c r="R37" s="23"/>
      <c r="S37" s="42"/>
    </row>
    <row r="38" spans="1:19" s="40" customFormat="1" ht="15.75" x14ac:dyDescent="0.25">
      <c r="A38" s="44">
        <v>702</v>
      </c>
      <c r="B38" s="35" t="s">
        <v>105</v>
      </c>
      <c r="C38" s="91">
        <v>629404.59</v>
      </c>
      <c r="D38" s="91"/>
      <c r="E38" s="91">
        <v>629404.59</v>
      </c>
      <c r="F38" s="91">
        <v>141957.96</v>
      </c>
      <c r="G38" s="55"/>
      <c r="H38" s="98">
        <f t="shared" si="0"/>
        <v>22.554325509446951</v>
      </c>
      <c r="J38" s="102"/>
      <c r="L38" s="45"/>
      <c r="M38" s="39"/>
      <c r="N38" s="25"/>
      <c r="O38" s="26"/>
      <c r="P38" s="23"/>
      <c r="Q38" s="26"/>
      <c r="R38" s="23"/>
      <c r="S38" s="42"/>
    </row>
    <row r="39" spans="1:19" s="40" customFormat="1" ht="15.75" x14ac:dyDescent="0.25">
      <c r="A39" s="44">
        <v>703</v>
      </c>
      <c r="B39" s="35" t="s">
        <v>192</v>
      </c>
      <c r="C39" s="91">
        <v>322981.44</v>
      </c>
      <c r="D39" s="91"/>
      <c r="E39" s="91">
        <v>322981.44</v>
      </c>
      <c r="F39" s="91">
        <v>41459.269999999997</v>
      </c>
      <c r="G39" s="55"/>
      <c r="H39" s="98">
        <f t="shared" si="0"/>
        <v>12.836424904167867</v>
      </c>
      <c r="L39" s="45"/>
      <c r="M39" s="39"/>
      <c r="N39" s="25"/>
      <c r="O39" s="26"/>
      <c r="P39" s="23"/>
      <c r="Q39" s="26"/>
      <c r="R39" s="23"/>
      <c r="S39" s="42"/>
    </row>
    <row r="40" spans="1:19" s="40" customFormat="1" ht="15.75" x14ac:dyDescent="0.25">
      <c r="A40" s="44">
        <v>707</v>
      </c>
      <c r="B40" s="35" t="s">
        <v>106</v>
      </c>
      <c r="C40" s="91">
        <v>35019.65</v>
      </c>
      <c r="D40" s="91"/>
      <c r="E40" s="91">
        <v>35019.65</v>
      </c>
      <c r="F40" s="91">
        <v>1254.07</v>
      </c>
      <c r="G40" s="55"/>
      <c r="H40" s="98">
        <f t="shared" si="0"/>
        <v>3.581046640957291</v>
      </c>
      <c r="L40" s="14"/>
      <c r="M40" s="15"/>
      <c r="N40" s="37"/>
      <c r="O40" s="17"/>
      <c r="P40" s="17"/>
      <c r="Q40" s="17"/>
      <c r="R40" s="23"/>
      <c r="S40" s="42"/>
    </row>
    <row r="41" spans="1:19" s="40" customFormat="1" ht="15.75" x14ac:dyDescent="0.25">
      <c r="A41" s="44">
        <v>709</v>
      </c>
      <c r="B41" s="35" t="s">
        <v>107</v>
      </c>
      <c r="C41" s="91">
        <v>38380.6</v>
      </c>
      <c r="D41" s="91"/>
      <c r="E41" s="91">
        <v>38380.6</v>
      </c>
      <c r="F41" s="91">
        <v>6612.05</v>
      </c>
      <c r="G41" s="55"/>
      <c r="H41" s="98">
        <f t="shared" si="0"/>
        <v>17.227583727195512</v>
      </c>
      <c r="L41" s="46"/>
      <c r="M41" s="39"/>
      <c r="N41" s="33"/>
      <c r="O41" s="26"/>
      <c r="P41" s="23"/>
      <c r="Q41" s="26"/>
      <c r="R41" s="23"/>
      <c r="S41" s="42"/>
    </row>
    <row r="42" spans="1:19" s="40" customFormat="1" ht="15.75" x14ac:dyDescent="0.25">
      <c r="A42" s="34">
        <v>800</v>
      </c>
      <c r="B42" s="5" t="s">
        <v>108</v>
      </c>
      <c r="C42" s="89">
        <f>SUM(C43:C44)</f>
        <v>111100.20000000001</v>
      </c>
      <c r="D42" s="89"/>
      <c r="E42" s="89">
        <f>SUM(E43:E44)</f>
        <v>111100.20000000001</v>
      </c>
      <c r="F42" s="89">
        <f>SUM(F43:F44)</f>
        <v>24735.45</v>
      </c>
      <c r="G42" s="57"/>
      <c r="H42" s="106">
        <f t="shared" si="0"/>
        <v>22.264091333768974</v>
      </c>
      <c r="L42" s="46"/>
      <c r="M42" s="39"/>
      <c r="N42" s="33"/>
      <c r="O42" s="26"/>
      <c r="P42" s="26"/>
      <c r="Q42" s="26"/>
      <c r="R42" s="23"/>
      <c r="S42" s="42"/>
    </row>
    <row r="43" spans="1:19" s="40" customFormat="1" ht="15.75" x14ac:dyDescent="0.25">
      <c r="A43" s="44">
        <v>801</v>
      </c>
      <c r="B43" s="35" t="s">
        <v>109</v>
      </c>
      <c r="C43" s="91">
        <v>84035.74</v>
      </c>
      <c r="D43" s="91"/>
      <c r="E43" s="91">
        <v>84035.74</v>
      </c>
      <c r="F43" s="91">
        <v>19601.990000000002</v>
      </c>
      <c r="G43" s="55"/>
      <c r="H43" s="98">
        <f t="shared" si="0"/>
        <v>23.325777817866541</v>
      </c>
      <c r="L43" s="46"/>
      <c r="M43" s="39"/>
      <c r="N43" s="33"/>
      <c r="O43" s="26"/>
      <c r="P43" s="26"/>
      <c r="Q43" s="26"/>
      <c r="R43" s="23"/>
      <c r="S43" s="42"/>
    </row>
    <row r="44" spans="1:19" s="40" customFormat="1" ht="31.5" x14ac:dyDescent="0.25">
      <c r="A44" s="44">
        <v>804</v>
      </c>
      <c r="B44" s="35" t="s">
        <v>110</v>
      </c>
      <c r="C44" s="91">
        <v>27064.46</v>
      </c>
      <c r="D44" s="91"/>
      <c r="E44" s="91">
        <v>27064.46</v>
      </c>
      <c r="F44" s="91">
        <v>5133.46</v>
      </c>
      <c r="G44" s="55"/>
      <c r="H44" s="98">
        <f t="shared" si="0"/>
        <v>18.967531589398053</v>
      </c>
      <c r="L44" s="46"/>
      <c r="M44" s="39"/>
      <c r="N44" s="33"/>
      <c r="O44" s="26"/>
      <c r="P44" s="23"/>
      <c r="Q44" s="26"/>
      <c r="R44" s="23"/>
      <c r="S44" s="42"/>
    </row>
    <row r="45" spans="1:19" s="40" customFormat="1" ht="15.75" x14ac:dyDescent="0.25">
      <c r="A45" s="47">
        <v>900</v>
      </c>
      <c r="B45" s="5" t="s">
        <v>111</v>
      </c>
      <c r="C45" s="89">
        <f>SUM(C46:C46)</f>
        <v>338.21</v>
      </c>
      <c r="D45" s="89"/>
      <c r="E45" s="89">
        <f>SUM(E46:E46)</f>
        <v>338.21</v>
      </c>
      <c r="F45" s="89">
        <f>SUM(F46:F46)</f>
        <v>0</v>
      </c>
      <c r="G45" s="57"/>
      <c r="H45" s="98">
        <f t="shared" si="0"/>
        <v>0</v>
      </c>
      <c r="L45" s="36"/>
      <c r="M45" s="15"/>
      <c r="N45" s="37"/>
      <c r="O45" s="17"/>
      <c r="P45" s="17"/>
      <c r="Q45" s="17"/>
      <c r="R45" s="23"/>
      <c r="S45" s="42"/>
    </row>
    <row r="46" spans="1:19" s="40" customFormat="1" ht="15.75" x14ac:dyDescent="0.25">
      <c r="A46" s="44">
        <v>909</v>
      </c>
      <c r="B46" s="35" t="s">
        <v>112</v>
      </c>
      <c r="C46" s="91">
        <v>338.21</v>
      </c>
      <c r="D46" s="91"/>
      <c r="E46" s="91">
        <v>338.21</v>
      </c>
      <c r="F46" s="91">
        <v>0</v>
      </c>
      <c r="G46" s="55"/>
      <c r="H46" s="98">
        <f t="shared" si="0"/>
        <v>0</v>
      </c>
      <c r="L46" s="46"/>
      <c r="M46" s="39"/>
      <c r="N46" s="33"/>
      <c r="O46" s="26"/>
      <c r="P46" s="26"/>
      <c r="Q46" s="26"/>
      <c r="R46" s="23"/>
      <c r="S46" s="42"/>
    </row>
    <row r="47" spans="1:19" s="40" customFormat="1" ht="15.75" x14ac:dyDescent="0.25">
      <c r="A47" s="48">
        <v>1000</v>
      </c>
      <c r="B47" s="5" t="s">
        <v>113</v>
      </c>
      <c r="C47" s="89">
        <f>SUM(C48:C52)</f>
        <v>144019.61000000002</v>
      </c>
      <c r="D47" s="89"/>
      <c r="E47" s="89">
        <f>SUM(E48:E52)</f>
        <v>144019.61000000002</v>
      </c>
      <c r="F47" s="89">
        <f>SUM(F48:F52)</f>
        <v>43375.079999999994</v>
      </c>
      <c r="G47" s="57"/>
      <c r="H47" s="106">
        <f t="shared" si="0"/>
        <v>30.117481917913814</v>
      </c>
      <c r="L47" s="46"/>
      <c r="M47" s="39"/>
      <c r="N47" s="33"/>
      <c r="O47" s="26"/>
      <c r="P47" s="26"/>
      <c r="Q47" s="26"/>
      <c r="R47" s="23"/>
      <c r="S47" s="42"/>
    </row>
    <row r="48" spans="1:19" s="40" customFormat="1" ht="15.75" x14ac:dyDescent="0.25">
      <c r="A48" s="49">
        <v>1001</v>
      </c>
      <c r="B48" s="35" t="s">
        <v>114</v>
      </c>
      <c r="C48" s="91">
        <v>11517.17</v>
      </c>
      <c r="D48" s="91"/>
      <c r="E48" s="91">
        <v>11517.17</v>
      </c>
      <c r="F48" s="91">
        <v>1800.64</v>
      </c>
      <c r="G48" s="55"/>
      <c r="H48" s="98">
        <f t="shared" si="0"/>
        <v>15.634396297006992</v>
      </c>
      <c r="L48" s="50"/>
      <c r="M48" s="15"/>
      <c r="N48" s="37"/>
      <c r="O48" s="17"/>
      <c r="P48" s="18"/>
      <c r="Q48" s="17"/>
      <c r="R48" s="23"/>
      <c r="S48" s="42"/>
    </row>
    <row r="49" spans="1:19" s="40" customFormat="1" ht="15.75" x14ac:dyDescent="0.25">
      <c r="A49" s="49">
        <v>1002</v>
      </c>
      <c r="B49" s="35" t="s">
        <v>115</v>
      </c>
      <c r="C49" s="91">
        <v>3593.12</v>
      </c>
      <c r="D49" s="91"/>
      <c r="E49" s="91">
        <v>3593.12</v>
      </c>
      <c r="F49" s="91">
        <v>898.28</v>
      </c>
      <c r="G49" s="55"/>
      <c r="H49" s="98">
        <f t="shared" si="0"/>
        <v>25</v>
      </c>
      <c r="L49" s="46"/>
      <c r="M49" s="39"/>
      <c r="N49" s="33"/>
      <c r="O49" s="26"/>
      <c r="P49" s="26"/>
      <c r="Q49" s="26"/>
      <c r="R49" s="23"/>
      <c r="S49" s="42"/>
    </row>
    <row r="50" spans="1:19" s="51" customFormat="1" ht="15.75" x14ac:dyDescent="0.25">
      <c r="A50" s="49">
        <v>1003</v>
      </c>
      <c r="B50" s="35" t="s">
        <v>116</v>
      </c>
      <c r="C50" s="91">
        <v>116797</v>
      </c>
      <c r="D50" s="91"/>
      <c r="E50" s="91">
        <v>116797</v>
      </c>
      <c r="F50" s="91">
        <v>34917.449999999997</v>
      </c>
      <c r="G50" s="55"/>
      <c r="H50" s="98">
        <f t="shared" si="0"/>
        <v>29.895844927523825</v>
      </c>
      <c r="J50" s="105"/>
      <c r="L50" s="52"/>
      <c r="M50" s="15"/>
      <c r="N50" s="37"/>
      <c r="O50" s="17"/>
      <c r="P50" s="18"/>
      <c r="Q50" s="17"/>
      <c r="R50" s="23"/>
      <c r="S50" s="53"/>
    </row>
    <row r="51" spans="1:19" s="51" customFormat="1" ht="15.75" x14ac:dyDescent="0.25">
      <c r="A51" s="49">
        <v>1004</v>
      </c>
      <c r="B51" s="35" t="s">
        <v>326</v>
      </c>
      <c r="C51" s="91">
        <v>6315.72</v>
      </c>
      <c r="D51" s="91"/>
      <c r="E51" s="91">
        <v>6315.72</v>
      </c>
      <c r="F51" s="91">
        <v>4992.6499999999996</v>
      </c>
      <c r="G51" s="55"/>
      <c r="H51" s="98">
        <f t="shared" ref="H51" si="1">F51/E51*100</f>
        <v>79.051161229440183</v>
      </c>
      <c r="J51" s="105"/>
      <c r="L51" s="52"/>
      <c r="M51" s="15"/>
      <c r="N51" s="37"/>
      <c r="O51" s="17"/>
      <c r="P51" s="18"/>
      <c r="Q51" s="17"/>
      <c r="R51" s="23"/>
      <c r="S51" s="53"/>
    </row>
    <row r="52" spans="1:19" s="40" customFormat="1" ht="15.75" x14ac:dyDescent="0.25">
      <c r="A52" s="49">
        <v>1006</v>
      </c>
      <c r="B52" s="35" t="s">
        <v>117</v>
      </c>
      <c r="C52" s="91">
        <v>5796.6</v>
      </c>
      <c r="D52" s="91"/>
      <c r="E52" s="91">
        <v>5796.6</v>
      </c>
      <c r="F52" s="91">
        <v>766.06</v>
      </c>
      <c r="G52" s="55"/>
      <c r="H52" s="98">
        <f t="shared" si="0"/>
        <v>13.215678156160507</v>
      </c>
      <c r="L52" s="54"/>
      <c r="M52" s="39"/>
      <c r="N52" s="33"/>
      <c r="O52" s="26"/>
      <c r="P52" s="23"/>
      <c r="Q52" s="26"/>
      <c r="R52" s="23"/>
      <c r="S52" s="42"/>
    </row>
    <row r="53" spans="1:19" s="40" customFormat="1" ht="15.75" x14ac:dyDescent="0.25">
      <c r="A53" s="48">
        <v>1100</v>
      </c>
      <c r="B53" s="5" t="s">
        <v>118</v>
      </c>
      <c r="C53" s="89">
        <f>SUM(C54:C55)</f>
        <v>37392.54</v>
      </c>
      <c r="D53" s="89"/>
      <c r="E53" s="89">
        <f t="shared" ref="E53:F53" si="2">SUM(E54:E55)</f>
        <v>37392.54</v>
      </c>
      <c r="F53" s="89">
        <f t="shared" si="2"/>
        <v>10123.9</v>
      </c>
      <c r="G53" s="57"/>
      <c r="H53" s="106">
        <f t="shared" si="0"/>
        <v>27.074651788832742</v>
      </c>
      <c r="L53" s="54"/>
      <c r="M53" s="39"/>
      <c r="N53" s="33"/>
      <c r="O53" s="26"/>
      <c r="P53" s="26"/>
      <c r="Q53" s="26"/>
      <c r="R53" s="23"/>
      <c r="S53" s="42"/>
    </row>
    <row r="54" spans="1:19" s="40" customFormat="1" ht="15.75" x14ac:dyDescent="0.25">
      <c r="A54" s="49">
        <v>1101</v>
      </c>
      <c r="B54" s="35" t="s">
        <v>119</v>
      </c>
      <c r="C54" s="91">
        <v>23570.7</v>
      </c>
      <c r="D54" s="91"/>
      <c r="E54" s="91">
        <v>23570.7</v>
      </c>
      <c r="F54" s="91">
        <v>7223.9</v>
      </c>
      <c r="G54" s="55"/>
      <c r="H54" s="98">
        <f t="shared" si="0"/>
        <v>30.647795780354421</v>
      </c>
      <c r="L54" s="54"/>
      <c r="M54" s="39"/>
      <c r="N54" s="33"/>
      <c r="O54" s="26"/>
      <c r="P54" s="23"/>
      <c r="Q54" s="26"/>
      <c r="R54" s="23"/>
      <c r="S54" s="42"/>
    </row>
    <row r="55" spans="1:19" s="40" customFormat="1" ht="15.75" x14ac:dyDescent="0.25">
      <c r="A55" s="49">
        <v>1101</v>
      </c>
      <c r="B55" s="35" t="s">
        <v>119</v>
      </c>
      <c r="C55" s="91">
        <v>13821.84</v>
      </c>
      <c r="D55" s="91"/>
      <c r="E55" s="91">
        <v>13821.84</v>
      </c>
      <c r="F55" s="91">
        <v>2900</v>
      </c>
      <c r="G55" s="55"/>
      <c r="H55" s="98">
        <f t="shared" ref="H55" si="3">F55/E55*100</f>
        <v>20.981287585444484</v>
      </c>
      <c r="L55" s="54"/>
      <c r="M55" s="39"/>
      <c r="N55" s="33"/>
      <c r="O55" s="26"/>
      <c r="P55" s="23"/>
      <c r="Q55" s="26"/>
      <c r="R55" s="23"/>
      <c r="S55" s="42"/>
    </row>
    <row r="56" spans="1:19" s="40" customFormat="1" ht="15.75" x14ac:dyDescent="0.25">
      <c r="A56" s="48">
        <v>1200</v>
      </c>
      <c r="B56" s="5" t="s">
        <v>120</v>
      </c>
      <c r="C56" s="89">
        <f>SUM(C57+C59+C58)</f>
        <v>3295.5200000000004</v>
      </c>
      <c r="D56" s="89"/>
      <c r="E56" s="89">
        <f>SUM(E57+E59+E58)</f>
        <v>3295.5200000000004</v>
      </c>
      <c r="F56" s="89">
        <f>SUM(F57+F59+F58)</f>
        <v>513.63</v>
      </c>
      <c r="G56" s="57"/>
      <c r="H56" s="106">
        <f t="shared" si="0"/>
        <v>15.585704228771178</v>
      </c>
      <c r="L56" s="54"/>
      <c r="M56" s="39"/>
      <c r="N56" s="33"/>
      <c r="O56" s="26"/>
      <c r="P56" s="26"/>
      <c r="Q56" s="26"/>
      <c r="R56" s="23"/>
      <c r="S56" s="42"/>
    </row>
    <row r="57" spans="1:19" s="40" customFormat="1" ht="15.75" x14ac:dyDescent="0.25">
      <c r="A57" s="49">
        <v>1201</v>
      </c>
      <c r="B57" s="35" t="s">
        <v>121</v>
      </c>
      <c r="C57" s="91">
        <v>2591.5100000000002</v>
      </c>
      <c r="D57" s="91"/>
      <c r="E57" s="91">
        <v>2591.5100000000002</v>
      </c>
      <c r="F57" s="91">
        <v>431.96</v>
      </c>
      <c r="G57" s="55"/>
      <c r="H57" s="98">
        <f t="shared" si="0"/>
        <v>16.668274480901093</v>
      </c>
      <c r="L57" s="52"/>
      <c r="M57" s="15"/>
      <c r="N57" s="37"/>
      <c r="O57" s="17"/>
      <c r="P57" s="17"/>
      <c r="Q57" s="17"/>
      <c r="R57" s="23"/>
      <c r="S57" s="42"/>
    </row>
    <row r="58" spans="1:19" s="40" customFormat="1" ht="15.75" x14ac:dyDescent="0.25">
      <c r="A58" s="49">
        <v>1202</v>
      </c>
      <c r="B58" s="35" t="s">
        <v>122</v>
      </c>
      <c r="C58" s="91">
        <v>404.01</v>
      </c>
      <c r="D58" s="91"/>
      <c r="E58" s="91">
        <v>404.01</v>
      </c>
      <c r="F58" s="91">
        <v>67.67</v>
      </c>
      <c r="G58" s="55"/>
      <c r="H58" s="98">
        <f t="shared" ref="H58" si="4">F58/E58*100</f>
        <v>16.749585406301826</v>
      </c>
      <c r="L58" s="52"/>
      <c r="M58" s="15"/>
      <c r="N58" s="37"/>
      <c r="O58" s="17"/>
      <c r="P58" s="17"/>
      <c r="Q58" s="17"/>
      <c r="R58" s="23"/>
      <c r="S58" s="42"/>
    </row>
    <row r="59" spans="1:19" s="40" customFormat="1" ht="31.5" x14ac:dyDescent="0.25">
      <c r="A59" s="49">
        <v>1204</v>
      </c>
      <c r="B59" s="35" t="s">
        <v>453</v>
      </c>
      <c r="C59" s="91">
        <v>300</v>
      </c>
      <c r="D59" s="91"/>
      <c r="E59" s="91">
        <v>300</v>
      </c>
      <c r="F59" s="91">
        <v>14</v>
      </c>
      <c r="G59" s="55"/>
      <c r="H59" s="98">
        <f t="shared" si="0"/>
        <v>4.666666666666667</v>
      </c>
      <c r="L59" s="54"/>
      <c r="M59" s="39"/>
      <c r="N59" s="33"/>
      <c r="O59" s="26"/>
      <c r="P59" s="23"/>
      <c r="Q59" s="26"/>
      <c r="R59" s="23"/>
      <c r="S59" s="42"/>
    </row>
    <row r="60" spans="1:19" s="40" customFormat="1" ht="31.5" x14ac:dyDescent="0.25">
      <c r="A60" s="48">
        <v>1300</v>
      </c>
      <c r="B60" s="5" t="s">
        <v>123</v>
      </c>
      <c r="C60" s="89">
        <f>SUM(C61)</f>
        <v>3.68</v>
      </c>
      <c r="D60" s="89"/>
      <c r="E60" s="89">
        <f>SUM(E61)</f>
        <v>3.68</v>
      </c>
      <c r="F60" s="89">
        <f>SUM(F61)</f>
        <v>0.84</v>
      </c>
      <c r="G60" s="57"/>
      <c r="H60" s="106">
        <f t="shared" si="0"/>
        <v>22.826086956521738</v>
      </c>
      <c r="L60" s="52"/>
      <c r="M60" s="15"/>
      <c r="N60" s="37"/>
      <c r="O60" s="17"/>
      <c r="P60" s="17"/>
      <c r="Q60" s="17"/>
      <c r="R60" s="23"/>
      <c r="S60" s="42"/>
    </row>
    <row r="61" spans="1:19" s="40" customFormat="1" ht="31.5" x14ac:dyDescent="0.25">
      <c r="A61" s="49">
        <v>1301</v>
      </c>
      <c r="B61" s="35" t="s">
        <v>124</v>
      </c>
      <c r="C61" s="91">
        <v>3.68</v>
      </c>
      <c r="D61" s="91"/>
      <c r="E61" s="91">
        <v>3.68</v>
      </c>
      <c r="F61" s="91">
        <v>0.84</v>
      </c>
      <c r="G61" s="57"/>
      <c r="H61" s="98">
        <f t="shared" si="0"/>
        <v>22.826086956521738</v>
      </c>
      <c r="L61" s="54"/>
      <c r="M61" s="39"/>
      <c r="N61" s="33"/>
      <c r="O61" s="26"/>
      <c r="P61" s="23"/>
      <c r="Q61" s="26"/>
      <c r="R61" s="23"/>
      <c r="S61" s="42"/>
    </row>
    <row r="62" spans="1:19" ht="15.75" x14ac:dyDescent="0.25">
      <c r="A62" s="55"/>
      <c r="B62" s="56" t="s">
        <v>125</v>
      </c>
      <c r="C62" s="89">
        <f>SUM(C6+C15+C20+C27+C32+C36+C42+C45+C47+C53+C56+C60)</f>
        <v>2544413.89</v>
      </c>
      <c r="D62" s="89">
        <f>SUM(D6+D15+D20+D27+D32+D36+D42+D45+D47+D53+D56+D60)</f>
        <v>0</v>
      </c>
      <c r="E62" s="89">
        <f>SUM(E6+E15+E20+E27+E32+E36+E42+E45+E47+E53+E56+E60)</f>
        <v>2544413.89</v>
      </c>
      <c r="F62" s="89">
        <f>SUM(F6+F15+F20+F27+F32+F36+F42+F45+F47+F53+F56+F60)</f>
        <v>505042.4200000001</v>
      </c>
      <c r="G62" s="57"/>
      <c r="H62" s="6">
        <f t="shared" si="0"/>
        <v>19.849067087116083</v>
      </c>
      <c r="J62" s="101"/>
      <c r="L62" s="54"/>
      <c r="M62" s="39"/>
      <c r="N62" s="25"/>
      <c r="O62" s="26"/>
      <c r="P62" s="23"/>
      <c r="Q62" s="26"/>
      <c r="R62" s="23"/>
      <c r="S62" s="13"/>
    </row>
    <row r="63" spans="1:19" ht="15.75" x14ac:dyDescent="0.25">
      <c r="A63" s="2"/>
      <c r="B63" s="2"/>
      <c r="C63" s="2"/>
      <c r="D63" s="2"/>
      <c r="E63" s="2"/>
      <c r="F63" s="58"/>
      <c r="G63" s="2"/>
      <c r="H63" s="2"/>
      <c r="L63" s="52"/>
      <c r="M63" s="15"/>
      <c r="N63" s="37"/>
      <c r="O63" s="17"/>
      <c r="P63" s="17"/>
      <c r="Q63" s="17"/>
      <c r="R63" s="23"/>
      <c r="S63" s="13"/>
    </row>
    <row r="64" spans="1:19" x14ac:dyDescent="0.25">
      <c r="J64" s="101"/>
      <c r="L64" s="60"/>
      <c r="M64" s="60"/>
      <c r="N64" s="60"/>
      <c r="O64" s="60"/>
      <c r="P64" s="60"/>
      <c r="Q64" s="60"/>
      <c r="R64" s="60"/>
      <c r="S64" s="13"/>
    </row>
    <row r="65" spans="1:19" ht="15" customHeight="1" x14ac:dyDescent="0.25">
      <c r="A65" s="300" t="s">
        <v>478</v>
      </c>
      <c r="B65" s="300"/>
      <c r="C65" s="300"/>
      <c r="D65" s="300"/>
      <c r="E65" s="300"/>
      <c r="F65" s="300"/>
      <c r="G65" s="300"/>
      <c r="H65" s="300"/>
      <c r="L65" s="60"/>
      <c r="M65" s="60"/>
      <c r="N65" s="60"/>
      <c r="O65" s="60"/>
      <c r="P65" s="60"/>
      <c r="Q65" s="60"/>
      <c r="R65" s="60"/>
      <c r="S65" s="13"/>
    </row>
    <row r="66" spans="1:19" ht="15.75" x14ac:dyDescent="0.25">
      <c r="A66" s="300"/>
      <c r="B66" s="300"/>
      <c r="C66" s="300"/>
      <c r="D66" s="300"/>
      <c r="E66" s="300"/>
      <c r="F66" s="300"/>
      <c r="G66" s="300"/>
      <c r="H66" s="300"/>
      <c r="L66" s="61"/>
      <c r="M66" s="61"/>
      <c r="N66" s="61"/>
      <c r="O66" s="61"/>
      <c r="P66" s="61"/>
      <c r="Q66" s="61"/>
      <c r="R66" s="61"/>
      <c r="S66" s="13"/>
    </row>
    <row r="67" spans="1:19" ht="12.75" customHeight="1" x14ac:dyDescent="0.25">
      <c r="A67" s="300"/>
      <c r="B67" s="300"/>
      <c r="C67" s="300"/>
      <c r="D67" s="300"/>
      <c r="E67" s="300"/>
      <c r="F67" s="300"/>
      <c r="G67" s="300"/>
      <c r="H67" s="300"/>
      <c r="L67" s="13"/>
      <c r="M67" s="13"/>
      <c r="N67" s="13"/>
      <c r="O67" s="13"/>
      <c r="P67" s="13"/>
      <c r="Q67" s="13"/>
      <c r="R67" s="13"/>
      <c r="S67" s="13"/>
    </row>
    <row r="68" spans="1:19" ht="44.25" customHeight="1" x14ac:dyDescent="0.25">
      <c r="A68" s="300"/>
      <c r="B68" s="300"/>
      <c r="C68" s="300"/>
      <c r="D68" s="300"/>
      <c r="E68" s="300"/>
      <c r="F68" s="300"/>
      <c r="G68" s="300"/>
      <c r="H68" s="300"/>
      <c r="L68" s="62"/>
      <c r="M68" s="62"/>
      <c r="N68" s="62"/>
      <c r="O68" s="62"/>
      <c r="P68" s="62"/>
      <c r="Q68" s="62"/>
      <c r="R68" s="62"/>
      <c r="S68" s="13"/>
    </row>
    <row r="69" spans="1:19" ht="12.75" hidden="1" customHeight="1" x14ac:dyDescent="0.25">
      <c r="A69" s="300"/>
      <c r="B69" s="300"/>
      <c r="C69" s="300"/>
      <c r="D69" s="300"/>
      <c r="E69" s="300"/>
      <c r="F69" s="300"/>
      <c r="G69" s="300"/>
      <c r="H69" s="300"/>
      <c r="L69" s="62"/>
      <c r="M69" s="62"/>
      <c r="N69" s="62"/>
      <c r="O69" s="62"/>
      <c r="P69" s="62"/>
      <c r="Q69" s="62"/>
      <c r="R69" s="62"/>
      <c r="S69" s="13"/>
    </row>
    <row r="70" spans="1:19" ht="12.75" customHeight="1" x14ac:dyDescent="0.25">
      <c r="L70" s="62"/>
      <c r="M70" s="62"/>
      <c r="N70" s="62"/>
      <c r="O70" s="62"/>
      <c r="P70" s="62"/>
      <c r="Q70" s="62"/>
      <c r="R70" s="62"/>
      <c r="S70" s="13"/>
    </row>
    <row r="71" spans="1:19" ht="12.75" customHeight="1" x14ac:dyDescent="0.25">
      <c r="L71" s="62"/>
      <c r="M71" s="62"/>
      <c r="N71" s="62"/>
      <c r="O71" s="62"/>
      <c r="P71" s="62"/>
      <c r="Q71" s="62"/>
      <c r="R71" s="62"/>
      <c r="S71" s="13"/>
    </row>
    <row r="72" spans="1:19" ht="12.75" customHeight="1" x14ac:dyDescent="0.25">
      <c r="L72" s="62"/>
      <c r="M72" s="62"/>
      <c r="N72" s="62"/>
      <c r="O72" s="62"/>
      <c r="P72" s="62"/>
      <c r="Q72" s="62"/>
      <c r="R72" s="62"/>
      <c r="S72" s="13"/>
    </row>
    <row r="73" spans="1:19" x14ac:dyDescent="0.25">
      <c r="L73" s="13"/>
      <c r="M73" s="13"/>
      <c r="N73" s="13"/>
      <c r="O73" s="13"/>
      <c r="P73" s="13"/>
      <c r="Q73" s="13"/>
      <c r="R73" s="13"/>
      <c r="S73" s="13"/>
    </row>
  </sheetData>
  <mergeCells count="4">
    <mergeCell ref="A1:H1"/>
    <mergeCell ref="A2:H2"/>
    <mergeCell ref="F3:H3"/>
    <mergeCell ref="A65:H69"/>
  </mergeCells>
  <pageMargins left="0.70866141732283472" right="0.23622047244094491" top="0.27559055118110237" bottom="0.31496062992125984" header="0.15748031496062992" footer="0.3149606299212598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workbookViewId="0">
      <selection activeCell="E20" sqref="E20"/>
    </sheetView>
  </sheetViews>
  <sheetFormatPr defaultRowHeight="15" x14ac:dyDescent="0.25"/>
  <cols>
    <col min="2" max="2" width="43.42578125" customWidth="1"/>
    <col min="3" max="3" width="31.28515625" customWidth="1"/>
    <col min="4" max="4" width="13.140625" customWidth="1"/>
    <col min="5" max="5" width="13.42578125" customWidth="1"/>
    <col min="6" max="6" width="14" customWidth="1"/>
  </cols>
  <sheetData>
    <row r="2" spans="1:9" ht="15.75" customHeight="1" x14ac:dyDescent="0.25">
      <c r="A2" s="301" t="s">
        <v>133</v>
      </c>
      <c r="B2" s="301"/>
      <c r="C2" s="301"/>
      <c r="D2" s="301"/>
      <c r="E2" s="301"/>
      <c r="F2" s="301"/>
      <c r="G2" s="69"/>
      <c r="H2" s="69"/>
      <c r="I2" s="69"/>
    </row>
    <row r="3" spans="1:9" ht="15.75" x14ac:dyDescent="0.25">
      <c r="A3" s="301"/>
      <c r="B3" s="301"/>
      <c r="C3" s="301"/>
      <c r="D3" s="301"/>
      <c r="E3" s="301"/>
      <c r="F3" s="301"/>
      <c r="G3" s="69"/>
      <c r="H3" s="69"/>
      <c r="I3" s="69"/>
    </row>
    <row r="4" spans="1:9" ht="15.75" x14ac:dyDescent="0.25">
      <c r="A4" s="302" t="s">
        <v>496</v>
      </c>
      <c r="B4" s="302"/>
      <c r="C4" s="302"/>
      <c r="D4" s="302"/>
      <c r="E4" s="302"/>
      <c r="F4" s="302"/>
    </row>
    <row r="5" spans="1:9" ht="76.5" x14ac:dyDescent="0.25">
      <c r="A5" s="72" t="s">
        <v>134</v>
      </c>
      <c r="B5" s="72" t="s">
        <v>135</v>
      </c>
      <c r="C5" s="72" t="s">
        <v>136</v>
      </c>
      <c r="D5" s="70" t="s">
        <v>450</v>
      </c>
      <c r="E5" s="70" t="s">
        <v>497</v>
      </c>
      <c r="F5" s="70" t="s">
        <v>188</v>
      </c>
    </row>
    <row r="6" spans="1:9" x14ac:dyDescent="0.25">
      <c r="A6" s="73">
        <v>1</v>
      </c>
      <c r="B6" s="74">
        <v>2</v>
      </c>
      <c r="C6" s="74">
        <v>3</v>
      </c>
      <c r="D6" s="100">
        <v>4</v>
      </c>
      <c r="E6" s="71"/>
      <c r="F6" s="71"/>
    </row>
    <row r="7" spans="1:9" ht="31.5" x14ac:dyDescent="0.25">
      <c r="A7" s="75" t="s">
        <v>137</v>
      </c>
      <c r="B7" s="76" t="s">
        <v>138</v>
      </c>
      <c r="C7" s="77" t="s">
        <v>139</v>
      </c>
      <c r="D7" s="103">
        <f>SUM(D8)</f>
        <v>83945.760000000009</v>
      </c>
      <c r="E7" s="93">
        <f>SUM(E8)</f>
        <v>21120.02</v>
      </c>
      <c r="F7" s="84" t="s">
        <v>189</v>
      </c>
    </row>
    <row r="8" spans="1:9" ht="47.25" x14ac:dyDescent="0.25">
      <c r="A8" s="75" t="s">
        <v>140</v>
      </c>
      <c r="B8" s="76" t="s">
        <v>141</v>
      </c>
      <c r="C8" s="77" t="s">
        <v>142</v>
      </c>
      <c r="D8" s="103">
        <f>SUM(D9+D14+D23)</f>
        <v>83945.760000000009</v>
      </c>
      <c r="E8" s="93">
        <f>SUM(E9+E14+E23)</f>
        <v>21120.02</v>
      </c>
      <c r="F8" s="84" t="s">
        <v>189</v>
      </c>
    </row>
    <row r="9" spans="1:9" ht="31.5" x14ac:dyDescent="0.25">
      <c r="A9" s="78" t="s">
        <v>143</v>
      </c>
      <c r="B9" s="79" t="s">
        <v>144</v>
      </c>
      <c r="C9" s="80" t="s">
        <v>145</v>
      </c>
      <c r="D9" s="104">
        <f>SUM(D10-D12)</f>
        <v>0</v>
      </c>
      <c r="E9" s="94">
        <f>SUM(E10-E12)</f>
        <v>0</v>
      </c>
      <c r="F9" s="84" t="s">
        <v>189</v>
      </c>
    </row>
    <row r="10" spans="1:9" ht="49.5" customHeight="1" x14ac:dyDescent="0.25">
      <c r="A10" s="78" t="s">
        <v>146</v>
      </c>
      <c r="B10" s="79" t="s">
        <v>147</v>
      </c>
      <c r="C10" s="80" t="s">
        <v>148</v>
      </c>
      <c r="D10" s="104">
        <f>SUM(D11)</f>
        <v>0</v>
      </c>
      <c r="E10" s="94">
        <f>SUM(E11)</f>
        <v>0</v>
      </c>
      <c r="F10" s="83" t="s">
        <v>189</v>
      </c>
    </row>
    <row r="11" spans="1:9" ht="47.25" x14ac:dyDescent="0.25">
      <c r="A11" s="78" t="s">
        <v>149</v>
      </c>
      <c r="B11" s="79" t="s">
        <v>150</v>
      </c>
      <c r="C11" s="80" t="s">
        <v>151</v>
      </c>
      <c r="D11" s="104">
        <v>0</v>
      </c>
      <c r="E11" s="95">
        <v>0</v>
      </c>
      <c r="F11" s="83" t="s">
        <v>189</v>
      </c>
    </row>
    <row r="12" spans="1:9" ht="47.25" x14ac:dyDescent="0.25">
      <c r="A12" s="78" t="s">
        <v>152</v>
      </c>
      <c r="B12" s="79" t="s">
        <v>153</v>
      </c>
      <c r="C12" s="80" t="s">
        <v>154</v>
      </c>
      <c r="D12" s="104">
        <f>SUM(D13)</f>
        <v>0</v>
      </c>
      <c r="E12" s="94">
        <f>SUM(E13)</f>
        <v>0</v>
      </c>
      <c r="F12" s="83" t="s">
        <v>189</v>
      </c>
    </row>
    <row r="13" spans="1:9" ht="47.25" x14ac:dyDescent="0.25">
      <c r="A13" s="78" t="s">
        <v>155</v>
      </c>
      <c r="B13" s="79" t="s">
        <v>156</v>
      </c>
      <c r="C13" s="81" t="s">
        <v>157</v>
      </c>
      <c r="D13" s="104">
        <v>0</v>
      </c>
      <c r="E13" s="95">
        <v>0</v>
      </c>
      <c r="F13" s="83" t="s">
        <v>189</v>
      </c>
    </row>
    <row r="14" spans="1:9" ht="47.25" x14ac:dyDescent="0.25">
      <c r="A14" s="78" t="s">
        <v>158</v>
      </c>
      <c r="B14" s="79" t="s">
        <v>159</v>
      </c>
      <c r="C14" s="80" t="s">
        <v>160</v>
      </c>
      <c r="D14" s="104">
        <f>SUM(D15-D17)</f>
        <v>-1716.8700000000008</v>
      </c>
      <c r="E14" s="94">
        <f>SUM(E15-E17)</f>
        <v>-1150.97</v>
      </c>
      <c r="F14" s="83">
        <f>E14/D14</f>
        <v>0.67038855591861901</v>
      </c>
    </row>
    <row r="15" spans="1:9" ht="63" x14ac:dyDescent="0.25">
      <c r="A15" s="78" t="s">
        <v>161</v>
      </c>
      <c r="B15" s="79" t="s">
        <v>162</v>
      </c>
      <c r="C15" s="80" t="s">
        <v>163</v>
      </c>
      <c r="D15" s="104">
        <f>SUM(D16)</f>
        <v>10000</v>
      </c>
      <c r="E15" s="94">
        <f>SUM(E16)</f>
        <v>0</v>
      </c>
      <c r="F15" s="83" t="s">
        <v>189</v>
      </c>
    </row>
    <row r="16" spans="1:9" ht="63" x14ac:dyDescent="0.25">
      <c r="A16" s="78" t="s">
        <v>164</v>
      </c>
      <c r="B16" s="79" t="s">
        <v>165</v>
      </c>
      <c r="C16" s="80" t="s">
        <v>166</v>
      </c>
      <c r="D16" s="104">
        <v>10000</v>
      </c>
      <c r="E16" s="95">
        <v>0</v>
      </c>
      <c r="F16" s="83" t="s">
        <v>189</v>
      </c>
    </row>
    <row r="17" spans="1:6" ht="78.75" x14ac:dyDescent="0.25">
      <c r="A17" s="78" t="s">
        <v>167</v>
      </c>
      <c r="B17" s="79" t="s">
        <v>168</v>
      </c>
      <c r="C17" s="80" t="s">
        <v>169</v>
      </c>
      <c r="D17" s="104">
        <f>SUM(D18)</f>
        <v>11716.87</v>
      </c>
      <c r="E17" s="94">
        <f>SUM(E18)</f>
        <v>1150.97</v>
      </c>
      <c r="F17" s="83">
        <f>E18/D18</f>
        <v>9.8231865677437746E-2</v>
      </c>
    </row>
    <row r="18" spans="1:6" ht="69" customHeight="1" x14ac:dyDescent="0.25">
      <c r="A18" s="78" t="s">
        <v>170</v>
      </c>
      <c r="B18" s="82" t="s">
        <v>171</v>
      </c>
      <c r="C18" s="80" t="s">
        <v>172</v>
      </c>
      <c r="D18" s="104">
        <v>11716.87</v>
      </c>
      <c r="E18" s="95">
        <v>1150.97</v>
      </c>
      <c r="F18" s="83">
        <f>E18/D18</f>
        <v>9.8231865677437746E-2</v>
      </c>
    </row>
    <row r="19" spans="1:6" ht="47.25" x14ac:dyDescent="0.25">
      <c r="A19" s="78" t="s">
        <v>173</v>
      </c>
      <c r="B19" s="79" t="s">
        <v>174</v>
      </c>
      <c r="C19" s="80" t="s">
        <v>175</v>
      </c>
      <c r="D19" s="104">
        <f>SUM(D20)</f>
        <v>0</v>
      </c>
      <c r="E19" s="94">
        <f>SUM(E20)</f>
        <v>0</v>
      </c>
      <c r="F19" s="83" t="s">
        <v>189</v>
      </c>
    </row>
    <row r="20" spans="1:6" ht="127.5" customHeight="1" x14ac:dyDescent="0.25">
      <c r="A20" s="78" t="s">
        <v>176</v>
      </c>
      <c r="B20" s="82" t="s">
        <v>177</v>
      </c>
      <c r="C20" s="80" t="s">
        <v>178</v>
      </c>
      <c r="D20" s="104">
        <v>0</v>
      </c>
      <c r="E20" s="95">
        <v>0</v>
      </c>
      <c r="F20" s="83" t="s">
        <v>189</v>
      </c>
    </row>
    <row r="21" spans="1:6" ht="51" customHeight="1" x14ac:dyDescent="0.25">
      <c r="A21" s="78" t="s">
        <v>179</v>
      </c>
      <c r="B21" s="79" t="s">
        <v>180</v>
      </c>
      <c r="C21" s="80" t="s">
        <v>181</v>
      </c>
      <c r="D21" s="104">
        <f>SUM(D22)</f>
        <v>0</v>
      </c>
      <c r="E21" s="94">
        <f>SUM(E22)</f>
        <v>0</v>
      </c>
      <c r="F21" s="83" t="s">
        <v>189</v>
      </c>
    </row>
    <row r="22" spans="1:6" ht="67.5" customHeight="1" x14ac:dyDescent="0.25">
      <c r="A22" s="78" t="s">
        <v>182</v>
      </c>
      <c r="B22" s="79" t="s">
        <v>183</v>
      </c>
      <c r="C22" s="80" t="s">
        <v>184</v>
      </c>
      <c r="D22" s="104">
        <v>0</v>
      </c>
      <c r="E22" s="96">
        <v>0</v>
      </c>
      <c r="F22" s="83" t="s">
        <v>189</v>
      </c>
    </row>
    <row r="23" spans="1:6" ht="34.5" customHeight="1" x14ac:dyDescent="0.25">
      <c r="A23" s="78" t="s">
        <v>185</v>
      </c>
      <c r="B23" s="79" t="s">
        <v>186</v>
      </c>
      <c r="C23" s="80" t="s">
        <v>187</v>
      </c>
      <c r="D23" s="104">
        <v>85662.63</v>
      </c>
      <c r="E23" s="97">
        <v>22270.99</v>
      </c>
      <c r="F23" s="84" t="s">
        <v>189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workbookViewId="0">
      <selection activeCell="B6" sqref="B6"/>
    </sheetView>
  </sheetViews>
  <sheetFormatPr defaultRowHeight="15" x14ac:dyDescent="0.25"/>
  <cols>
    <col min="1" max="1" width="49.42578125" customWidth="1"/>
    <col min="2" max="2" width="34.85546875" customWidth="1"/>
  </cols>
  <sheetData>
    <row r="2" spans="1:2" ht="18" customHeight="1" x14ac:dyDescent="0.25">
      <c r="A2" s="303" t="s">
        <v>128</v>
      </c>
      <c r="B2" s="303"/>
    </row>
    <row r="3" spans="1:2" s="1" customFormat="1" ht="19.5" customHeight="1" x14ac:dyDescent="0.25">
      <c r="A3" s="303" t="s">
        <v>129</v>
      </c>
      <c r="B3" s="303"/>
    </row>
    <row r="4" spans="1:2" ht="15.75" x14ac:dyDescent="0.25">
      <c r="A4" s="304" t="s">
        <v>498</v>
      </c>
      <c r="B4" s="304"/>
    </row>
    <row r="5" spans="1:2" ht="42.75" x14ac:dyDescent="0.25">
      <c r="A5" s="63" t="s">
        <v>126</v>
      </c>
      <c r="B5" s="64" t="s">
        <v>127</v>
      </c>
    </row>
    <row r="6" spans="1:2" x14ac:dyDescent="0.25">
      <c r="A6" s="65" t="s">
        <v>130</v>
      </c>
      <c r="B6" s="88">
        <v>4190.09</v>
      </c>
    </row>
    <row r="8" spans="1:2" x14ac:dyDescent="0.25">
      <c r="B8" s="1" t="s">
        <v>62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5" sqref="B5"/>
    </sheetView>
  </sheetViews>
  <sheetFormatPr defaultRowHeight="15" x14ac:dyDescent="0.25"/>
  <cols>
    <col min="1" max="1" width="54" customWidth="1"/>
    <col min="2" max="2" width="17.85546875" customWidth="1"/>
  </cols>
  <sheetData>
    <row r="2" spans="1:2" ht="61.5" customHeight="1" x14ac:dyDescent="0.25">
      <c r="A2" s="305" t="s">
        <v>132</v>
      </c>
      <c r="B2" s="305"/>
    </row>
    <row r="3" spans="1:2" ht="15.75" x14ac:dyDescent="0.25">
      <c r="A3" s="304" t="s">
        <v>499</v>
      </c>
      <c r="B3" s="304"/>
    </row>
    <row r="4" spans="1:2" ht="38.25" x14ac:dyDescent="0.25">
      <c r="A4" s="67" t="s">
        <v>126</v>
      </c>
      <c r="B4" s="68" t="s">
        <v>127</v>
      </c>
    </row>
    <row r="5" spans="1:2" ht="24.75" customHeight="1" x14ac:dyDescent="0.25">
      <c r="A5" s="66" t="s">
        <v>131</v>
      </c>
      <c r="B5" s="99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Шмакова Елена Павловна</cp:lastModifiedBy>
  <cp:lastPrinted>2022-04-04T11:47:05Z</cp:lastPrinted>
  <dcterms:created xsi:type="dcterms:W3CDTF">2015-01-16T05:02:30Z</dcterms:created>
  <dcterms:modified xsi:type="dcterms:W3CDTF">2022-04-05T09:07:50Z</dcterms:modified>
</cp:coreProperties>
</file>