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760" activeTab="1"/>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calcPr calcId="124519"/>
</workbook>
</file>

<file path=xl/calcChain.xml><?xml version="1.0" encoding="utf-8"?>
<calcChain xmlns="http://schemas.openxmlformats.org/spreadsheetml/2006/main">
  <c r="H51" i="14"/>
  <c r="F151" i="4"/>
  <c r="F150"/>
  <c r="F149"/>
  <c r="D148"/>
  <c r="C148"/>
  <c r="F147"/>
  <c r="D146"/>
  <c r="F146" s="1"/>
  <c r="C146"/>
  <c r="F145"/>
  <c r="D144"/>
  <c r="F144" s="1"/>
  <c r="C144"/>
  <c r="F143"/>
  <c r="E143"/>
  <c r="D142"/>
  <c r="C142"/>
  <c r="F142" s="1"/>
  <c r="F141"/>
  <c r="E141"/>
  <c r="D140"/>
  <c r="C140"/>
  <c r="F139"/>
  <c r="E139"/>
  <c r="F138"/>
  <c r="E138"/>
  <c r="D137"/>
  <c r="D123" s="1"/>
  <c r="F123" s="1"/>
  <c r="C137"/>
  <c r="F136"/>
  <c r="E136"/>
  <c r="F135"/>
  <c r="E135"/>
  <c r="F134"/>
  <c r="E134"/>
  <c r="F133"/>
  <c r="E133"/>
  <c r="F132"/>
  <c r="E132"/>
  <c r="F131"/>
  <c r="E131"/>
  <c r="F130"/>
  <c r="E130"/>
  <c r="F129"/>
  <c r="E129"/>
  <c r="F128"/>
  <c r="E128"/>
  <c r="F127"/>
  <c r="E127"/>
  <c r="F126"/>
  <c r="E126"/>
  <c r="D125"/>
  <c r="C125"/>
  <c r="F125" s="1"/>
  <c r="F124"/>
  <c r="E124"/>
  <c r="C123"/>
  <c r="F122"/>
  <c r="E122"/>
  <c r="F121"/>
  <c r="E121"/>
  <c r="D120"/>
  <c r="D117" s="1"/>
  <c r="F117" s="1"/>
  <c r="C120"/>
  <c r="F119"/>
  <c r="E119"/>
  <c r="F118"/>
  <c r="E118"/>
  <c r="C117"/>
  <c r="F116"/>
  <c r="E116"/>
  <c r="F115"/>
  <c r="E115"/>
  <c r="D114"/>
  <c r="C114"/>
  <c r="C113"/>
  <c r="C112" s="1"/>
  <c r="F111"/>
  <c r="F110"/>
  <c r="D109"/>
  <c r="F109" s="1"/>
  <c r="C109"/>
  <c r="D108"/>
  <c r="F108" s="1"/>
  <c r="C108"/>
  <c r="F107"/>
  <c r="E107"/>
  <c r="F106"/>
  <c r="E106"/>
  <c r="D105"/>
  <c r="F105" s="1"/>
  <c r="C105"/>
  <c r="F104"/>
  <c r="E104"/>
  <c r="F103"/>
  <c r="F102"/>
  <c r="E102"/>
  <c r="D101"/>
  <c r="F101" s="1"/>
  <c r="C101"/>
  <c r="F100"/>
  <c r="E100"/>
  <c r="D99"/>
  <c r="E99" s="1"/>
  <c r="C99"/>
  <c r="F98"/>
  <c r="E98"/>
  <c r="F97"/>
  <c r="E97"/>
  <c r="F96"/>
  <c r="E96"/>
  <c r="D95"/>
  <c r="C95"/>
  <c r="E95" s="1"/>
  <c r="F94"/>
  <c r="E94"/>
  <c r="F93"/>
  <c r="E93"/>
  <c r="D92"/>
  <c r="D77" s="1"/>
  <c r="C92"/>
  <c r="F91"/>
  <c r="E91"/>
  <c r="F90"/>
  <c r="E90"/>
  <c r="F89"/>
  <c r="E89"/>
  <c r="F88"/>
  <c r="E88"/>
  <c r="F87"/>
  <c r="F86"/>
  <c r="E86"/>
  <c r="F85"/>
  <c r="E85"/>
  <c r="D84"/>
  <c r="C84"/>
  <c r="F84" s="1"/>
  <c r="F83"/>
  <c r="E83"/>
  <c r="F82"/>
  <c r="E82"/>
  <c r="D81"/>
  <c r="C81"/>
  <c r="F81" s="1"/>
  <c r="F80"/>
  <c r="E80"/>
  <c r="F79"/>
  <c r="E79"/>
  <c r="D78"/>
  <c r="C78"/>
  <c r="F78" s="1"/>
  <c r="F76"/>
  <c r="E76"/>
  <c r="D75"/>
  <c r="C75"/>
  <c r="C70" s="1"/>
  <c r="F74"/>
  <c r="E74"/>
  <c r="E73"/>
  <c r="D73"/>
  <c r="F73" s="1"/>
  <c r="C73"/>
  <c r="F72"/>
  <c r="F71"/>
  <c r="D71"/>
  <c r="C71"/>
  <c r="F69"/>
  <c r="E69"/>
  <c r="F68"/>
  <c r="D67"/>
  <c r="C67"/>
  <c r="E67" s="1"/>
  <c r="F66"/>
  <c r="E66"/>
  <c r="D65"/>
  <c r="C65"/>
  <c r="F65" s="1"/>
  <c r="F63"/>
  <c r="E63"/>
  <c r="E62"/>
  <c r="D62"/>
  <c r="C62"/>
  <c r="F60"/>
  <c r="E60"/>
  <c r="F59"/>
  <c r="E59"/>
  <c r="F58"/>
  <c r="E58"/>
  <c r="F57"/>
  <c r="E57"/>
  <c r="D56"/>
  <c r="F56" s="1"/>
  <c r="C56"/>
  <c r="C55"/>
  <c r="F54"/>
  <c r="E54"/>
  <c r="F53"/>
  <c r="E53"/>
  <c r="F52"/>
  <c r="E52"/>
  <c r="F51"/>
  <c r="E51"/>
  <c r="D50"/>
  <c r="F50" s="1"/>
  <c r="C50"/>
  <c r="F49"/>
  <c r="E49"/>
  <c r="F48"/>
  <c r="E48"/>
  <c r="E47"/>
  <c r="D47"/>
  <c r="C47"/>
  <c r="F46"/>
  <c r="E46"/>
  <c r="F45"/>
  <c r="E45"/>
  <c r="D44"/>
  <c r="F44" s="1"/>
  <c r="C44"/>
  <c r="F43"/>
  <c r="E43"/>
  <c r="F42"/>
  <c r="E42"/>
  <c r="D41"/>
  <c r="C41"/>
  <c r="E41" s="1"/>
  <c r="F40"/>
  <c r="E40"/>
  <c r="D39"/>
  <c r="C39"/>
  <c r="F39" s="1"/>
  <c r="F38"/>
  <c r="E38"/>
  <c r="D37"/>
  <c r="F37" s="1"/>
  <c r="C37"/>
  <c r="F35"/>
  <c r="E35"/>
  <c r="D34"/>
  <c r="C34"/>
  <c r="F34" s="1"/>
  <c r="F33"/>
  <c r="E33"/>
  <c r="F32"/>
  <c r="E32"/>
  <c r="D31"/>
  <c r="C31"/>
  <c r="F31" s="1"/>
  <c r="F30"/>
  <c r="E30"/>
  <c r="D29"/>
  <c r="F29" s="1"/>
  <c r="C29"/>
  <c r="D28"/>
  <c r="F27"/>
  <c r="E27"/>
  <c r="D26"/>
  <c r="C26"/>
  <c r="F26" s="1"/>
  <c r="F25"/>
  <c r="E25"/>
  <c r="D24"/>
  <c r="F24" s="1"/>
  <c r="C24"/>
  <c r="F23"/>
  <c r="E23"/>
  <c r="D22"/>
  <c r="E22" s="1"/>
  <c r="C22"/>
  <c r="F21"/>
  <c r="E21"/>
  <c r="F20"/>
  <c r="E20"/>
  <c r="D19"/>
  <c r="E19" s="1"/>
  <c r="C19"/>
  <c r="F19" s="1"/>
  <c r="C18"/>
  <c r="F17"/>
  <c r="E17"/>
  <c r="F16"/>
  <c r="E16"/>
  <c r="F15"/>
  <c r="E15"/>
  <c r="F14"/>
  <c r="E14"/>
  <c r="F13"/>
  <c r="E13"/>
  <c r="D12"/>
  <c r="C12"/>
  <c r="F11"/>
  <c r="E11"/>
  <c r="F10"/>
  <c r="E10"/>
  <c r="F9"/>
  <c r="E9"/>
  <c r="F8"/>
  <c r="E8"/>
  <c r="D7"/>
  <c r="E7" s="1"/>
  <c r="C7"/>
  <c r="C6" s="1"/>
  <c r="D6"/>
  <c r="F6" s="1"/>
  <c r="F53" i="14"/>
  <c r="E53"/>
  <c r="C53"/>
  <c r="H55"/>
  <c r="D113" i="4" l="1"/>
  <c r="E6"/>
  <c r="F7"/>
  <c r="F22"/>
  <c r="E29"/>
  <c r="E31"/>
  <c r="E37"/>
  <c r="E39"/>
  <c r="F41"/>
  <c r="E44"/>
  <c r="D55"/>
  <c r="E56"/>
  <c r="E65"/>
  <c r="F67"/>
  <c r="F75"/>
  <c r="F95"/>
  <c r="F99"/>
  <c r="F140"/>
  <c r="F148"/>
  <c r="D36"/>
  <c r="E78"/>
  <c r="E81"/>
  <c r="E84"/>
  <c r="E125"/>
  <c r="E142"/>
  <c r="E24"/>
  <c r="E26"/>
  <c r="E34"/>
  <c r="F47"/>
  <c r="E50"/>
  <c r="F62"/>
  <c r="C64"/>
  <c r="C61" s="1"/>
  <c r="E92"/>
  <c r="E101"/>
  <c r="F114"/>
  <c r="F120"/>
  <c r="F137"/>
  <c r="E12"/>
  <c r="F12"/>
  <c r="D18"/>
  <c r="D64"/>
  <c r="E75"/>
  <c r="C77"/>
  <c r="E77" s="1"/>
  <c r="F92"/>
  <c r="E105"/>
  <c r="E113"/>
  <c r="E114"/>
  <c r="E117"/>
  <c r="E120"/>
  <c r="E123"/>
  <c r="E137"/>
  <c r="E140"/>
  <c r="C28"/>
  <c r="E28" s="1"/>
  <c r="C36"/>
  <c r="E36" s="1"/>
  <c r="D70"/>
  <c r="D12" i="15"/>
  <c r="C5" i="4" l="1"/>
  <c r="C152" s="1"/>
  <c r="F113"/>
  <c r="D112"/>
  <c r="F77"/>
  <c r="F55"/>
  <c r="E55"/>
  <c r="F64"/>
  <c r="D61"/>
  <c r="E64"/>
  <c r="E70"/>
  <c r="F70"/>
  <c r="F18"/>
  <c r="E18"/>
  <c r="F36"/>
  <c r="F28"/>
  <c r="E6" i="14"/>
  <c r="F112" i="4" l="1"/>
  <c r="E112"/>
  <c r="F61"/>
  <c r="E61"/>
  <c r="D5"/>
  <c r="E15" i="15"/>
  <c r="H10" i="14"/>
  <c r="F5" i="4" l="1"/>
  <c r="D152"/>
  <c r="E5"/>
  <c r="E20" i="14"/>
  <c r="C20"/>
  <c r="F152" i="4" l="1"/>
  <c r="E152"/>
  <c r="D10" i="15"/>
  <c r="D9" l="1"/>
  <c r="H39" i="14"/>
  <c r="F32"/>
  <c r="F59"/>
  <c r="D15" i="15" l="1"/>
  <c r="H60" i="14" l="1"/>
  <c r="H58"/>
  <c r="H57"/>
  <c r="H54"/>
  <c r="H52"/>
  <c r="H50"/>
  <c r="H49"/>
  <c r="H48"/>
  <c r="H46"/>
  <c r="H44"/>
  <c r="H43"/>
  <c r="H41"/>
  <c r="H40"/>
  <c r="H38"/>
  <c r="H37"/>
  <c r="H35"/>
  <c r="H34"/>
  <c r="H33"/>
  <c r="H31"/>
  <c r="H30"/>
  <c r="H29"/>
  <c r="H28"/>
  <c r="H26"/>
  <c r="H25"/>
  <c r="H24"/>
  <c r="H23"/>
  <c r="H22"/>
  <c r="H21"/>
  <c r="H19"/>
  <c r="H18"/>
  <c r="H17"/>
  <c r="H8"/>
  <c r="H14"/>
  <c r="H11"/>
  <c r="H9"/>
  <c r="H7"/>
  <c r="E59"/>
  <c r="H59" s="1"/>
  <c r="E56"/>
  <c r="E47"/>
  <c r="E45"/>
  <c r="E42"/>
  <c r="E36"/>
  <c r="E32"/>
  <c r="E27"/>
  <c r="E15"/>
  <c r="F17" i="15"/>
  <c r="F18"/>
  <c r="E19"/>
  <c r="E21"/>
  <c r="E17"/>
  <c r="E14" s="1"/>
  <c r="E12"/>
  <c r="E10"/>
  <c r="D21"/>
  <c r="D19"/>
  <c r="D17"/>
  <c r="D14" s="1"/>
  <c r="D8" s="1"/>
  <c r="C59" i="14"/>
  <c r="F56"/>
  <c r="C56"/>
  <c r="F47"/>
  <c r="C47"/>
  <c r="F45"/>
  <c r="C45"/>
  <c r="F42"/>
  <c r="C42"/>
  <c r="F36"/>
  <c r="C36"/>
  <c r="D32"/>
  <c r="D61" s="1"/>
  <c r="C32"/>
  <c r="F27"/>
  <c r="C27"/>
  <c r="F20"/>
  <c r="F15"/>
  <c r="C15"/>
  <c r="F6"/>
  <c r="C6"/>
  <c r="C61" l="1"/>
  <c r="E9" i="15"/>
  <c r="E8" s="1"/>
  <c r="E7" s="1"/>
  <c r="H56" i="14"/>
  <c r="H45"/>
  <c r="H32"/>
  <c r="H53"/>
  <c r="H42"/>
  <c r="H47"/>
  <c r="H36"/>
  <c r="H27"/>
  <c r="H20"/>
  <c r="H15"/>
  <c r="H6"/>
  <c r="E61"/>
  <c r="D7" i="15"/>
  <c r="F61" i="14"/>
  <c r="H61" l="1"/>
  <c r="F14" i="15"/>
</calcChain>
</file>

<file path=xl/comments1.xml><?xml version="1.0" encoding="utf-8"?>
<comments xmlns="http://schemas.openxmlformats.org/spreadsheetml/2006/main">
  <authors>
    <author>ShmakovaEP</author>
  </authors>
  <commentList>
    <comment ref="C137" authorId="0">
      <text>
        <r>
          <rPr>
            <b/>
            <sz val="9"/>
            <color indexed="81"/>
            <rFont val="Tahoma"/>
            <family val="2"/>
            <charset val="204"/>
          </rPr>
          <t>ShmakovaEP:</t>
        </r>
        <r>
          <rPr>
            <sz val="9"/>
            <color indexed="81"/>
            <rFont val="Tahoma"/>
            <family val="2"/>
            <charset val="204"/>
          </rPr>
          <t xml:space="preserve">
</t>
        </r>
      </text>
    </comment>
  </commentList>
</comments>
</file>

<file path=xl/sharedStrings.xml><?xml version="1.0" encoding="utf-8"?>
<sst xmlns="http://schemas.openxmlformats.org/spreadsheetml/2006/main" count="456" uniqueCount="405">
  <si>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</si>
  <si>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</si>
  <si>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</si>
  <si>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</si>
  <si>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</si>
  <si>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</si>
  <si>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</si>
  <si>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Налог на доходы физических лиц</t>
  </si>
  <si>
    <t>182  1  01  02010  01  0000  110</t>
  </si>
  <si>
    <t>182  1  01  02020  01  0000  110</t>
  </si>
  <si>
    <t>182  1  01  02030  01  0000  110</t>
  </si>
  <si>
    <t>182  1  01  02040  01  0000  110</t>
  </si>
  <si>
    <t>000  1  03  00000  00  0000 000</t>
  </si>
  <si>
    <t>НАЛОГИ НА ТОВАРЫ (РАБОТЫ, УСЛУГИ), РЕАЛИЗУЕМЫЕ НА ТЕРРИТОРИИ РОССИЙСКОЙ ФЕДЕРАЦИИ</t>
  </si>
  <si>
    <t>182  1  05  02010  02  0000  110</t>
  </si>
  <si>
    <t>Единый налог на вмененный доход для отдельных видов деятельности</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</si>
  <si>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</si>
  <si>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</si>
  <si>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</si>
  <si>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</si>
  <si>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</si>
  <si>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000  1  06  00000  00  0000  000</t>
  </si>
  <si>
    <t>НАЛОГИ НА ИМУЩЕСТВО</t>
  </si>
  <si>
    <t>Налог на имущество физических лиц</t>
  </si>
  <si>
    <t>182  1  06  01020  04  0000  110</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</si>
  <si>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</si>
  <si>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</si>
  <si>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</si>
  <si>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</si>
  <si>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</si>
  <si>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</si>
  <si>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</si>
  <si>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902  1  11  05074  04  0003  120</t>
  </si>
  <si>
    <t>902  1  11  05074  04  0010  120</t>
  </si>
  <si>
    <t>000  1  12  00000  00  0000  000</t>
  </si>
  <si>
    <t>ПЛАТЕЖИ ПРИ ПОЛЬЗОВАНИИ ПРИРОДНЫМИ РЕСУРСАМИ</t>
  </si>
  <si>
    <t>Плата за негативное воздействие на окружающую среду</t>
  </si>
  <si>
    <t>048  1  12  01010  01  6000  120</t>
  </si>
  <si>
    <t>048  1  12  01030  01  6000  120</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</si>
  <si>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</si>
  <si>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</si>
  <si>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</si>
  <si>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</si>
  <si>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901  1  13  01994  04  0004  130</t>
  </si>
  <si>
    <t>901  1  13  02064  04  0000  130</t>
  </si>
  <si>
    <t>000  1  14  00000  00  0000  000</t>
  </si>
  <si>
    <t>ДОХОДЫ ОТ ПРОДАЖИ МАТЕРИАЛЬНЫХ И НЕМАТЕРИАЛЬНЫХ АКТИВОВ</t>
  </si>
  <si>
    <t>000  1  14  01000  00  0000  410</t>
  </si>
  <si>
    <t>Доходы от продажи квартир</t>
  </si>
  <si>
    <t>902  1  14  01040  04  0000  410</t>
  </si>
  <si>
    <t>902  1  14  02043  04  0001  410</t>
  </si>
  <si>
    <t>902  1  14  06012  04  0000  430</t>
  </si>
  <si>
    <t>000  1  16  00000  00  0000  000</t>
  </si>
  <si>
    <t>ШТРАФЫ, САНКЦИИ, ВОЗМЕЩЕНИЕ УЩЕРБА</t>
  </si>
  <si>
    <t>000  1  17  00000  00  0000  140</t>
  </si>
  <si>
    <t>ПРОЧИЕ НЕНАЛОГОВЫЕ ДОХОДЫ</t>
  </si>
  <si>
    <t>000  1  17  01040  04  0000  180</t>
  </si>
  <si>
    <t>Невыясненные поступления</t>
  </si>
  <si>
    <t>901  1  17  01040  04  0000  180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</si>
  <si>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</si>
  <si>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</si>
  <si>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</si>
  <si>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</si>
  <si>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Прочие субвенции бюджетам городских округов</t>
  </si>
  <si>
    <t>ИТОГО ДОХОДОВ</t>
  </si>
  <si>
    <t>902  1  11  05012  04  0001  120</t>
  </si>
  <si>
    <t xml:space="preserve"> </t>
  </si>
  <si>
    <t>182  1  06  06032  04  0000  110</t>
  </si>
  <si>
    <t>182  1  06  06042  04  0000  110</t>
  </si>
  <si>
    <t>000  1  05  00000  00  0000  000</t>
  </si>
  <si>
    <t>НАЛОГИ НА СОВОКУПНЫЙ ДОХОД</t>
  </si>
  <si>
    <t>Доходы, поступающие в порядке возмещения расходов, понесенных в связи с эксплуатацией имущества городских округов</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</si>
  <si>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</si>
  <si>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</si>
  <si>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</si>
  <si>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</si>
  <si>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</si>
  <si>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</si>
  <si>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</si>
  <si>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</si>
  <si>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</si>
  <si>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</si>
  <si>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</si>
  <si>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</si>
  <si>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</si>
  <si>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</si>
  <si>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</si>
  <si>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</si>
  <si>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</si>
  <si>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</si>
  <si>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</si>
  <si>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</si>
  <si>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</si>
  <si>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</si>
  <si>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</si>
  <si>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</si>
  <si>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</si>
  <si>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</si>
  <si>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</si>
  <si>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</si>
  <si>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</si>
  <si>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</si>
  <si>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</si>
  <si>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</si>
  <si>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</si>
  <si>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</si>
  <si>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</si>
  <si>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</si>
  <si>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</si>
  <si>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</si>
  <si>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</si>
  <si>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</si>
  <si>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</si>
  <si>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</si>
  <si>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</si>
  <si>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</si>
  <si>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</si>
  <si>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</si>
  <si>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</si>
  <si>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</si>
  <si>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</si>
  <si>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</si>
  <si>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</si>
  <si>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</si>
  <si>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</si>
  <si>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</si>
  <si>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</si>
  <si>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</si>
  <si>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</si>
  <si>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</si>
  <si>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</si>
  <si>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</si>
  <si>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</si>
  <si>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</si>
  <si>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</si>
  <si>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</si>
  <si>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</si>
  <si>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</si>
  <si>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</si>
  <si>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</si>
  <si>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</si>
  <si>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charset val="204"/>
      </rPr>
      <t>1.</t>
    </r>
    <r>
      <rPr>
        <b/>
        <sz val="7"/>
        <color theme="1"/>
        <rFont val="Times New Roman"/>
        <family val="1"/>
        <charset val="204"/>
      </rPr>
      <t xml:space="preserve">       </t>
    </r>
    <r>
      <rPr>
        <b/>
        <sz val="11"/>
        <color theme="1"/>
        <rFont val="Times New Roman"/>
        <family val="1"/>
        <charset val="204"/>
      </rPr>
      <t> </t>
    </r>
  </si>
  <si>
    <t>Источники финансирования дефицита бюджетов – всего</t>
  </si>
  <si>
    <t>000 01  00  00  00  00  0000  000</t>
  </si>
  <si>
    <r>
      <t xml:space="preserve">           </t>
    </r>
    <r>
      <rPr>
        <b/>
        <sz val="11"/>
        <color theme="1"/>
        <rFont val="Times New Roman"/>
        <family val="1"/>
        <charset val="204"/>
      </rPr>
      <t>2.</t>
    </r>
    <r>
      <rPr>
        <b/>
        <sz val="7"/>
        <color theme="1"/>
        <rFont val="Times New Roman"/>
        <family val="1"/>
        <charset val="204"/>
      </rPr>
      <t xml:space="preserve">       </t>
    </r>
    <r>
      <rPr>
        <b/>
        <sz val="11"/>
        <color theme="1"/>
        <rFont val="Times New Roman"/>
        <family val="1"/>
        <charset val="204"/>
      </rPr>
      <t> </t>
    </r>
  </si>
  <si>
    <t>ИСТОЧНИКИ ВНУТРЕННЕГО ФИНАНСИРОВАНИЯ ДЕФИЦИТОВ  БЮДЖЕТОВ</t>
  </si>
  <si>
    <t>919 01  00  00  00  00  0000  000</t>
  </si>
  <si>
    <r>
      <t xml:space="preserve">           </t>
    </r>
    <r>
      <rPr>
        <sz val="11"/>
        <color theme="1"/>
        <rFont val="Times New Roman"/>
        <family val="1"/>
        <charset val="204"/>
      </rPr>
      <t>3.</t>
    </r>
    <r>
      <rPr>
        <sz val="7"/>
        <color theme="1"/>
        <rFont val="Times New Roman"/>
        <family val="1"/>
        <charset val="204"/>
      </rPr>
      <t xml:space="preserve">       </t>
    </r>
    <r>
      <rPr>
        <sz val="11"/>
        <color theme="1"/>
        <rFont val="Times New Roman"/>
        <family val="1"/>
        <charset val="204"/>
      </rPr>
      <t> </t>
    </r>
  </si>
  <si>
    <t>Кредиты кредитных организаций в валюте  Российской Федерации</t>
  </si>
  <si>
    <t>919 01  02  00  00  00  0000  000</t>
  </si>
  <si>
    <r>
      <t xml:space="preserve">           </t>
    </r>
    <r>
      <rPr>
        <sz val="11"/>
        <color theme="1"/>
        <rFont val="Times New Roman"/>
        <family val="1"/>
        <charset val="204"/>
      </rPr>
      <t>4.</t>
    </r>
    <r>
      <rPr>
        <sz val="7"/>
        <color theme="1"/>
        <rFont val="Times New Roman"/>
        <family val="1"/>
        <charset val="204"/>
      </rPr>
      <t xml:space="preserve">       </t>
    </r>
    <r>
      <rPr>
        <sz val="11"/>
        <color theme="1"/>
        <rFont val="Times New Roman"/>
        <family val="1"/>
        <charset val="204"/>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</si>
  <si>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</si>
  <si>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</si>
  <si>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charset val="204"/>
      </rPr>
      <t>5.</t>
    </r>
    <r>
      <rPr>
        <sz val="7"/>
        <color theme="1"/>
        <rFont val="Times New Roman"/>
        <family val="1"/>
        <charset val="204"/>
      </rPr>
      <t xml:space="preserve">       </t>
    </r>
    <r>
      <rPr>
        <sz val="11"/>
        <color theme="1"/>
        <rFont val="Times New Roman"/>
        <family val="1"/>
        <charset val="204"/>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</si>
  <si>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</si>
  <si>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</si>
  <si>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charset val="204"/>
      </rPr>
      <t>6.</t>
    </r>
    <r>
      <rPr>
        <sz val="7"/>
        <color theme="1"/>
        <rFont val="Times New Roman"/>
        <family val="1"/>
        <charset val="204"/>
      </rPr>
      <t xml:space="preserve">       </t>
    </r>
    <r>
      <rPr>
        <sz val="11"/>
        <color theme="1"/>
        <rFont val="Times New Roman"/>
        <family val="1"/>
        <charset val="204"/>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</si>
  <si>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</si>
  <si>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</si>
  <si>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charset val="204"/>
      </rPr>
      <t>7.</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</si>
  <si>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</si>
  <si>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</si>
  <si>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charset val="204"/>
      </rPr>
      <t>8.</t>
    </r>
    <r>
      <rPr>
        <sz val="7"/>
        <color theme="1"/>
        <rFont val="Times New Roman"/>
        <family val="1"/>
        <charset val="204"/>
      </rPr>
      <t xml:space="preserve">       </t>
    </r>
    <r>
      <rPr>
        <sz val="11"/>
        <color theme="1"/>
        <rFont val="Times New Roman"/>
        <family val="1"/>
        <charset val="204"/>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</si>
  <si>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</si>
  <si>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</si>
  <si>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charset val="204"/>
      </rPr>
      <t>9.</t>
    </r>
    <r>
      <rPr>
        <sz val="7"/>
        <color theme="1"/>
        <rFont val="Times New Roman"/>
        <family val="1"/>
        <charset val="204"/>
      </rPr>
      <t xml:space="preserve">       </t>
    </r>
    <r>
      <rPr>
        <sz val="11"/>
        <color theme="1"/>
        <rFont val="Times New Roman"/>
        <family val="1"/>
        <charset val="204"/>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</si>
  <si>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</si>
  <si>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</si>
  <si>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charset val="204"/>
      </rPr>
      <t>10.</t>
    </r>
    <r>
      <rPr>
        <sz val="7"/>
        <color theme="1"/>
        <rFont val="Times New Roman"/>
        <family val="1"/>
        <charset val="204"/>
      </rPr>
      <t xml:space="preserve">       </t>
    </r>
    <r>
      <rPr>
        <sz val="11"/>
        <color theme="1"/>
        <rFont val="Times New Roman"/>
        <family val="1"/>
        <charset val="204"/>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</si>
  <si>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</si>
  <si>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</si>
  <si>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charset val="204"/>
      </rPr>
      <t>11.</t>
    </r>
    <r>
      <rPr>
        <sz val="7"/>
        <color theme="1"/>
        <rFont val="Times New Roman"/>
        <family val="1"/>
        <charset val="204"/>
      </rPr>
      <t xml:space="preserve">       </t>
    </r>
    <r>
      <rPr>
        <sz val="11"/>
        <color theme="1"/>
        <rFont val="Times New Roman"/>
        <family val="1"/>
        <charset val="204"/>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</si>
  <si>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</si>
  <si>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</si>
  <si>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charset val="204"/>
      </rPr>
      <t>12.</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</si>
  <si>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</si>
  <si>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</si>
  <si>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charset val="204"/>
      </rPr>
      <t>13.</t>
    </r>
    <r>
      <rPr>
        <sz val="7"/>
        <color theme="1"/>
        <rFont val="Times New Roman"/>
        <family val="1"/>
        <charset val="204"/>
      </rPr>
      <t xml:space="preserve">       </t>
    </r>
    <r>
      <rPr>
        <sz val="12"/>
        <color theme="1"/>
        <rFont val="Times New Roman"/>
        <family val="1"/>
        <charset val="204"/>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</si>
  <si>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</si>
  <si>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</si>
  <si>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charset val="204"/>
      </rPr>
      <t>14.</t>
    </r>
    <r>
      <rPr>
        <sz val="7"/>
        <color theme="1"/>
        <rFont val="Times New Roman"/>
        <family val="1"/>
        <charset val="204"/>
      </rPr>
      <t xml:space="preserve">       </t>
    </r>
    <r>
      <rPr>
        <sz val="12"/>
        <color theme="1"/>
        <rFont val="Times New Roman"/>
        <family val="1"/>
        <charset val="204"/>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</si>
  <si>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</si>
  <si>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</si>
  <si>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charset val="204"/>
      </rPr>
      <t>15.</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</si>
  <si>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</si>
  <si>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</si>
  <si>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charset val="204"/>
      </rPr>
      <t>16.</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</si>
  <si>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</si>
  <si>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</si>
  <si>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charset val="204"/>
      </rPr>
      <t>17.</t>
    </r>
    <r>
      <rPr>
        <sz val="7"/>
        <color theme="1"/>
        <rFont val="Times New Roman"/>
        <family val="1"/>
        <charset val="204"/>
      </rPr>
      <t xml:space="preserve">       </t>
    </r>
    <r>
      <rPr>
        <sz val="11"/>
        <color theme="1"/>
        <rFont val="Times New Roman"/>
        <family val="1"/>
        <charset val="204"/>
      </rPr>
      <t> </t>
    </r>
  </si>
  <si>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</si>
  <si>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</si>
  <si>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</si>
  <si>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</si>
  <si>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</si>
  <si>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</si>
  <si>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 Дополнительное образование детей</t>
  </si>
  <si>
    <t xml:space="preserve">902  1  11  05024 04 0001  120 </t>
  </si>
  <si>
    <t>902  1  17  01040  04  0000  180</t>
  </si>
  <si>
    <t>Доходы от продажи квартир, находящихся в собственности городских округов</t>
  </si>
  <si>
    <t>Рост, снижение (+, -) в тыс. руб.</t>
  </si>
  <si>
    <t>182  1  03  02100  01  0000  110</t>
  </si>
  <si>
    <t xml:space="preserve">Акцизы на пиво, производимое на территории Российской Федерации
</t>
  </si>
  <si>
    <t>182  1  05  01  011  01  0000  110</t>
  </si>
  <si>
    <t>182  1  05  01  021  01  0000  110</t>
  </si>
  <si>
    <t>Налог, взимаемый в связи с применением патентной системы налогообложения, зачисляемый в бюджеты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</si>
  <si>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</si>
  <si>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</si>
  <si>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048  1  12  01041  01  6000  120</t>
  </si>
  <si>
    <t xml:space="preserve">Доходы от компенсации затрат государства </t>
  </si>
  <si>
    <t>000  2  02  10000  00  0000  150</t>
  </si>
  <si>
    <t>919  2  02  15001  04  0000  150</t>
  </si>
  <si>
    <t xml:space="preserve"> 000  2  02  20000  00  0000  150</t>
  </si>
  <si>
    <t>000  2  02  30000  00  0000  150</t>
  </si>
  <si>
    <t>901 2  02  30022  04  0000  150</t>
  </si>
  <si>
    <t>901  2  02  30024  04  0000  150</t>
  </si>
  <si>
    <t>906  2  02  30024  04  0000  150</t>
  </si>
  <si>
    <t>901  2  02  35120  04  0000  150</t>
  </si>
  <si>
    <t>901  2  02  35250  04  0000  150</t>
  </si>
  <si>
    <t>000  2  02  39999  04  0000  150</t>
  </si>
  <si>
    <t>906  2  02  39999  04  0000  150</t>
  </si>
  <si>
    <t>000  1  01  02000  01  0000  110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</si>
  <si>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</si>
  <si>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</si>
  <si>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</si>
  <si>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</si>
  <si>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000  1  05  01 000  00  0000  110</t>
  </si>
  <si>
    <t xml:space="preserve">Налог, взимаемый в связи с применением упрощенной системы налогообложения
</t>
  </si>
  <si>
    <t xml:space="preserve">Налог, взимаемый с налогоплательщиков, выбравших в качестве объекта налогообложения доходы
</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</si>
  <si>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</si>
  <si>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000  1  05  02000  02  0000  110</t>
  </si>
  <si>
    <t>000  1  05  03000  01  0000  110</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</si>
  <si>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</si>
  <si>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</si>
  <si>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</si>
  <si>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902  1  11  05010  00  0000  120</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</si>
  <si>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</si>
  <si>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000  1  11  05020  00  0000  120</t>
  </si>
  <si>
    <t xml:space="preserve">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</si>
  <si>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902  1 11 05300 00 0000 120
</t>
  </si>
  <si>
    <t xml:space="preserve">Плата по соглашениям об установлении сервитута в отношении земельных участков, находящихся в государственной или муниципальной собственности
</t>
  </si>
  <si>
    <t xml:space="preserve">902  1 11 05312 04 0000 120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</si>
  <si>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</si>
  <si>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</si>
  <si>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</si>
  <si>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</si>
  <si>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</si>
  <si>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902  1  11  09044  04  0004  120</t>
  </si>
  <si>
    <t>000  1  12  01000  01  0000  120</t>
  </si>
  <si>
    <t>048  1  12  01042  01  6000  120</t>
  </si>
  <si>
    <t>000  1  13  02000  00  0000  130</t>
  </si>
  <si>
    <t>000  1  13  02060  00  0000  130</t>
  </si>
  <si>
    <t>Доходы, поступающие в порядке возмещения расходов, понесенных в связи с эксплуатацией имущества</t>
  </si>
  <si>
    <t>000  1  13  02994  04  0000  130</t>
  </si>
  <si>
    <t>Прочие доходы от компенсации затрат бюджетов городских округов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</si>
  <si>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</si>
  <si>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</si>
  <si>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000  1  14  06000  00  0000  430</t>
  </si>
  <si>
    <t xml:space="preserve">Доходы от продажи земельных участков, находящихся в государственной и муниципальной собственности
</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</si>
  <si>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округов
</t>
  </si>
  <si>
    <t>037  1 16   01053  01  0000 140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</si>
  <si>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</si>
  <si>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901  1  16  02020  02  0000  140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</si>
  <si>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</si>
  <si>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</si>
  <si>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</si>
  <si>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901 1  16  07090  04  0000  140</t>
  </si>
  <si>
    <t xml:space="preserve"> 045  1 16 11050 01 0000 140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</si>
  <si>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</si>
  <si>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000  1 16  10123  01 0000 140</t>
  </si>
  <si>
    <t>182  1 16  10129  01 0000 140</t>
  </si>
  <si>
    <t>Дотации бюджетам бюджетной системы Российской Федерации</t>
  </si>
  <si>
    <t xml:space="preserve">Дотации бюджетам городских округов на поддержку мер по обеспечению сбалансированности бюджетов
</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</si>
  <si>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</si>
  <si>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</si>
  <si>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</si>
  <si>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901  2  02  35469  04  0000  150</t>
  </si>
  <si>
    <t>Субвенции бюджетам городских округов на проведение Всероссийской переписи населения 2020 года</t>
  </si>
  <si>
    <t>000  2  19  00000  04  0000  150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</si>
  <si>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</si>
  <si>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901  2  19  60010  04  0000  150</t>
  </si>
  <si>
    <t>906  2  19  60010  04  0000  150</t>
  </si>
  <si>
    <r>
      <t xml:space="preserve">    </t>
    </r>
    <r>
      <rPr>
        <vertAlign val="superscript"/>
        <sz val="12"/>
        <rFont val="Times New Roman"/>
        <family val="1"/>
        <charset val="204"/>
      </rPr>
      <t>1*</t>
    </r>
    <r>
      <rPr>
        <sz val="12"/>
        <rFont val="Times New Roman"/>
        <family val="1"/>
        <charset val="204"/>
      </rPr>
      <t xml:space="preserve"> Примечание:  Общая сумма расходов, осуществленных за счет резервного фонда администрации Невьянского городского округа, составила    0,00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</si>
  <si>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Сумма бюджетных назначений на 2021 год (в тыс.руб.)</t>
  </si>
  <si>
    <t>Сумма фактического поступления на 01.02.2021 г. (в тыс.руб.)</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</si>
  <si>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</si>
  <si>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</si>
  <si>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</si>
  <si>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</si>
  <si>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</si>
  <si>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</si>
  <si>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</si>
  <si>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</si>
  <si>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902  1 11 05324 04 0000 120
</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</si>
  <si>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</si>
  <si>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902 1 11 05400 00 0000 120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</si>
  <si>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</si>
  <si>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902 1 11 05410 04 0000 120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</si>
  <si>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</si>
  <si>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902 1 11 05420 04 0000 120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</si>
  <si>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</si>
  <si>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902  1  11  09080  04  0001  120</t>
  </si>
  <si>
    <t>902  1  11  09080  04  0002  120</t>
  </si>
  <si>
    <t>902  1  11  09080  04  0004  120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</si>
  <si>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</si>
  <si>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</si>
  <si>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</si>
  <si>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</si>
  <si>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901  1  13  02994  04  0001  130</t>
  </si>
  <si>
    <t>901  1  13  02994  04  0007  130</t>
  </si>
  <si>
    <t>000  1 16   01053  01  0000 140</t>
  </si>
  <si>
    <t>019  1 16   01053  01  0000 140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</si>
  <si>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</si>
  <si>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</si>
  <si>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019  1 16   01063  01  0000 140</t>
  </si>
  <si>
    <t>037  1 16   01063  01  0000 140</t>
  </si>
  <si>
    <t>000  1 16   01073  01  0000 140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</si>
  <si>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</si>
  <si>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019  1 16   01073  01  0000 140</t>
  </si>
  <si>
    <t>037  1 16   01073  01  0000 140</t>
  </si>
  <si>
    <t>901  1 16   01084  01  0000 140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</si>
  <si>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</si>
  <si>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019  1 16   01093  01  0000 140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</si>
  <si>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</si>
  <si>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 xml:space="preserve">019 1 16 01123 01 0000 140
</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</si>
  <si>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t>
  </si>
  <si>
    <t>019  1 16   01153  01  0000 140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</si>
  <si>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</si>
  <si>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019  1 16   01183  01  0000 140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</si>
  <si>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</si>
  <si>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000  1 16  01193 01 0000 140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</si>
  <si>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</si>
  <si>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019  1 16  01193 01 0000 140</t>
  </si>
  <si>
    <t>037  1 16   01193  01  0000 140</t>
  </si>
  <si>
    <t>000  1 16   01203  01  0000 140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</si>
  <si>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</si>
  <si>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019  1 16   01203  01  0000 140</t>
  </si>
  <si>
    <t>037 1 16   01203  01  0000 140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</si>
  <si>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</si>
  <si>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188  116 10123 01 0041 140</t>
  </si>
  <si>
    <t>321  116 10123 01 0041 140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</si>
  <si>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t>
  </si>
  <si>
    <t xml:space="preserve"> 000  1 16 11050 01 0000 140</t>
  </si>
  <si>
    <t xml:space="preserve"> 017  1 16 11050 01 0000 140</t>
  </si>
  <si>
    <t>Дотации бюджетам городских округов на выравнивание бюджетной обеспеченности из бюджета субъекта Российской Федерации</t>
  </si>
  <si>
    <t xml:space="preserve">919  2 02 15002 04 0000 150
</t>
  </si>
  <si>
    <t>901  2 02  20299  04  0000  150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</si>
  <si>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</si>
  <si>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901  2 02  20302   04  0000  150</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</si>
  <si>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</si>
  <si>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000  2  02  29999  04  0000  150</t>
  </si>
  <si>
    <t>Прочие субсидии бюджетам городских округов &lt;1*&gt;</t>
  </si>
  <si>
    <t>906  2  02  29999  04  0000  150</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</si>
  <si>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</si>
  <si>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</si>
  <si>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Субвенции бюджетам городских округов на предоставление гражданам субсидий на оплату жилого помещения и коммунальных услуг</t>
  </si>
  <si>
    <t xml:space="preserve">Субвенции бюджетам городских округов на выполнение передаваемых полномочий субъектов Российской Федерации </t>
  </si>
  <si>
    <t xml:space="preserve">Субвенции местным бюджетам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t>
  </si>
  <si>
    <t xml:space="preserve">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t>
  </si>
  <si>
    <t xml:space="preserve">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t>
  </si>
  <si>
    <t xml:space="preserve">Субвенции местным бюджетам  на осуществление государственного полномочия Свердловской области по созданию административных комиссий </t>
  </si>
  <si>
    <t xml:space="preserve">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t>
  </si>
  <si>
    <t>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</si>
  <si>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</si>
  <si>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</si>
  <si>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оплату жилищно-коммунальных услуг отдельным категориям граждан</t>
  </si>
  <si>
    <t xml:space="preserve">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</si>
  <si>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</si>
  <si>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000  2  02  40000  00  0000  150</t>
  </si>
  <si>
    <t>ИНЫЕ МЕЖБЮДЖЕТНЫЕ ТРАНСФЕРТЫ</t>
  </si>
  <si>
    <t>906  2  02  45303  04  0000  150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</si>
  <si>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</si>
  <si>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000  2  02  49999  04  0000  150</t>
  </si>
  <si>
    <t>Прочие межбюджетные трансферты, передаваемые бюджетам городских округов &lt;4*&gt;</t>
  </si>
  <si>
    <t>906  2  02  49999  04  0000  150</t>
  </si>
  <si>
    <t>Межбюджетные трансферты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</si>
  <si>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000  2  07  04000  04  0000  150</t>
  </si>
  <si>
    <t>Прочие безвозмездные поступления в бюджеты городских округов</t>
  </si>
  <si>
    <t>901  2  07  04050  04  0000  150</t>
  </si>
  <si>
    <t>000  2  18  04010  04  0000  150</t>
  </si>
  <si>
    <t>Доходы бюджетов городских округов от возврата организациями остатков субсидий прошлых лет</t>
  </si>
  <si>
    <t>901  2  18  04010  04  0000  150</t>
  </si>
  <si>
    <t>Доходы бюджетов городских округов от возврата бюджетными учреждениями остатков субсидий прошлых лет</t>
  </si>
  <si>
    <t>908  2  19  60010  04  0000  150</t>
  </si>
  <si>
    <t>Исполнение бюджета Невьянского городского округа по состоянию на 01.02.2021 г.</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</si>
  <si>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Liberation Serif"/>
        <family val="1"/>
        <charset val="204"/>
      </rPr>
      <t>(доходы, получаемые в виде арендной платы за указанные земельные участки)</t>
    </r>
  </si>
  <si>
    <r>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t>
    </r>
    <r>
      <rPr>
        <sz val="10"/>
        <color indexed="12"/>
        <rFont val="Liberation Serif"/>
        <family val="1"/>
        <charset val="204"/>
      </rPr>
      <t>(доходы, получаемые в виде арендной платы за указанные земельные участки)</t>
    </r>
  </si>
  <si>
    <r>
      <t xml:space="preserve">Доходы от сдачи в аренду имущества, составляющего казну городских округов (за исключением земельных участков)  </t>
    </r>
    <r>
      <rPr>
        <sz val="10"/>
        <color rgb="FF00B0F0"/>
        <rFont val="Liberation Serif"/>
        <family val="1"/>
        <charset val="204"/>
      </rPr>
      <t>(доходы от сдачи в аренду объектов нежилого фонда и не являющихся памятниками истории, культуры и градостроительства)</t>
    </r>
  </si>
  <si>
    <r>
      <t xml:space="preserve">Доходы от сдачи в аренду имущества, составляющего казну городских округов (за исключением земельных участков) </t>
    </r>
    <r>
      <rPr>
        <sz val="10"/>
        <color indexed="12"/>
        <rFont val="Liberation Serif"/>
        <family val="1"/>
        <charset val="204"/>
      </rPr>
      <t>(доходы от сдачи в аренду движимого имущества)</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</si>
  <si>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sz val="10"/>
        <color theme="3" tint="0.39997558519241921"/>
        <rFont val="Liberation Serif"/>
        <family val="1"/>
        <charset val="204"/>
      </rPr>
      <t>(плата за пользование жилыми помещениями (плата за наём) муниципального жилищного фонда)</t>
    </r>
  </si>
  <si>
    <r>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r>
    <r>
      <rPr>
        <sz val="10"/>
        <color rgb="FF00B0F0"/>
        <rFont val="Liberation Serif"/>
        <family val="1"/>
        <charset val="204"/>
      </rPr>
      <t xml:space="preserve"> (плата по договорам на установку и эксплуатацию рекламной конструкции на землях или земельных участках, находящихся в собственности городских округов </t>
    </r>
  </si>
  <si>
    <r>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t>
    </r>
    <r>
      <rPr>
        <sz val="10"/>
        <color rgb="FF00B0F0"/>
        <rFont val="Liberation Serif"/>
        <family val="1"/>
        <charset val="204"/>
      </rPr>
      <t>(плата по договорам на установку и эксплуатацию рекламной конструкции на землях или земельных участках, государственная собственность на которые не разграничена)</t>
    </r>
  </si>
  <si>
    <r>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t>
    </r>
    <r>
      <rPr>
        <sz val="10"/>
        <color rgb="FF00B0F0"/>
        <rFont val="Liberation Serif"/>
        <family val="1"/>
        <charset val="204"/>
      </rPr>
      <t>(плата по договорам на размещение и эксплуатацию нестационарного торгового объекта на землях или земельных участках, государственная собственность на которые не разграничена)</t>
    </r>
  </si>
  <si>
    <r>
      <t xml:space="preserve">Прочие доходы от оказания платных услуг (работ) получателями средств бюджетов городских округов </t>
    </r>
    <r>
      <rPr>
        <sz val="10"/>
        <color indexed="12"/>
        <rFont val="Liberation Serif"/>
        <family val="1"/>
        <charset val="204"/>
      </rPr>
      <t xml:space="preserve">(прочие платные услуги, оказываемые казенными муниципальными учреждениями) </t>
    </r>
  </si>
  <si>
    <r>
      <t xml:space="preserve">Прочие доходы от компенсации затрат бюджетов городских округов </t>
    </r>
    <r>
      <rPr>
        <sz val="10"/>
        <color indexed="12"/>
        <rFont val="Liberation Serif"/>
        <family val="1"/>
        <charset val="204"/>
      </rPr>
      <t>(возврат дебиторской задолженности прошлых лет)</t>
    </r>
  </si>
  <si>
    <r>
      <t xml:space="preserve">Прочие доходы от компенсации затрат бюджетов городских округов </t>
    </r>
    <r>
      <rPr>
        <sz val="10"/>
        <color theme="3" tint="0.39997558519241921"/>
        <rFont val="Liberation Serif"/>
        <family val="1"/>
        <charset val="204"/>
      </rPr>
      <t>(прочие доходы)</t>
    </r>
    <r>
      <rPr>
        <sz val="10"/>
        <rFont val="Liberation Serif"/>
        <family val="1"/>
        <charset val="204"/>
      </rPr>
      <t xml:space="preserve">
</t>
    </r>
  </si>
  <si>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0"/>
        <color indexed="12"/>
        <rFont val="Liberation Serif"/>
        <family val="1"/>
        <charset val="204"/>
      </rPr>
      <t>(доходы от реализации объектов нежилого фонда)</t>
    </r>
  </si>
  <si>
    <t xml:space="preserve"> по состоянию на 01.02.2021 года</t>
  </si>
  <si>
    <t>Объем средств по решению о бюджете на 2021 год, тыс. руб.</t>
  </si>
  <si>
    <t>Исполнено    на 01.02.2021г., в тыс. руб.</t>
  </si>
  <si>
    <t>на 01.02.2021 г.</t>
  </si>
  <si>
    <t>Объем средств по решению о бюджете на 2021 год  в тысячах рублей</t>
  </si>
  <si>
    <t>Исполнение на 01.02.2021 г., в тысячах рублей</t>
  </si>
  <si>
    <t>на  01.02.2021 г.</t>
  </si>
  <si>
    <t>Охрана семьи и детства</t>
  </si>
</sst>
</file>

<file path=xl/styles.xml><?xml version="1.0" encoding="utf-8"?>
<styleSheet xmlns="http://schemas.openxmlformats.org/spreadsheetml/2006/main">
  <numFmts count="5">
    <numFmt numFmtId="164" formatCode="0.0"/>
    <numFmt numFmtId="165" formatCode="0000"/>
    <numFmt numFmtId="166" formatCode="#,##0.0"/>
    <numFmt numFmtId="167" formatCode="0.0%"/>
    <numFmt numFmtId="168" formatCode="#,##0.00000"/>
  </numFmts>
  <fonts count="55">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10"/>
      <name val="Arial"/>
      <family val="2"/>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sz val="12"/>
      <color indexed="8"/>
      <name val="Times New Roman"/>
      <family val="1"/>
      <charset val="204"/>
    </font>
    <font>
      <b/>
      <sz val="10"/>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7"/>
      <color theme="1"/>
      <name val="Times New Roman"/>
      <family val="1"/>
      <charset val="204"/>
    </font>
    <font>
      <b/>
      <sz val="12"/>
      <color rgb="FF000000"/>
      <name val="Times New Roman"/>
      <family val="1"/>
      <charset val="204"/>
    </font>
    <font>
      <sz val="7"/>
      <color theme="1"/>
      <name val="Times New Roman"/>
      <family val="1"/>
      <charset val="204"/>
    </font>
    <font>
      <sz val="11"/>
      <color theme="1"/>
      <name val="Calibri"/>
      <family val="2"/>
      <charset val="204"/>
      <scheme val="minor"/>
    </font>
    <font>
      <vertAlign val="superscript"/>
      <sz val="12"/>
      <name val="Times New Roman"/>
      <family val="1"/>
      <charset val="204"/>
    </font>
    <font>
      <sz val="10"/>
      <color rgb="FF000000"/>
      <name val="Arial Cyr"/>
      <family val="2"/>
    </font>
    <font>
      <sz val="8"/>
      <color rgb="FF000000"/>
      <name val="Arial Cyr"/>
      <family val="2"/>
    </font>
    <font>
      <sz val="10"/>
      <name val="Liberation Serif"/>
      <family val="1"/>
      <charset val="204"/>
    </font>
    <font>
      <u/>
      <sz val="11"/>
      <color theme="10"/>
      <name val="Calibri"/>
      <family val="2"/>
      <charset val="204"/>
      <scheme val="minor"/>
    </font>
    <font>
      <b/>
      <sz val="10"/>
      <name val="Liberation Serif"/>
      <family val="1"/>
      <charset val="204"/>
    </font>
    <font>
      <b/>
      <sz val="11"/>
      <color theme="1"/>
      <name val="Liberation Serif"/>
      <family val="1"/>
      <charset val="204"/>
    </font>
    <font>
      <sz val="11"/>
      <color theme="1"/>
      <name val="Liberation Serif"/>
      <family val="1"/>
      <charset val="204"/>
    </font>
    <font>
      <b/>
      <sz val="10"/>
      <color theme="1"/>
      <name val="Liberation Serif"/>
      <family val="1"/>
      <charset val="204"/>
    </font>
    <font>
      <sz val="10"/>
      <color theme="1"/>
      <name val="Liberation Serif"/>
      <family val="1"/>
      <charset val="204"/>
    </font>
    <font>
      <b/>
      <i/>
      <sz val="10"/>
      <name val="Liberation Serif"/>
      <family val="1"/>
      <charset val="204"/>
    </font>
    <font>
      <b/>
      <i/>
      <sz val="11"/>
      <color theme="1"/>
      <name val="Liberation Serif"/>
      <family val="1"/>
      <charset val="204"/>
    </font>
    <font>
      <sz val="10"/>
      <color rgb="FF000000"/>
      <name val="Liberation Serif"/>
      <family val="1"/>
      <charset val="204"/>
    </font>
    <font>
      <b/>
      <sz val="9"/>
      <color indexed="81"/>
      <name val="Tahoma"/>
      <family val="2"/>
      <charset val="204"/>
    </font>
    <font>
      <sz val="9"/>
      <color indexed="81"/>
      <name val="Tahoma"/>
      <family val="2"/>
      <charset val="204"/>
    </font>
    <font>
      <b/>
      <sz val="14"/>
      <name val="Liberation Serif"/>
      <family val="1"/>
      <charset val="204"/>
    </font>
    <font>
      <sz val="9"/>
      <name val="Liberation Serif"/>
      <family val="1"/>
      <charset val="204"/>
    </font>
    <font>
      <sz val="7"/>
      <name val="Liberation Serif"/>
      <family val="1"/>
      <charset val="204"/>
    </font>
    <font>
      <sz val="10"/>
      <color indexed="12"/>
      <name val="Liberation Serif"/>
      <family val="1"/>
      <charset val="204"/>
    </font>
    <font>
      <b/>
      <sz val="10"/>
      <color rgb="FF000000"/>
      <name val="Liberation Serif"/>
      <family val="1"/>
      <charset val="204"/>
    </font>
    <font>
      <sz val="10"/>
      <color rgb="FF00B0F0"/>
      <name val="Liberation Serif"/>
      <family val="1"/>
      <charset val="204"/>
    </font>
    <font>
      <sz val="10"/>
      <color theme="3" tint="0.39997558519241921"/>
      <name val="Liberation Serif"/>
      <family val="1"/>
      <charset val="204"/>
    </font>
    <font>
      <b/>
      <sz val="11"/>
      <name val="Liberation Serif"/>
      <family val="1"/>
      <charset val="204"/>
    </font>
    <font>
      <b/>
      <i/>
      <sz val="11"/>
      <name val="Liberation Serif"/>
      <family val="1"/>
      <charset val="204"/>
    </font>
    <font>
      <b/>
      <sz val="9"/>
      <name val="Liberation Serif"/>
      <family val="1"/>
      <charset val="204"/>
    </font>
  </fonts>
  <fills count="3">
    <fill>
      <patternFill patternType="none"/>
    </fill>
    <fill>
      <patternFill patternType="gray125"/>
    </fill>
    <fill>
      <patternFill patternType="solid">
        <fgColor rgb="FFC0C0C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medium">
        <color indexed="64"/>
      </right>
      <top/>
      <bottom/>
      <diagonal/>
    </border>
  </borders>
  <cellStyleXfs count="12">
    <xf numFmtId="0" fontId="0"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31" fillId="2" borderId="14"/>
    <xf numFmtId="4" fontId="32" fillId="0" borderId="15">
      <alignment horizontal="right" vertical="top" shrinkToFit="1"/>
    </xf>
    <xf numFmtId="0" fontId="34" fillId="0" borderId="0" applyNumberFormat="0" applyFill="0" applyBorder="0" applyAlignment="0" applyProtection="0"/>
    <xf numFmtId="49" fontId="32" fillId="0" borderId="17">
      <alignment horizontal="center"/>
    </xf>
  </cellStyleXfs>
  <cellXfs count="303">
    <xf numFmtId="0" fontId="0" fillId="0" borderId="0" xfId="0"/>
    <xf numFmtId="0" fontId="0" fillId="0" borderId="0" xfId="0"/>
    <xf numFmtId="0" fontId="2" fillId="0" borderId="0" xfId="0" applyFont="1"/>
    <xf numFmtId="0" fontId="9" fillId="0" borderId="0" xfId="0" applyFont="1"/>
    <xf numFmtId="165" fontId="7" fillId="0" borderId="1" xfId="0" applyNumberFormat="1" applyFont="1" applyBorder="1" applyAlignment="1">
      <alignment horizontal="center" vertical="center"/>
    </xf>
    <xf numFmtId="0" fontId="7" fillId="0" borderId="1" xfId="0" applyFont="1" applyBorder="1" applyAlignment="1">
      <alignment vertical="justify"/>
    </xf>
    <xf numFmtId="164" fontId="7" fillId="0" borderId="1" xfId="0" applyNumberFormat="1" applyFont="1" applyBorder="1"/>
    <xf numFmtId="165" fontId="10" fillId="0" borderId="1" xfId="0" applyNumberFormat="1" applyFont="1" applyBorder="1" applyAlignment="1">
      <alignment horizontal="center" wrapText="1"/>
    </xf>
    <xf numFmtId="0" fontId="10" fillId="0" borderId="1" xfId="0" applyFont="1" applyBorder="1" applyAlignment="1">
      <alignment vertical="justify" wrapText="1"/>
    </xf>
    <xf numFmtId="0" fontId="0" fillId="0" borderId="0" xfId="0" applyAlignment="1">
      <alignment wrapText="1"/>
    </xf>
    <xf numFmtId="165" fontId="10" fillId="0" borderId="1" xfId="0" applyNumberFormat="1" applyFont="1" applyBorder="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Border="1"/>
    <xf numFmtId="165" fontId="7" fillId="0" borderId="0" xfId="0" applyNumberFormat="1" applyFont="1" applyBorder="1" applyAlignment="1">
      <alignment horizontal="center" vertical="center"/>
    </xf>
    <xf numFmtId="0" fontId="7" fillId="0" borderId="0" xfId="0" applyFont="1" applyBorder="1" applyAlignment="1">
      <alignment vertical="justify"/>
    </xf>
    <xf numFmtId="164" fontId="7" fillId="0" borderId="0" xfId="0" applyNumberFormat="1" applyFont="1" applyFill="1" applyBorder="1"/>
    <xf numFmtId="0" fontId="7" fillId="0" borderId="0" xfId="0" applyFont="1" applyBorder="1"/>
    <xf numFmtId="164" fontId="7" fillId="0" borderId="0" xfId="0" applyNumberFormat="1" applyFont="1" applyBorder="1"/>
    <xf numFmtId="165" fontId="10" fillId="0" borderId="0" xfId="0" applyNumberFormat="1" applyFont="1" applyBorder="1" applyAlignment="1">
      <alignment horizontal="center" wrapText="1"/>
    </xf>
    <xf numFmtId="0" fontId="10" fillId="0" borderId="0" xfId="0" applyFont="1" applyBorder="1" applyAlignment="1">
      <alignment vertical="justify" wrapText="1"/>
    </xf>
    <xf numFmtId="0" fontId="10" fillId="0" borderId="0" xfId="0" applyFont="1" applyFill="1" applyBorder="1" applyAlignment="1">
      <alignment wrapText="1"/>
    </xf>
    <xf numFmtId="0" fontId="10" fillId="0" borderId="0" xfId="0" applyFont="1" applyBorder="1" applyAlignment="1">
      <alignment wrapText="1"/>
    </xf>
    <xf numFmtId="164" fontId="10" fillId="0" borderId="0" xfId="0" applyNumberFormat="1" applyFont="1" applyBorder="1"/>
    <xf numFmtId="165" fontId="10" fillId="0" borderId="0" xfId="0" applyNumberFormat="1" applyFont="1" applyBorder="1" applyAlignment="1">
      <alignment horizontal="center"/>
    </xf>
    <xf numFmtId="164" fontId="10" fillId="0" borderId="0" xfId="0" applyNumberFormat="1" applyFont="1" applyFill="1" applyBorder="1"/>
    <xf numFmtId="0" fontId="10" fillId="0" borderId="0" xfId="0" applyFont="1" applyBorder="1"/>
    <xf numFmtId="165" fontId="7" fillId="0" borderId="1" xfId="0" applyNumberFormat="1" applyFont="1" applyBorder="1" applyAlignment="1">
      <alignment horizontal="center" vertical="top"/>
    </xf>
    <xf numFmtId="0" fontId="7" fillId="0" borderId="1" xfId="0" applyFont="1" applyBorder="1" applyAlignment="1">
      <alignment vertical="justify" wrapText="1"/>
    </xf>
    <xf numFmtId="165" fontId="7" fillId="0" borderId="0" xfId="0" applyNumberFormat="1" applyFont="1" applyBorder="1" applyAlignment="1">
      <alignment horizontal="center" vertical="top"/>
    </xf>
    <xf numFmtId="0" fontId="7" fillId="0" borderId="0" xfId="0" applyFont="1" applyBorder="1" applyAlignment="1">
      <alignment vertical="justify" wrapText="1"/>
    </xf>
    <xf numFmtId="0" fontId="7" fillId="0" borderId="0" xfId="0" applyFont="1" applyFill="1" applyBorder="1" applyAlignment="1">
      <alignment vertical="top"/>
    </xf>
    <xf numFmtId="0" fontId="7" fillId="0" borderId="0" xfId="0" applyFont="1" applyBorder="1" applyAlignment="1">
      <alignment vertical="top"/>
    </xf>
    <xf numFmtId="0" fontId="10" fillId="0" borderId="0" xfId="0" applyFont="1" applyFill="1" applyBorder="1"/>
    <xf numFmtId="165" fontId="7" fillId="0" borderId="1" xfId="0" applyNumberFormat="1" applyFont="1" applyBorder="1" applyAlignment="1">
      <alignment horizontal="center"/>
    </xf>
    <xf numFmtId="0" fontId="10" fillId="0" borderId="1" xfId="0" applyFont="1" applyBorder="1" applyAlignment="1">
      <alignment vertical="justify"/>
    </xf>
    <xf numFmtId="165" fontId="7" fillId="0" borderId="0" xfId="0" applyNumberFormat="1" applyFont="1" applyBorder="1" applyAlignment="1">
      <alignment horizontal="center"/>
    </xf>
    <xf numFmtId="0" fontId="7" fillId="0" borderId="0" xfId="0" applyFont="1" applyFill="1" applyBorder="1"/>
    <xf numFmtId="0" fontId="10" fillId="0" borderId="1" xfId="0" applyFont="1" applyFill="1" applyBorder="1" applyAlignment="1">
      <alignment vertical="justify" wrapText="1"/>
    </xf>
    <xf numFmtId="0" fontId="10" fillId="0" borderId="0" xfId="0" applyFont="1" applyBorder="1" applyAlignment="1">
      <alignment vertical="justify"/>
    </xf>
    <xf numFmtId="0" fontId="12" fillId="0" borderId="0" xfId="0" applyFont="1"/>
    <xf numFmtId="0" fontId="10" fillId="0" borderId="0" xfId="0" applyFont="1" applyFill="1" applyBorder="1" applyAlignment="1">
      <alignment vertical="justify" wrapText="1"/>
    </xf>
    <xf numFmtId="0" fontId="12" fillId="0" borderId="0" xfId="0" applyFont="1" applyBorder="1"/>
    <xf numFmtId="165" fontId="10" fillId="0" borderId="1" xfId="0" applyNumberFormat="1" applyFont="1" applyBorder="1" applyAlignment="1">
      <alignment horizontal="center" vertical="center"/>
    </xf>
    <xf numFmtId="165" fontId="10" fillId="0" borderId="1" xfId="0" applyNumberFormat="1" applyFont="1" applyFill="1" applyBorder="1" applyAlignment="1">
      <alignment horizontal="center"/>
    </xf>
    <xf numFmtId="165" fontId="10" fillId="0" borderId="0" xfId="0" applyNumberFormat="1" applyFont="1" applyBorder="1" applyAlignment="1">
      <alignment horizontal="center" vertical="center"/>
    </xf>
    <xf numFmtId="165" fontId="10" fillId="0" borderId="0" xfId="0" applyNumberFormat="1" applyFont="1" applyFill="1" applyBorder="1" applyAlignment="1">
      <alignment horizontal="center"/>
    </xf>
    <xf numFmtId="165" fontId="7" fillId="0" borderId="1" xfId="0" applyNumberFormat="1" applyFont="1" applyFill="1" applyBorder="1" applyAlignment="1">
      <alignment horizontal="center"/>
    </xf>
    <xf numFmtId="0" fontId="7" fillId="0" borderId="1" xfId="0" applyFont="1" applyBorder="1" applyAlignment="1">
      <alignment horizontal="center"/>
    </xf>
    <xf numFmtId="0" fontId="10" fillId="0" borderId="1" xfId="0" applyFont="1" applyBorder="1" applyAlignment="1">
      <alignment horizontal="center"/>
    </xf>
    <xf numFmtId="165" fontId="7" fillId="0" borderId="0" xfId="0" applyNumberFormat="1" applyFont="1" applyFill="1" applyBorder="1" applyAlignment="1">
      <alignment horizontal="center"/>
    </xf>
    <xf numFmtId="0" fontId="13" fillId="0" borderId="0" xfId="0" applyFont="1"/>
    <xf numFmtId="0" fontId="7" fillId="0" borderId="0" xfId="0" applyFont="1" applyBorder="1" applyAlignment="1">
      <alignment horizontal="center"/>
    </xf>
    <xf numFmtId="0" fontId="13" fillId="0" borderId="0" xfId="0" applyFont="1" applyBorder="1"/>
    <xf numFmtId="0" fontId="10" fillId="0" borderId="0" xfId="0" applyFont="1" applyBorder="1" applyAlignment="1">
      <alignment horizontal="center"/>
    </xf>
    <xf numFmtId="0" fontId="10" fillId="0" borderId="1" xfId="0" applyFont="1" applyFill="1" applyBorder="1"/>
    <xf numFmtId="0" fontId="14" fillId="0" borderId="1" xfId="0" applyFont="1" applyFill="1" applyBorder="1" applyAlignment="1">
      <alignment vertical="justify"/>
    </xf>
    <xf numFmtId="0" fontId="7" fillId="0" borderId="1" xfId="0" applyFont="1" applyFill="1" applyBorder="1"/>
    <xf numFmtId="0" fontId="2" fillId="0" borderId="0" xfId="0" applyFont="1" applyFill="1"/>
    <xf numFmtId="0" fontId="0" fillId="0" borderId="0" xfId="0" applyFill="1"/>
    <xf numFmtId="0" fontId="2" fillId="0" borderId="0" xfId="0" applyFont="1" applyBorder="1"/>
    <xf numFmtId="0" fontId="7" fillId="0" borderId="0" xfId="0" applyFont="1" applyFill="1" applyBorder="1" applyAlignment="1"/>
    <xf numFmtId="0" fontId="15" fillId="0" borderId="0" xfId="1" applyNumberFormat="1" applyFont="1" applyFill="1" applyBorder="1" applyAlignment="1">
      <alignment vertical="top" wrapText="1"/>
    </xf>
    <xf numFmtId="0" fontId="18" fillId="0" borderId="1" xfId="0" applyFont="1" applyFill="1" applyBorder="1" applyAlignment="1">
      <alignment horizontal="center" vertical="top" wrapText="1"/>
    </xf>
    <xf numFmtId="3" fontId="18" fillId="0" borderId="1" xfId="0" applyNumberFormat="1" applyFont="1" applyBorder="1" applyAlignment="1">
      <alignment horizontal="center" vertical="top" wrapText="1"/>
    </xf>
    <xf numFmtId="0" fontId="16"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21" fillId="0" borderId="1" xfId="0" applyFont="1" applyFill="1" applyBorder="1" applyAlignment="1">
      <alignment horizontal="center" vertical="top" wrapText="1"/>
    </xf>
    <xf numFmtId="3" fontId="21" fillId="0" borderId="1" xfId="0" applyNumberFormat="1" applyFont="1" applyBorder="1" applyAlignment="1">
      <alignment horizontal="center" vertical="top" wrapText="1"/>
    </xf>
    <xf numFmtId="0" fontId="24" fillId="0" borderId="0" xfId="0" applyFont="1" applyAlignment="1">
      <alignment wrapText="1"/>
    </xf>
    <xf numFmtId="0" fontId="3" fillId="0" borderId="1" xfId="0" applyFont="1" applyFill="1" applyBorder="1" applyAlignment="1">
      <alignment horizontal="center" vertical="top" wrapText="1"/>
    </xf>
    <xf numFmtId="0" fontId="0" fillId="0" borderId="1" xfId="0" applyBorder="1"/>
    <xf numFmtId="0" fontId="3" fillId="0" borderId="1" xfId="0" applyFont="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horizontal="center" wrapText="1"/>
    </xf>
    <xf numFmtId="0" fontId="26" fillId="0" borderId="1" xfId="0" applyFont="1" applyBorder="1" applyAlignment="1">
      <alignment horizontal="left" vertical="top" wrapText="1" indent="2"/>
    </xf>
    <xf numFmtId="0" fontId="24" fillId="0" borderId="1" xfId="0" applyFont="1" applyBorder="1" applyAlignment="1">
      <alignment wrapText="1"/>
    </xf>
    <xf numFmtId="0" fontId="24" fillId="0" borderId="1" xfId="0" applyFont="1" applyBorder="1" applyAlignment="1">
      <alignment horizontal="center" vertical="top"/>
    </xf>
    <xf numFmtId="0" fontId="28" fillId="0" borderId="1" xfId="0" applyFont="1" applyBorder="1" applyAlignment="1">
      <alignment horizontal="left" vertical="top" wrapText="1" indent="2"/>
    </xf>
    <xf numFmtId="0" fontId="23" fillId="0" borderId="1" xfId="0" applyFont="1" applyBorder="1" applyAlignment="1">
      <alignment wrapText="1"/>
    </xf>
    <xf numFmtId="0" fontId="23" fillId="0" borderId="1" xfId="0" applyFont="1" applyBorder="1" applyAlignment="1">
      <alignment horizontal="center" vertical="top"/>
    </xf>
    <xf numFmtId="0" fontId="23" fillId="0" borderId="1" xfId="0" applyFont="1" applyBorder="1" applyAlignment="1">
      <alignment vertical="top"/>
    </xf>
    <xf numFmtId="0" fontId="23" fillId="0" borderId="1" xfId="0" applyFont="1" applyBorder="1" applyAlignment="1">
      <alignment vertical="top" wrapText="1"/>
    </xf>
    <xf numFmtId="167" fontId="23" fillId="0" borderId="2" xfId="0" applyNumberFormat="1" applyFont="1" applyBorder="1" applyAlignment="1">
      <alignment horizontal="center" vertical="top"/>
    </xf>
    <xf numFmtId="167" fontId="23" fillId="0" borderId="1" xfId="0" applyNumberFormat="1" applyFont="1" applyBorder="1" applyAlignment="1">
      <alignment horizontal="center" vertical="top"/>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8" fillId="0" borderId="1" xfId="0" applyFont="1" applyBorder="1" applyAlignment="1">
      <alignment horizontal="center" vertical="top" wrapText="1"/>
    </xf>
    <xf numFmtId="166" fontId="15" fillId="0" borderId="1" xfId="0" applyNumberFormat="1" applyFont="1" applyFill="1" applyBorder="1" applyAlignment="1">
      <alignment horizontal="right"/>
    </xf>
    <xf numFmtId="4" fontId="7" fillId="0" borderId="1" xfId="0" applyNumberFormat="1" applyFont="1" applyFill="1" applyBorder="1"/>
    <xf numFmtId="4" fontId="10" fillId="0" borderId="1" xfId="0" applyNumberFormat="1" applyFont="1" applyFill="1" applyBorder="1" applyAlignment="1">
      <alignment wrapText="1"/>
    </xf>
    <xf numFmtId="4" fontId="10" fillId="0" borderId="1" xfId="0" applyNumberFormat="1" applyFont="1" applyFill="1" applyBorder="1"/>
    <xf numFmtId="4" fontId="7" fillId="0" borderId="1" xfId="0" applyNumberFormat="1" applyFont="1" applyFill="1" applyBorder="1" applyAlignment="1">
      <alignment vertical="top"/>
    </xf>
    <xf numFmtId="4" fontId="27" fillId="0" borderId="1" xfId="0" applyNumberFormat="1" applyFont="1" applyBorder="1" applyAlignment="1">
      <alignment horizontal="right" vertical="top" wrapText="1"/>
    </xf>
    <xf numFmtId="4" fontId="23" fillId="0" borderId="1" xfId="0" applyNumberFormat="1" applyFont="1" applyBorder="1" applyAlignment="1">
      <alignment horizontal="right" vertical="top" wrapText="1"/>
    </xf>
    <xf numFmtId="4" fontId="23" fillId="0" borderId="1" xfId="0" applyNumberFormat="1" applyFont="1" applyBorder="1" applyAlignment="1">
      <alignment vertical="top"/>
    </xf>
    <xf numFmtId="4" fontId="23" fillId="0" borderId="2" xfId="0" applyNumberFormat="1" applyFont="1" applyBorder="1" applyAlignment="1">
      <alignment horizontal="right" vertical="top"/>
    </xf>
    <xf numFmtId="4" fontId="23" fillId="0" borderId="1" xfId="0" applyNumberFormat="1" applyFont="1" applyFill="1" applyBorder="1" applyAlignment="1">
      <alignment vertical="top"/>
    </xf>
    <xf numFmtId="164" fontId="10" fillId="0" borderId="1" xfId="0" applyNumberFormat="1" applyFont="1" applyFill="1" applyBorder="1"/>
    <xf numFmtId="166" fontId="10" fillId="0" borderId="1" xfId="0" applyNumberFormat="1" applyFont="1" applyFill="1" applyBorder="1" applyAlignment="1">
      <alignment horizontal="right" vertical="top"/>
    </xf>
    <xf numFmtId="0" fontId="29" fillId="0" borderId="0" xfId="0" applyFont="1" applyFill="1"/>
    <xf numFmtId="0" fontId="25" fillId="0" borderId="1" xfId="0" applyFont="1" applyFill="1" applyBorder="1" applyAlignment="1">
      <alignment horizontal="center" vertical="top" wrapText="1"/>
    </xf>
    <xf numFmtId="4" fontId="0" fillId="0" borderId="0" xfId="0" applyNumberFormat="1"/>
    <xf numFmtId="4" fontId="12" fillId="0" borderId="0" xfId="0" applyNumberFormat="1" applyFont="1"/>
    <xf numFmtId="4" fontId="27" fillId="0" borderId="1" xfId="0" applyNumberFormat="1" applyFont="1" applyFill="1" applyBorder="1" applyAlignment="1">
      <alignment horizontal="right" vertical="top" wrapText="1"/>
    </xf>
    <xf numFmtId="4" fontId="23" fillId="0" borderId="1" xfId="0" applyNumberFormat="1" applyFont="1" applyFill="1" applyBorder="1" applyAlignment="1">
      <alignment horizontal="right" vertical="top" wrapText="1"/>
    </xf>
    <xf numFmtId="0" fontId="33" fillId="0" borderId="7" xfId="3" applyFont="1" applyFill="1" applyBorder="1" applyAlignment="1">
      <alignment horizontal="justify" vertical="top" wrapText="1"/>
    </xf>
    <xf numFmtId="0" fontId="33" fillId="0" borderId="1" xfId="3" applyFont="1" applyFill="1" applyBorder="1" applyAlignment="1">
      <alignment horizontal="justify" vertical="top" wrapText="1"/>
    </xf>
    <xf numFmtId="0" fontId="33" fillId="0" borderId="2" xfId="3" applyFont="1" applyFill="1" applyBorder="1" applyAlignment="1">
      <alignment horizontal="justify" vertical="top" wrapText="1"/>
    </xf>
    <xf numFmtId="0" fontId="35" fillId="0" borderId="1" xfId="3" applyFont="1" applyFill="1" applyBorder="1" applyAlignment="1">
      <alignment horizontal="justify" vertical="top" wrapText="1"/>
    </xf>
    <xf numFmtId="4" fontId="36" fillId="0" borderId="1" xfId="0" applyNumberFormat="1" applyFont="1" applyFill="1" applyBorder="1" applyAlignment="1">
      <alignment horizontal="center" vertical="center"/>
    </xf>
    <xf numFmtId="0" fontId="33" fillId="0" borderId="1" xfId="3" applyFont="1" applyFill="1" applyBorder="1" applyAlignment="1">
      <alignment horizontal="justify" vertical="top"/>
    </xf>
    <xf numFmtId="4" fontId="37" fillId="0" borderId="1" xfId="0" applyNumberFormat="1" applyFont="1" applyFill="1" applyBorder="1" applyAlignment="1">
      <alignment horizontal="right"/>
    </xf>
    <xf numFmtId="4" fontId="37" fillId="0" borderId="1" xfId="0" applyNumberFormat="1" applyFont="1" applyFill="1" applyBorder="1"/>
    <xf numFmtId="0" fontId="39" fillId="0" borderId="1" xfId="0" applyFont="1" applyFill="1" applyBorder="1" applyAlignment="1">
      <alignment horizontal="justify" vertical="center"/>
    </xf>
    <xf numFmtId="0" fontId="35" fillId="0" borderId="1" xfId="3" applyFont="1" applyFill="1" applyBorder="1" applyAlignment="1">
      <alignment horizontal="left" vertical="top" wrapText="1"/>
    </xf>
    <xf numFmtId="0" fontId="33" fillId="0" borderId="8" xfId="3" applyFont="1" applyFill="1" applyBorder="1" applyAlignment="1">
      <alignment horizontal="left" vertical="center"/>
    </xf>
    <xf numFmtId="0" fontId="33" fillId="0" borderId="8" xfId="3" applyFont="1" applyFill="1" applyBorder="1" applyAlignment="1">
      <alignment horizontal="left" vertical="center" wrapText="1"/>
    </xf>
    <xf numFmtId="0" fontId="35" fillId="0" borderId="8" xfId="3" applyFont="1" applyFill="1" applyBorder="1" applyAlignment="1">
      <alignment horizontal="left" vertical="center"/>
    </xf>
    <xf numFmtId="0" fontId="0" fillId="0" borderId="0" xfId="0" applyFill="1" applyAlignment="1">
      <alignment horizontal="left"/>
    </xf>
    <xf numFmtId="0" fontId="39" fillId="0" borderId="8" xfId="0" applyFont="1" applyFill="1" applyBorder="1" applyAlignment="1">
      <alignment horizontal="left" vertical="center" wrapText="1"/>
    </xf>
    <xf numFmtId="0" fontId="35" fillId="0" borderId="4" xfId="3" applyFont="1" applyFill="1" applyBorder="1" applyAlignment="1">
      <alignment horizontal="left" vertical="center"/>
    </xf>
    <xf numFmtId="0" fontId="35" fillId="0" borderId="5" xfId="3" applyFont="1" applyFill="1" applyBorder="1" applyAlignment="1">
      <alignment horizontal="justify" vertical="top" wrapText="1"/>
    </xf>
    <xf numFmtId="4" fontId="36" fillId="0" borderId="5" xfId="0" applyNumberFormat="1" applyFont="1" applyFill="1" applyBorder="1" applyAlignment="1">
      <alignment horizontal="center" vertical="center"/>
    </xf>
    <xf numFmtId="0" fontId="35" fillId="0" borderId="5" xfId="3" applyFont="1" applyFill="1" applyBorder="1" applyAlignment="1">
      <alignment horizontal="justify" vertical="top"/>
    </xf>
    <xf numFmtId="0" fontId="33" fillId="0" borderId="6" xfId="3" applyFont="1" applyFill="1" applyBorder="1" applyAlignment="1">
      <alignment horizontal="left" vertical="center"/>
    </xf>
    <xf numFmtId="0" fontId="33" fillId="0" borderId="7" xfId="3" applyFont="1" applyFill="1" applyBorder="1" applyAlignment="1">
      <alignment horizontal="justify" vertical="top"/>
    </xf>
    <xf numFmtId="4" fontId="37" fillId="0" borderId="7" xfId="0" applyNumberFormat="1" applyFont="1" applyFill="1" applyBorder="1" applyAlignment="1">
      <alignment horizontal="right"/>
    </xf>
    <xf numFmtId="0" fontId="33" fillId="0" borderId="9" xfId="3" applyFont="1" applyFill="1" applyBorder="1" applyAlignment="1">
      <alignment horizontal="left" vertical="center" wrapText="1"/>
    </xf>
    <xf numFmtId="4" fontId="37" fillId="0" borderId="2" xfId="0" applyNumberFormat="1" applyFont="1" applyFill="1" applyBorder="1" applyAlignment="1">
      <alignment horizontal="right"/>
    </xf>
    <xf numFmtId="4" fontId="37" fillId="0" borderId="7" xfId="0" applyNumberFormat="1" applyFont="1" applyFill="1" applyBorder="1"/>
    <xf numFmtId="0" fontId="33" fillId="0" borderId="9" xfId="3" applyFont="1" applyFill="1" applyBorder="1" applyAlignment="1">
      <alignment horizontal="left" vertical="center"/>
    </xf>
    <xf numFmtId="4" fontId="37" fillId="0" borderId="2" xfId="0" applyNumberFormat="1" applyFont="1" applyFill="1" applyBorder="1"/>
    <xf numFmtId="0" fontId="39" fillId="0" borderId="6" xfId="0" applyFont="1" applyFill="1" applyBorder="1" applyAlignment="1">
      <alignment horizontal="left" vertical="center" wrapText="1"/>
    </xf>
    <xf numFmtId="0" fontId="39" fillId="0" borderId="7" xfId="0" applyFont="1" applyFill="1" applyBorder="1" applyAlignment="1">
      <alignment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justify" vertical="center"/>
    </xf>
    <xf numFmtId="0" fontId="39" fillId="0" borderId="9" xfId="0" applyFont="1" applyFill="1" applyBorder="1" applyAlignment="1">
      <alignment horizontal="left" vertical="center" wrapText="1"/>
    </xf>
    <xf numFmtId="0" fontId="33" fillId="0" borderId="2" xfId="3" applyFont="1" applyFill="1" applyBorder="1" applyAlignment="1">
      <alignment horizontal="justify" vertical="top"/>
    </xf>
    <xf numFmtId="0" fontId="33" fillId="0" borderId="18" xfId="3" applyFont="1" applyFill="1" applyBorder="1" applyAlignment="1">
      <alignment horizontal="left" vertical="center"/>
    </xf>
    <xf numFmtId="0" fontId="33" fillId="0" borderId="16" xfId="3" applyFont="1" applyFill="1" applyBorder="1" applyAlignment="1">
      <alignment horizontal="justify" vertical="top"/>
    </xf>
    <xf numFmtId="4" fontId="37" fillId="0" borderId="16" xfId="0" applyNumberFormat="1" applyFont="1" applyFill="1" applyBorder="1" applyAlignment="1">
      <alignment horizontal="right"/>
    </xf>
    <xf numFmtId="0" fontId="40" fillId="0" borderId="4" xfId="3" applyFont="1" applyFill="1" applyBorder="1" applyAlignment="1">
      <alignment horizontal="left" vertical="center"/>
    </xf>
    <xf numFmtId="0" fontId="40" fillId="0" borderId="5" xfId="3" applyFont="1" applyFill="1" applyBorder="1" applyAlignment="1">
      <alignment horizontal="justify" vertical="top"/>
    </xf>
    <xf numFmtId="4" fontId="41" fillId="0" borderId="5" xfId="0" applyNumberFormat="1" applyFont="1" applyFill="1" applyBorder="1" applyAlignment="1">
      <alignment horizontal="center" vertical="center"/>
    </xf>
    <xf numFmtId="0" fontId="42" fillId="0" borderId="18" xfId="0" applyFont="1" applyFill="1" applyBorder="1" applyAlignment="1">
      <alignment horizontal="left" vertical="center" wrapText="1"/>
    </xf>
    <xf numFmtId="4" fontId="37" fillId="0" borderId="16" xfId="0" applyNumberFormat="1" applyFont="1" applyFill="1" applyBorder="1"/>
    <xf numFmtId="0" fontId="35" fillId="0" borderId="4" xfId="0" applyFont="1" applyFill="1" applyBorder="1" applyAlignment="1">
      <alignment horizontal="left" vertical="center" wrapText="1"/>
    </xf>
    <xf numFmtId="0" fontId="35" fillId="0" borderId="5" xfId="0" applyFont="1" applyFill="1" applyBorder="1" applyAlignment="1">
      <alignment horizontal="justify" vertical="center"/>
    </xf>
    <xf numFmtId="0" fontId="37" fillId="0" borderId="0" xfId="0" applyFont="1" applyFill="1" applyAlignment="1">
      <alignment horizontal="left"/>
    </xf>
    <xf numFmtId="0" fontId="37" fillId="0" borderId="0" xfId="0" applyFont="1" applyFill="1"/>
    <xf numFmtId="0" fontId="46" fillId="0" borderId="4" xfId="1" applyFont="1" applyFill="1" applyBorder="1" applyAlignment="1">
      <alignment horizontal="left" vertical="top" wrapText="1"/>
    </xf>
    <xf numFmtId="0" fontId="46" fillId="0" borderId="5" xfId="1" applyFont="1" applyFill="1" applyBorder="1" applyAlignment="1">
      <alignment horizontal="center" vertical="top"/>
    </xf>
    <xf numFmtId="0" fontId="46" fillId="0" borderId="5" xfId="1" applyFont="1" applyFill="1" applyBorder="1" applyAlignment="1">
      <alignment horizontal="center" vertical="top" wrapText="1"/>
    </xf>
    <xf numFmtId="168" fontId="46" fillId="0" borderId="5" xfId="1" applyNumberFormat="1" applyFont="1" applyFill="1" applyBorder="1" applyAlignment="1">
      <alignment horizontal="center" vertical="top" wrapText="1"/>
    </xf>
    <xf numFmtId="0" fontId="47" fillId="0" borderId="5" xfId="1" applyFont="1" applyFill="1" applyBorder="1" applyAlignment="1">
      <alignment horizontal="center" vertical="top" wrapText="1"/>
    </xf>
    <xf numFmtId="0" fontId="46" fillId="0" borderId="10" xfId="1" applyFont="1" applyFill="1" applyBorder="1" applyAlignment="1">
      <alignment horizontal="center" vertical="center" wrapText="1"/>
    </xf>
    <xf numFmtId="0" fontId="35" fillId="0" borderId="18" xfId="1" applyFont="1" applyFill="1" applyBorder="1" applyAlignment="1">
      <alignment horizontal="left" vertical="top"/>
    </xf>
    <xf numFmtId="0" fontId="35" fillId="0" borderId="16" xfId="1" applyFont="1" applyFill="1" applyBorder="1" applyAlignment="1">
      <alignment horizontal="center" vertical="top"/>
    </xf>
    <xf numFmtId="0" fontId="35" fillId="0" borderId="16" xfId="1" applyFont="1" applyFill="1" applyBorder="1" applyAlignment="1">
      <alignment horizontal="center" vertical="top" wrapText="1"/>
    </xf>
    <xf numFmtId="0" fontId="35" fillId="0" borderId="16" xfId="1" applyNumberFormat="1" applyFont="1" applyFill="1" applyBorder="1" applyAlignment="1">
      <alignment horizontal="center"/>
    </xf>
    <xf numFmtId="0" fontId="35" fillId="0" borderId="16" xfId="1" applyFont="1" applyFill="1" applyBorder="1" applyAlignment="1">
      <alignment horizontal="center"/>
    </xf>
    <xf numFmtId="1" fontId="35" fillId="0" borderId="19" xfId="1" applyNumberFormat="1" applyFont="1" applyFill="1" applyBorder="1" applyAlignment="1">
      <alignment horizontal="center"/>
    </xf>
    <xf numFmtId="0" fontId="35" fillId="0" borderId="5" xfId="3" applyFont="1" applyFill="1" applyBorder="1" applyAlignment="1">
      <alignment vertical="top" wrapText="1"/>
    </xf>
    <xf numFmtId="4" fontId="35" fillId="0" borderId="5" xfId="3" applyNumberFormat="1" applyFont="1" applyFill="1" applyBorder="1" applyAlignment="1">
      <alignment horizontal="center" vertical="center"/>
    </xf>
    <xf numFmtId="4" fontId="35" fillId="0" borderId="10" xfId="3" applyNumberFormat="1" applyFont="1" applyFill="1" applyBorder="1" applyAlignment="1">
      <alignment horizontal="center" vertical="center"/>
    </xf>
    <xf numFmtId="0" fontId="35" fillId="0" borderId="18" xfId="3" applyFont="1" applyFill="1" applyBorder="1" applyAlignment="1">
      <alignment horizontal="left" vertical="center"/>
    </xf>
    <xf numFmtId="0" fontId="35" fillId="0" borderId="16" xfId="3" applyFont="1" applyFill="1" applyBorder="1" applyAlignment="1">
      <alignment vertical="top" wrapText="1"/>
    </xf>
    <xf numFmtId="4" fontId="35" fillId="0" borderId="16" xfId="3" applyNumberFormat="1" applyFont="1" applyFill="1" applyBorder="1" applyAlignment="1">
      <alignment horizontal="center" vertical="center"/>
    </xf>
    <xf numFmtId="4" fontId="35" fillId="0" borderId="19" xfId="3" applyNumberFormat="1" applyFont="1" applyFill="1" applyBorder="1" applyAlignment="1">
      <alignment horizontal="center" vertical="center"/>
    </xf>
    <xf numFmtId="4" fontId="42" fillId="0" borderId="7" xfId="0" applyNumberFormat="1" applyFont="1" applyFill="1" applyBorder="1" applyAlignment="1">
      <alignment horizontal="right" shrinkToFit="1"/>
    </xf>
    <xf numFmtId="4" fontId="39" fillId="0" borderId="7" xfId="0" applyNumberFormat="1" applyFont="1" applyFill="1" applyBorder="1" applyAlignment="1"/>
    <xf numFmtId="4" fontId="33" fillId="0" borderId="7" xfId="3" applyNumberFormat="1" applyFont="1" applyFill="1" applyBorder="1" applyAlignment="1"/>
    <xf numFmtId="4" fontId="33" fillId="0" borderId="11" xfId="3" applyNumberFormat="1" applyFont="1" applyFill="1" applyBorder="1" applyAlignment="1">
      <alignment horizontal="right"/>
    </xf>
    <xf numFmtId="4" fontId="42" fillId="0" borderId="1" xfId="0" applyNumberFormat="1" applyFont="1" applyFill="1" applyBorder="1" applyAlignment="1">
      <alignment horizontal="right" shrinkToFit="1"/>
    </xf>
    <xf numFmtId="4" fontId="39" fillId="0" borderId="1" xfId="0" applyNumberFormat="1" applyFont="1" applyFill="1" applyBorder="1" applyAlignment="1"/>
    <xf numFmtId="4" fontId="33" fillId="0" borderId="1" xfId="3" applyNumberFormat="1" applyFont="1" applyFill="1" applyBorder="1" applyAlignment="1"/>
    <xf numFmtId="4" fontId="33" fillId="0" borderId="12" xfId="3" applyNumberFormat="1" applyFont="1" applyFill="1" applyBorder="1" applyAlignment="1">
      <alignment horizontal="right"/>
    </xf>
    <xf numFmtId="4" fontId="42" fillId="0" borderId="2" xfId="0" applyNumberFormat="1" applyFont="1" applyFill="1" applyBorder="1" applyAlignment="1">
      <alignment horizontal="right" shrinkToFit="1"/>
    </xf>
    <xf numFmtId="4" fontId="39" fillId="0" borderId="2" xfId="0" applyNumberFormat="1" applyFont="1" applyFill="1" applyBorder="1" applyAlignment="1"/>
    <xf numFmtId="4" fontId="33" fillId="0" borderId="2" xfId="3" applyNumberFormat="1" applyFont="1" applyFill="1" applyBorder="1" applyAlignment="1"/>
    <xf numFmtId="4" fontId="33" fillId="0" borderId="13" xfId="3" applyNumberFormat="1" applyFont="1" applyFill="1" applyBorder="1" applyAlignment="1">
      <alignment horizontal="right"/>
    </xf>
    <xf numFmtId="0" fontId="35" fillId="0" borderId="4" xfId="1" applyFont="1" applyFill="1" applyBorder="1" applyAlignment="1">
      <alignment horizontal="left" vertical="center"/>
    </xf>
    <xf numFmtId="0" fontId="33" fillId="0" borderId="6" xfId="1" applyFont="1" applyFill="1" applyBorder="1" applyAlignment="1">
      <alignment horizontal="left" vertical="center"/>
    </xf>
    <xf numFmtId="0" fontId="33" fillId="0" borderId="7" xfId="1" applyFont="1" applyFill="1" applyBorder="1" applyAlignment="1">
      <alignment horizontal="justify" vertical="top"/>
    </xf>
    <xf numFmtId="4" fontId="42" fillId="0" borderId="7" xfId="0" applyNumberFormat="1" applyFont="1" applyFill="1" applyBorder="1" applyAlignment="1">
      <alignment shrinkToFit="1"/>
    </xf>
    <xf numFmtId="0" fontId="33" fillId="0" borderId="8" xfId="1" applyFont="1" applyFill="1" applyBorder="1" applyAlignment="1">
      <alignment horizontal="left" vertical="center"/>
    </xf>
    <xf numFmtId="0" fontId="33" fillId="0" borderId="1" xfId="1" applyNumberFormat="1" applyFont="1" applyFill="1" applyBorder="1" applyAlignment="1">
      <alignment horizontal="justify" vertical="top"/>
    </xf>
    <xf numFmtId="4" fontId="42" fillId="0" borderId="1" xfId="0" applyNumberFormat="1" applyFont="1" applyFill="1" applyBorder="1" applyAlignment="1">
      <alignment shrinkToFit="1"/>
    </xf>
    <xf numFmtId="0" fontId="33" fillId="0" borderId="1" xfId="1" applyFont="1" applyFill="1" applyBorder="1" applyAlignment="1">
      <alignment horizontal="justify" vertical="top"/>
    </xf>
    <xf numFmtId="0" fontId="33" fillId="0" borderId="9" xfId="1" applyFont="1" applyFill="1" applyBorder="1" applyAlignment="1">
      <alignment horizontal="left" vertical="center"/>
    </xf>
    <xf numFmtId="0" fontId="33" fillId="0" borderId="2" xfId="1" applyFont="1" applyFill="1" applyBorder="1" applyAlignment="1">
      <alignment horizontal="justify" vertical="top"/>
    </xf>
    <xf numFmtId="4" fontId="42" fillId="0" borderId="2" xfId="0" applyNumberFormat="1" applyFont="1" applyFill="1" applyBorder="1" applyAlignment="1">
      <alignment shrinkToFit="1"/>
    </xf>
    <xf numFmtId="4" fontId="39" fillId="0" borderId="7" xfId="0" applyNumberFormat="1" applyFont="1" applyFill="1" applyBorder="1" applyAlignment="1">
      <alignment horizontal="right"/>
    </xf>
    <xf numFmtId="4" fontId="33" fillId="0" borderId="7" xfId="3" applyNumberFormat="1" applyFont="1" applyFill="1" applyBorder="1" applyAlignment="1">
      <alignment horizontal="center"/>
    </xf>
    <xf numFmtId="4" fontId="39" fillId="0" borderId="2" xfId="0" applyNumberFormat="1" applyFont="1" applyFill="1" applyBorder="1" applyAlignment="1">
      <alignment horizontal="right"/>
    </xf>
    <xf numFmtId="4" fontId="33" fillId="0" borderId="2" xfId="3" applyNumberFormat="1" applyFont="1" applyFill="1" applyBorder="1" applyAlignment="1">
      <alignment horizontal="center"/>
    </xf>
    <xf numFmtId="4" fontId="35" fillId="0" borderId="5" xfId="3" applyNumberFormat="1" applyFont="1" applyFill="1" applyBorder="1" applyAlignment="1">
      <alignment horizontal="center" vertical="center" wrapText="1"/>
    </xf>
    <xf numFmtId="0" fontId="33" fillId="0" borderId="16" xfId="3" applyFont="1" applyFill="1" applyBorder="1" applyAlignment="1">
      <alignment horizontal="justify" vertical="top" wrapText="1"/>
    </xf>
    <xf numFmtId="4" fontId="33" fillId="0" borderId="16" xfId="0" applyNumberFormat="1" applyFont="1" applyFill="1" applyBorder="1" applyAlignment="1">
      <alignment horizontal="right" shrinkToFit="1"/>
    </xf>
    <xf numFmtId="4" fontId="39" fillId="0" borderId="16" xfId="0" applyNumberFormat="1" applyFont="1" applyFill="1" applyBorder="1" applyAlignment="1">
      <alignment horizontal="right"/>
    </xf>
    <xf numFmtId="4" fontId="33" fillId="0" borderId="16" xfId="3" applyNumberFormat="1" applyFont="1" applyFill="1" applyBorder="1" applyAlignment="1">
      <alignment horizontal="center"/>
    </xf>
    <xf numFmtId="4" fontId="33" fillId="0" borderId="19" xfId="3" applyNumberFormat="1" applyFont="1" applyFill="1" applyBorder="1" applyAlignment="1">
      <alignment horizontal="right"/>
    </xf>
    <xf numFmtId="4" fontId="35" fillId="0" borderId="10" xfId="3" applyNumberFormat="1" applyFont="1" applyFill="1" applyBorder="1" applyAlignment="1">
      <alignment horizontal="right"/>
    </xf>
    <xf numFmtId="4" fontId="42" fillId="0" borderId="16" xfId="0" applyNumberFormat="1" applyFont="1" applyFill="1" applyBorder="1" applyAlignment="1">
      <alignment horizontal="right" shrinkToFit="1"/>
    </xf>
    <xf numFmtId="4" fontId="39" fillId="0" borderId="16" xfId="0" applyNumberFormat="1" applyFont="1" applyFill="1" applyBorder="1" applyAlignment="1"/>
    <xf numFmtId="4" fontId="33" fillId="0" borderId="16" xfId="3" applyNumberFormat="1" applyFont="1" applyFill="1" applyBorder="1" applyAlignment="1"/>
    <xf numFmtId="4" fontId="35" fillId="0" borderId="10" xfId="3" applyNumberFormat="1" applyFont="1" applyFill="1" applyBorder="1" applyAlignment="1">
      <alignment horizontal="center"/>
    </xf>
    <xf numFmtId="4" fontId="38" fillId="0" borderId="5" xfId="0" applyNumberFormat="1" applyFont="1" applyFill="1" applyBorder="1" applyAlignment="1">
      <alignment horizontal="center" vertical="center"/>
    </xf>
    <xf numFmtId="0" fontId="33" fillId="0" borderId="16" xfId="0" applyNumberFormat="1" applyFont="1" applyFill="1" applyBorder="1" applyAlignment="1">
      <alignment vertical="top" wrapText="1"/>
    </xf>
    <xf numFmtId="4" fontId="33" fillId="0" borderId="16" xfId="0" applyNumberFormat="1" applyFont="1" applyFill="1" applyBorder="1" applyAlignment="1">
      <alignment horizontal="right"/>
    </xf>
    <xf numFmtId="0" fontId="35" fillId="0" borderId="5" xfId="0" applyNumberFormat="1" applyFont="1" applyFill="1" applyBorder="1" applyAlignment="1">
      <alignment vertical="top" wrapText="1"/>
    </xf>
    <xf numFmtId="0" fontId="49" fillId="0" borderId="5" xfId="0" applyFont="1" applyFill="1" applyBorder="1" applyAlignment="1">
      <alignment vertical="top" wrapText="1"/>
    </xf>
    <xf numFmtId="0" fontId="33" fillId="0" borderId="7" xfId="0" applyNumberFormat="1" applyFont="1" applyFill="1" applyBorder="1" applyAlignment="1">
      <alignment vertical="top" wrapText="1"/>
    </xf>
    <xf numFmtId="0" fontId="33" fillId="0" borderId="2" xfId="0" applyNumberFormat="1" applyFont="1" applyFill="1" applyBorder="1" applyAlignment="1">
      <alignment vertical="top" wrapText="1"/>
    </xf>
    <xf numFmtId="0" fontId="35" fillId="0" borderId="4" xfId="3" applyFont="1" applyFill="1" applyBorder="1" applyAlignment="1">
      <alignment horizontal="left" vertical="center" wrapText="1"/>
    </xf>
    <xf numFmtId="4" fontId="35" fillId="0" borderId="5" xfId="0" applyNumberFormat="1" applyFont="1" applyFill="1" applyBorder="1" applyAlignment="1">
      <alignment horizontal="center" vertical="center"/>
    </xf>
    <xf numFmtId="0" fontId="33" fillId="0" borderId="6" xfId="3" applyFont="1" applyFill="1" applyBorder="1" applyAlignment="1">
      <alignment horizontal="left" vertical="center" wrapText="1"/>
    </xf>
    <xf numFmtId="4" fontId="33" fillId="0" borderId="7" xfId="3" applyNumberFormat="1" applyFont="1" applyFill="1" applyBorder="1" applyAlignment="1">
      <alignment horizontal="right"/>
    </xf>
    <xf numFmtId="4" fontId="33" fillId="0" borderId="2" xfId="3" applyNumberFormat="1" applyFont="1" applyFill="1" applyBorder="1" applyAlignment="1">
      <alignment horizontal="right"/>
    </xf>
    <xf numFmtId="0" fontId="38" fillId="0" borderId="5" xfId="0" applyFont="1" applyFill="1" applyBorder="1" applyAlignment="1">
      <alignment horizontal="left" wrapText="1"/>
    </xf>
    <xf numFmtId="0" fontId="33" fillId="0" borderId="7" xfId="0" applyNumberFormat="1" applyFont="1" applyFill="1" applyBorder="1" applyAlignment="1">
      <alignment horizontal="left" vertical="top" wrapText="1"/>
    </xf>
    <xf numFmtId="0" fontId="33" fillId="0" borderId="2" xfId="0" applyNumberFormat="1" applyFont="1" applyFill="1" applyBorder="1" applyAlignment="1">
      <alignment horizontal="left" vertical="top" wrapText="1"/>
    </xf>
    <xf numFmtId="0" fontId="33" fillId="0" borderId="1" xfId="0" applyNumberFormat="1" applyFont="1" applyFill="1" applyBorder="1" applyAlignment="1">
      <alignment horizontal="left" vertical="top" wrapText="1"/>
    </xf>
    <xf numFmtId="4" fontId="33" fillId="0" borderId="1" xfId="3" applyNumberFormat="1" applyFont="1" applyFill="1" applyBorder="1" applyAlignment="1">
      <alignment horizontal="right"/>
    </xf>
    <xf numFmtId="4" fontId="39" fillId="0" borderId="1" xfId="0" applyNumberFormat="1" applyFont="1" applyFill="1" applyBorder="1" applyAlignment="1">
      <alignment horizontal="right"/>
    </xf>
    <xf numFmtId="49" fontId="33" fillId="0" borderId="7" xfId="0" applyNumberFormat="1" applyFont="1" applyFill="1" applyBorder="1" applyAlignment="1">
      <alignment vertical="top" wrapText="1"/>
    </xf>
    <xf numFmtId="49" fontId="33" fillId="0" borderId="2" xfId="0" applyNumberFormat="1" applyFont="1" applyFill="1" applyBorder="1" applyAlignment="1">
      <alignment vertical="top" wrapText="1"/>
    </xf>
    <xf numFmtId="4" fontId="33" fillId="0" borderId="16" xfId="3" applyNumberFormat="1" applyFont="1" applyFill="1" applyBorder="1" applyAlignment="1">
      <alignment horizontal="right"/>
    </xf>
    <xf numFmtId="49" fontId="49" fillId="0" borderId="6" xfId="8" applyNumberFormat="1" applyFont="1" applyFill="1" applyBorder="1" applyAlignment="1" applyProtection="1">
      <alignment horizontal="left" vertical="center" shrinkToFit="1"/>
    </xf>
    <xf numFmtId="0" fontId="49" fillId="0" borderId="7" xfId="8" applyFont="1" applyFill="1" applyBorder="1" applyAlignment="1">
      <alignment horizontal="left" vertical="top" wrapText="1" shrinkToFit="1"/>
    </xf>
    <xf numFmtId="4" fontId="35" fillId="0" borderId="7" xfId="3" applyNumberFormat="1" applyFont="1" applyFill="1" applyBorder="1" applyAlignment="1">
      <alignment horizontal="center" vertical="center"/>
    </xf>
    <xf numFmtId="4" fontId="35" fillId="0" borderId="11" xfId="3" applyNumberFormat="1" applyFont="1" applyFill="1" applyBorder="1" applyAlignment="1">
      <alignment horizontal="center" vertical="center"/>
    </xf>
    <xf numFmtId="49" fontId="42" fillId="0" borderId="8" xfId="8" applyNumberFormat="1" applyFont="1" applyFill="1" applyBorder="1" applyAlignment="1" applyProtection="1">
      <alignment horizontal="left" vertical="center" shrinkToFit="1"/>
    </xf>
    <xf numFmtId="0" fontId="42" fillId="0" borderId="1" xfId="8" applyFont="1" applyFill="1" applyBorder="1" applyAlignment="1">
      <alignment horizontal="left" vertical="top" wrapText="1" shrinkToFit="1"/>
    </xf>
    <xf numFmtId="49" fontId="42" fillId="0" borderId="9" xfId="8" applyNumberFormat="1" applyFont="1" applyFill="1" applyBorder="1" applyAlignment="1" applyProtection="1">
      <alignment horizontal="left" vertical="center" shrinkToFit="1"/>
    </xf>
    <xf numFmtId="0" fontId="42" fillId="0" borderId="2" xfId="8" applyFont="1" applyFill="1" applyBorder="1" applyAlignment="1">
      <alignment horizontal="left" vertical="top" wrapText="1" shrinkToFit="1"/>
    </xf>
    <xf numFmtId="49" fontId="49" fillId="0" borderId="4" xfId="8" applyNumberFormat="1" applyFont="1" applyFill="1" applyBorder="1" applyAlignment="1" applyProtection="1">
      <alignment horizontal="left" vertical="center" shrinkToFit="1"/>
    </xf>
    <xf numFmtId="0" fontId="35" fillId="0" borderId="5" xfId="10" applyFont="1" applyFill="1" applyBorder="1" applyAlignment="1">
      <alignment horizontal="left" wrapText="1"/>
    </xf>
    <xf numFmtId="49" fontId="42" fillId="0" borderId="6" xfId="8" applyNumberFormat="1" applyFont="1" applyFill="1" applyBorder="1" applyAlignment="1" applyProtection="1">
      <alignment horizontal="left" vertical="center" shrinkToFit="1"/>
    </xf>
    <xf numFmtId="0" fontId="33" fillId="0" borderId="7" xfId="10" applyFont="1" applyFill="1" applyBorder="1" applyAlignment="1">
      <alignment horizontal="left" wrapText="1"/>
    </xf>
    <xf numFmtId="0" fontId="33" fillId="0" borderId="2" xfId="10" applyFont="1" applyFill="1" applyBorder="1" applyAlignment="1">
      <alignment horizontal="left" wrapText="1"/>
    </xf>
    <xf numFmtId="0" fontId="49" fillId="0" borderId="5" xfId="8" applyFont="1" applyFill="1" applyBorder="1" applyAlignment="1">
      <alignment horizontal="left" vertical="top" wrapText="1" shrinkToFit="1"/>
    </xf>
    <xf numFmtId="0" fontId="42" fillId="0" borderId="7" xfId="8" applyFont="1" applyFill="1" applyBorder="1" applyAlignment="1">
      <alignment horizontal="left" vertical="top" wrapText="1" shrinkToFit="1"/>
    </xf>
    <xf numFmtId="0" fontId="49" fillId="0" borderId="5" xfId="8" applyFont="1" applyFill="1" applyBorder="1" applyAlignment="1">
      <alignment horizontal="center" vertical="center" wrapText="1" shrinkToFit="1"/>
    </xf>
    <xf numFmtId="0" fontId="38" fillId="0" borderId="5" xfId="0" applyFont="1" applyFill="1" applyBorder="1" applyAlignment="1">
      <alignment horizontal="center" vertical="center" wrapText="1"/>
    </xf>
    <xf numFmtId="49" fontId="49" fillId="0" borderId="18" xfId="8" applyNumberFormat="1" applyFont="1" applyFill="1" applyBorder="1" applyAlignment="1" applyProtection="1">
      <alignment horizontal="left" vertical="center" shrinkToFit="1"/>
    </xf>
    <xf numFmtId="0" fontId="49" fillId="0" borderId="16" xfId="8" applyFont="1" applyFill="1" applyBorder="1" applyAlignment="1">
      <alignment horizontal="center" vertical="center" wrapText="1" shrinkToFit="1"/>
    </xf>
    <xf numFmtId="4" fontId="38" fillId="0" borderId="16" xfId="0" applyNumberFormat="1" applyFont="1" applyFill="1" applyBorder="1" applyAlignment="1">
      <alignment horizontal="center" vertical="center"/>
    </xf>
    <xf numFmtId="0" fontId="49" fillId="0" borderId="5" xfId="8" applyNumberFormat="1" applyFont="1" applyFill="1" applyBorder="1" applyAlignment="1">
      <alignment horizontal="center" vertical="center" wrapText="1" shrinkToFit="1"/>
    </xf>
    <xf numFmtId="0" fontId="42" fillId="0" borderId="7" xfId="8" applyNumberFormat="1" applyFont="1" applyFill="1" applyBorder="1" applyAlignment="1">
      <alignment horizontal="left" vertical="top" wrapText="1" shrinkToFit="1"/>
    </xf>
    <xf numFmtId="4" fontId="33" fillId="0" borderId="7" xfId="0" applyNumberFormat="1" applyFont="1" applyFill="1" applyBorder="1" applyAlignment="1">
      <alignment horizontal="right" wrapText="1"/>
    </xf>
    <xf numFmtId="4" fontId="33" fillId="0" borderId="2" xfId="0" applyNumberFormat="1" applyFont="1" applyFill="1" applyBorder="1" applyAlignment="1">
      <alignment horizontal="right" wrapText="1"/>
    </xf>
    <xf numFmtId="4" fontId="35" fillId="0" borderId="5" xfId="0" applyNumberFormat="1" applyFont="1" applyFill="1" applyBorder="1" applyAlignment="1">
      <alignment horizontal="center" vertical="center" wrapText="1"/>
    </xf>
    <xf numFmtId="0" fontId="38" fillId="0" borderId="5"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39" fillId="0" borderId="16" xfId="0" applyFont="1" applyFill="1" applyBorder="1" applyAlignment="1">
      <alignment horizontal="left" vertical="center" wrapText="1"/>
    </xf>
    <xf numFmtId="49" fontId="49" fillId="0" borderId="4" xfId="8" applyNumberFormat="1" applyFont="1" applyFill="1" applyBorder="1" applyAlignment="1" applyProtection="1">
      <alignment horizontal="left" vertical="top" shrinkToFit="1"/>
    </xf>
    <xf numFmtId="0" fontId="49" fillId="0" borderId="5" xfId="9" applyNumberFormat="1" applyFont="1" applyFill="1" applyBorder="1" applyAlignment="1" applyProtection="1">
      <alignment horizontal="left" vertical="top" wrapText="1"/>
    </xf>
    <xf numFmtId="49" fontId="42" fillId="0" borderId="6" xfId="8" applyNumberFormat="1" applyFont="1" applyFill="1" applyBorder="1" applyAlignment="1" applyProtection="1">
      <alignment horizontal="left" vertical="top" shrinkToFit="1"/>
    </xf>
    <xf numFmtId="0" fontId="42" fillId="0" borderId="7" xfId="11" applyNumberFormat="1" applyFont="1" applyFill="1" applyBorder="1" applyAlignment="1" applyProtection="1">
      <alignment horizontal="left" vertical="top" wrapText="1"/>
    </xf>
    <xf numFmtId="4" fontId="33" fillId="0" borderId="7" xfId="0" applyNumberFormat="1" applyFont="1" applyFill="1" applyBorder="1" applyAlignment="1">
      <alignment horizontal="right"/>
    </xf>
    <xf numFmtId="49" fontId="42" fillId="0" borderId="9" xfId="8" applyNumberFormat="1" applyFont="1" applyFill="1" applyBorder="1" applyAlignment="1" applyProtection="1">
      <alignment horizontal="left" vertical="top" shrinkToFit="1"/>
    </xf>
    <xf numFmtId="0" fontId="42" fillId="0" borderId="2" xfId="11" applyNumberFormat="1" applyFont="1" applyFill="1" applyBorder="1" applyAlignment="1" applyProtection="1">
      <alignment horizontal="left" vertical="top" wrapText="1"/>
    </xf>
    <xf numFmtId="4" fontId="33" fillId="0" borderId="2" xfId="0" applyNumberFormat="1" applyFont="1" applyFill="1" applyBorder="1" applyAlignment="1">
      <alignment horizontal="right"/>
    </xf>
    <xf numFmtId="0" fontId="39" fillId="0" borderId="7" xfId="0" applyFont="1" applyFill="1" applyBorder="1" applyAlignment="1">
      <alignment horizontal="left" vertical="center" wrapText="1"/>
    </xf>
    <xf numFmtId="4" fontId="33" fillId="0" borderId="7" xfId="0" applyNumberFormat="1" applyFont="1" applyFill="1" applyBorder="1" applyAlignment="1"/>
    <xf numFmtId="0" fontId="39" fillId="0" borderId="1" xfId="0" applyFont="1" applyFill="1" applyBorder="1" applyAlignment="1">
      <alignment horizontal="left" vertical="center" wrapText="1"/>
    </xf>
    <xf numFmtId="4" fontId="33" fillId="0" borderId="1" xfId="0" applyNumberFormat="1" applyFont="1" applyFill="1" applyBorder="1" applyAlignment="1">
      <alignment horizontal="right"/>
    </xf>
    <xf numFmtId="4" fontId="33" fillId="0" borderId="1" xfId="0" applyNumberFormat="1" applyFont="1" applyFill="1" applyBorder="1" applyAlignment="1"/>
    <xf numFmtId="0" fontId="35" fillId="0" borderId="8" xfId="3" applyFont="1" applyFill="1" applyBorder="1" applyAlignment="1">
      <alignment horizontal="left" vertical="center" wrapText="1"/>
    </xf>
    <xf numFmtId="4" fontId="35" fillId="0" borderId="1" xfId="3" applyNumberFormat="1" applyFont="1" applyFill="1" applyBorder="1" applyAlignment="1">
      <alignment horizontal="center" vertical="center"/>
    </xf>
    <xf numFmtId="4" fontId="35" fillId="0" borderId="12" xfId="3" applyNumberFormat="1" applyFont="1" applyFill="1" applyBorder="1" applyAlignment="1">
      <alignment horizontal="center"/>
    </xf>
    <xf numFmtId="4" fontId="38" fillId="0" borderId="1" xfId="0" applyNumberFormat="1" applyFont="1" applyFill="1" applyBorder="1" applyAlignment="1">
      <alignment horizontal="center" vertical="center"/>
    </xf>
    <xf numFmtId="4" fontId="33" fillId="0" borderId="1" xfId="3" applyNumberFormat="1" applyFont="1" applyFill="1" applyBorder="1" applyAlignment="1">
      <alignment horizontal="center" vertical="center"/>
    </xf>
    <xf numFmtId="4" fontId="33" fillId="0" borderId="2" xfId="3" applyNumberFormat="1" applyFont="1" applyFill="1" applyBorder="1" applyAlignment="1">
      <alignment horizontal="center" vertical="center"/>
    </xf>
    <xf numFmtId="4" fontId="52" fillId="0" borderId="5" xfId="3" applyNumberFormat="1" applyFont="1" applyFill="1" applyBorder="1" applyAlignment="1">
      <alignment horizontal="center" vertical="center"/>
    </xf>
    <xf numFmtId="4" fontId="52" fillId="0" borderId="10" xfId="3" applyNumberFormat="1" applyFont="1" applyFill="1" applyBorder="1" applyAlignment="1">
      <alignment horizontal="center" vertical="center"/>
    </xf>
    <xf numFmtId="4" fontId="53" fillId="0" borderId="5" xfId="3" applyNumberFormat="1" applyFont="1" applyFill="1" applyBorder="1" applyAlignment="1">
      <alignment horizontal="center" vertical="center"/>
    </xf>
    <xf numFmtId="4" fontId="52" fillId="0" borderId="1" xfId="3" applyNumberFormat="1" applyFont="1" applyFill="1" applyBorder="1" applyAlignment="1">
      <alignment horizontal="center" vertical="center"/>
    </xf>
    <xf numFmtId="4" fontId="52" fillId="0" borderId="12" xfId="3" applyNumberFormat="1" applyFont="1" applyFill="1" applyBorder="1" applyAlignment="1">
      <alignment horizontal="center" vertical="center"/>
    </xf>
    <xf numFmtId="0" fontId="54" fillId="0" borderId="4" xfId="3" applyFont="1" applyFill="1" applyBorder="1" applyAlignment="1">
      <alignment horizontal="left" vertical="center"/>
    </xf>
    <xf numFmtId="0" fontId="46" fillId="0" borderId="18" xfId="3" applyFont="1" applyFill="1" applyBorder="1" applyAlignment="1">
      <alignment horizontal="left" vertical="center"/>
    </xf>
    <xf numFmtId="4" fontId="33" fillId="0" borderId="16" xfId="3" applyNumberFormat="1" applyFont="1" applyFill="1" applyBorder="1" applyAlignment="1">
      <alignment wrapText="1"/>
    </xf>
    <xf numFmtId="4" fontId="33" fillId="0" borderId="16" xfId="3" applyNumberFormat="1" applyFont="1" applyFill="1" applyBorder="1" applyAlignment="1">
      <alignment horizontal="right" vertical="center"/>
    </xf>
    <xf numFmtId="4" fontId="33" fillId="0" borderId="7" xfId="3" applyNumberFormat="1" applyFont="1" applyFill="1" applyBorder="1" applyAlignment="1">
      <alignment wrapText="1"/>
    </xf>
    <xf numFmtId="4" fontId="33" fillId="0" borderId="1" xfId="3" applyNumberFormat="1" applyFont="1" applyFill="1" applyBorder="1" applyAlignment="1">
      <alignment wrapText="1"/>
    </xf>
    <xf numFmtId="4" fontId="35" fillId="0" borderId="5" xfId="3" applyNumberFormat="1" applyFont="1" applyFill="1" applyBorder="1" applyAlignment="1">
      <alignment horizontal="center" wrapText="1"/>
    </xf>
    <xf numFmtId="0" fontId="45" fillId="0" borderId="0" xfId="1" applyFont="1" applyFill="1" applyAlignment="1">
      <alignment horizontal="center" wrapText="1"/>
    </xf>
    <xf numFmtId="0" fontId="5" fillId="0" borderId="0" xfId="0" applyFont="1" applyAlignment="1">
      <alignment horizontal="center"/>
    </xf>
    <xf numFmtId="0" fontId="5" fillId="0" borderId="0" xfId="0" applyFont="1" applyFill="1" applyAlignment="1">
      <alignment horizontal="center"/>
    </xf>
    <xf numFmtId="0" fontId="6" fillId="0" borderId="0" xfId="0" applyFont="1" applyBorder="1" applyAlignment="1">
      <alignment horizontal="center"/>
    </xf>
    <xf numFmtId="0" fontId="10" fillId="0" borderId="0" xfId="1" applyNumberFormat="1" applyFont="1" applyFill="1" applyBorder="1" applyAlignment="1">
      <alignment horizontal="left" vertical="top" wrapText="1"/>
    </xf>
    <xf numFmtId="0" fontId="24" fillId="0" borderId="0" xfId="0" applyFont="1" applyAlignment="1">
      <alignment horizontal="center" wrapText="1"/>
    </xf>
    <xf numFmtId="0" fontId="24" fillId="0" borderId="0" xfId="0" applyFont="1" applyAlignment="1">
      <alignment horizontal="center"/>
    </xf>
    <xf numFmtId="0" fontId="17" fillId="0" borderId="0" xfId="0" applyFont="1" applyFill="1" applyBorder="1" applyAlignment="1">
      <alignment horizontal="center" vertical="top" wrapText="1"/>
    </xf>
    <xf numFmtId="0" fontId="17" fillId="0" borderId="3" xfId="0" applyFont="1" applyFill="1" applyBorder="1" applyAlignment="1">
      <alignment horizontal="center" vertical="top" wrapText="1"/>
    </xf>
    <xf numFmtId="0" fontId="19" fillId="0" borderId="0" xfId="0" applyFont="1" applyFill="1" applyBorder="1" applyAlignment="1">
      <alignment horizontal="center" vertical="top" wrapText="1"/>
    </xf>
    <xf numFmtId="4" fontId="13" fillId="0" borderId="0" xfId="0" applyNumberFormat="1" applyFont="1"/>
    <xf numFmtId="164" fontId="7" fillId="0" borderId="1" xfId="0" applyNumberFormat="1" applyFont="1" applyFill="1" applyBorder="1"/>
    <xf numFmtId="0" fontId="10" fillId="0" borderId="1" xfId="0" applyFont="1" applyFill="1" applyBorder="1" applyAlignment="1">
      <alignment wrapText="1"/>
    </xf>
    <xf numFmtId="0" fontId="7" fillId="0" borderId="1" xfId="0" applyFont="1" applyFill="1" applyBorder="1" applyAlignment="1">
      <alignment vertical="top"/>
    </xf>
    <xf numFmtId="164" fontId="7" fillId="0" borderId="1" xfId="0" applyNumberFormat="1" applyFont="1" applyFill="1" applyBorder="1" applyAlignment="1">
      <alignment vertical="top"/>
    </xf>
  </cellXfs>
  <cellStyles count="12">
    <cellStyle name="xl27" xfId="11"/>
    <cellStyle name="xl43" xfId="9"/>
    <cellStyle name="xl44" xfId="8"/>
    <cellStyle name="Гиперссылка" xfId="10" builtinId="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152"/>
  <sheetViews>
    <sheetView topLeftCell="A141" workbookViewId="0">
      <selection activeCell="B149" sqref="B149"/>
    </sheetView>
  </sheetViews>
  <sheetFormatPr defaultRowHeight="15"/>
  <cols>
    <col min="1" max="1" width="28.140625" style="119" customWidth="1"/>
    <col min="2" max="2" width="44.7109375" style="59" customWidth="1"/>
    <col min="3" max="3" width="13.28515625" style="100" customWidth="1"/>
    <col min="4" max="4" width="13.5703125" style="100" bestFit="1" customWidth="1"/>
    <col min="5" max="5" width="11.7109375" style="59" customWidth="1"/>
    <col min="6" max="6" width="12" style="59" customWidth="1"/>
    <col min="7" max="16384" width="9.140625" style="59"/>
  </cols>
  <sheetData>
    <row r="1" spans="1:6" ht="18" customHeight="1">
      <c r="A1" s="288" t="s">
        <v>384</v>
      </c>
      <c r="B1" s="288"/>
      <c r="C1" s="288"/>
      <c r="D1" s="288"/>
      <c r="E1" s="288"/>
      <c r="F1" s="288"/>
    </row>
    <row r="2" spans="1:6" ht="15.75" thickBot="1">
      <c r="A2" s="149"/>
      <c r="B2" s="150"/>
      <c r="C2" s="150"/>
      <c r="D2" s="150"/>
      <c r="E2" s="150"/>
      <c r="F2" s="150"/>
    </row>
    <row r="3" spans="1:6" ht="60.75" thickBot="1">
      <c r="A3" s="151" t="s">
        <v>0</v>
      </c>
      <c r="B3" s="152" t="s">
        <v>1</v>
      </c>
      <c r="C3" s="153" t="s">
        <v>283</v>
      </c>
      <c r="D3" s="154" t="s">
        <v>284</v>
      </c>
      <c r="E3" s="155" t="s">
        <v>2</v>
      </c>
      <c r="F3" s="156" t="s">
        <v>200</v>
      </c>
    </row>
    <row r="4" spans="1:6" ht="15.75" thickBot="1">
      <c r="A4" s="157">
        <v>1</v>
      </c>
      <c r="B4" s="158">
        <v>2</v>
      </c>
      <c r="C4" s="159">
        <v>3</v>
      </c>
      <c r="D4" s="160">
        <v>4</v>
      </c>
      <c r="E4" s="161">
        <v>5</v>
      </c>
      <c r="F4" s="162">
        <v>6</v>
      </c>
    </row>
    <row r="5" spans="1:6" ht="15.75" thickBot="1">
      <c r="A5" s="121" t="s">
        <v>3</v>
      </c>
      <c r="B5" s="163" t="s">
        <v>4</v>
      </c>
      <c r="C5" s="164">
        <f>SUM(C6+C12+C18+C28+C34+C36+C55+C61+C70+C77+C108)</f>
        <v>598646</v>
      </c>
      <c r="D5" s="164">
        <f>SUM(D6+D12+D18+D28+D34+D36+D55+D61+D70+D77+D108)</f>
        <v>33406.65</v>
      </c>
      <c r="E5" s="164">
        <f t="shared" ref="E5:E67" si="0">D5/C5*100</f>
        <v>5.5803680305222123</v>
      </c>
      <c r="F5" s="165">
        <f>D5-C5</f>
        <v>-565239.35</v>
      </c>
    </row>
    <row r="6" spans="1:6" ht="15.75" thickBot="1">
      <c r="A6" s="166" t="s">
        <v>5</v>
      </c>
      <c r="B6" s="167" t="s">
        <v>6</v>
      </c>
      <c r="C6" s="168">
        <f>SUM(C7)</f>
        <v>417848.39</v>
      </c>
      <c r="D6" s="168">
        <f>SUM(D7)</f>
        <v>20716.890000000003</v>
      </c>
      <c r="E6" s="168">
        <f t="shared" si="0"/>
        <v>4.957992060230267</v>
      </c>
      <c r="F6" s="169">
        <f t="shared" ref="F6:F68" si="1">D6-C6</f>
        <v>-397131.5</v>
      </c>
    </row>
    <row r="7" spans="1:6" ht="15.75" thickBot="1">
      <c r="A7" s="121" t="s">
        <v>221</v>
      </c>
      <c r="B7" s="163" t="s">
        <v>7</v>
      </c>
      <c r="C7" s="164">
        <f>SUM(C8:C11)</f>
        <v>417848.39</v>
      </c>
      <c r="D7" s="164">
        <f>SUM(D8:D11)</f>
        <v>20716.890000000003</v>
      </c>
      <c r="E7" s="164">
        <f t="shared" si="0"/>
        <v>4.957992060230267</v>
      </c>
      <c r="F7" s="165">
        <f t="shared" si="1"/>
        <v>-397131.5</v>
      </c>
    </row>
    <row r="8" spans="1:6" ht="89.25">
      <c r="A8" s="125" t="s">
        <v>8</v>
      </c>
      <c r="B8" s="106" t="s">
        <v>222</v>
      </c>
      <c r="C8" s="170">
        <v>413357.37</v>
      </c>
      <c r="D8" s="171">
        <v>20525.150000000001</v>
      </c>
      <c r="E8" s="172">
        <f t="shared" si="0"/>
        <v>4.965473338481905</v>
      </c>
      <c r="F8" s="173">
        <f t="shared" si="1"/>
        <v>-392832.22</v>
      </c>
    </row>
    <row r="9" spans="1:6" ht="109.5" customHeight="1">
      <c r="A9" s="116" t="s">
        <v>9</v>
      </c>
      <c r="B9" s="107" t="s">
        <v>223</v>
      </c>
      <c r="C9" s="174">
        <v>974.28</v>
      </c>
      <c r="D9" s="175">
        <v>56</v>
      </c>
      <c r="E9" s="176">
        <f t="shared" si="0"/>
        <v>5.7478342981483763</v>
      </c>
      <c r="F9" s="177">
        <f t="shared" si="1"/>
        <v>-918.28</v>
      </c>
    </row>
    <row r="10" spans="1:6" ht="63.75">
      <c r="A10" s="116" t="s">
        <v>10</v>
      </c>
      <c r="B10" s="107" t="s">
        <v>224</v>
      </c>
      <c r="C10" s="174">
        <v>1622.42</v>
      </c>
      <c r="D10" s="175">
        <v>52.41</v>
      </c>
      <c r="E10" s="176">
        <f t="shared" si="0"/>
        <v>3.2303595862970131</v>
      </c>
      <c r="F10" s="177">
        <f t="shared" si="1"/>
        <v>-1570.01</v>
      </c>
    </row>
    <row r="11" spans="1:6" ht="84" customHeight="1" thickBot="1">
      <c r="A11" s="131" t="s">
        <v>11</v>
      </c>
      <c r="B11" s="108" t="s">
        <v>225</v>
      </c>
      <c r="C11" s="178">
        <v>1894.32</v>
      </c>
      <c r="D11" s="179">
        <v>83.33</v>
      </c>
      <c r="E11" s="180">
        <f t="shared" si="0"/>
        <v>4.3989399890198069</v>
      </c>
      <c r="F11" s="181">
        <f t="shared" si="1"/>
        <v>-1810.99</v>
      </c>
    </row>
    <row r="12" spans="1:6" ht="39" thickBot="1">
      <c r="A12" s="121" t="s">
        <v>12</v>
      </c>
      <c r="B12" s="122" t="s">
        <v>13</v>
      </c>
      <c r="C12" s="164">
        <f>SUM(C13:C17)</f>
        <v>46615.31</v>
      </c>
      <c r="D12" s="164">
        <f>SUM(D13:D17)</f>
        <v>3516.46</v>
      </c>
      <c r="E12" s="164">
        <f t="shared" si="0"/>
        <v>7.5435731308018772</v>
      </c>
      <c r="F12" s="165">
        <f t="shared" si="1"/>
        <v>-43098.85</v>
      </c>
    </row>
    <row r="13" spans="1:6" ht="33" customHeight="1" thickBot="1">
      <c r="A13" s="182" t="s">
        <v>201</v>
      </c>
      <c r="B13" s="122" t="s">
        <v>202</v>
      </c>
      <c r="C13" s="164">
        <v>1321</v>
      </c>
      <c r="D13" s="164">
        <v>46.7</v>
      </c>
      <c r="E13" s="164">
        <f t="shared" si="0"/>
        <v>3.5352006056018168</v>
      </c>
      <c r="F13" s="165">
        <f t="shared" si="1"/>
        <v>-1274.3</v>
      </c>
    </row>
    <row r="14" spans="1:6" ht="114.75">
      <c r="A14" s="183" t="s">
        <v>285</v>
      </c>
      <c r="B14" s="184" t="s">
        <v>286</v>
      </c>
      <c r="C14" s="170">
        <v>20797.52</v>
      </c>
      <c r="D14" s="185">
        <v>1593.65</v>
      </c>
      <c r="E14" s="172">
        <f t="shared" si="0"/>
        <v>7.6626924748720047</v>
      </c>
      <c r="F14" s="173">
        <f t="shared" si="1"/>
        <v>-19203.87</v>
      </c>
    </row>
    <row r="15" spans="1:6" ht="127.5">
      <c r="A15" s="186" t="s">
        <v>287</v>
      </c>
      <c r="B15" s="187" t="s">
        <v>288</v>
      </c>
      <c r="C15" s="174">
        <v>118.53</v>
      </c>
      <c r="D15" s="188">
        <v>9.39</v>
      </c>
      <c r="E15" s="176">
        <f t="shared" si="0"/>
        <v>7.9220450518855987</v>
      </c>
      <c r="F15" s="177">
        <f t="shared" si="1"/>
        <v>-109.14</v>
      </c>
    </row>
    <row r="16" spans="1:6" ht="114.75">
      <c r="A16" s="120" t="s">
        <v>289</v>
      </c>
      <c r="B16" s="189" t="s">
        <v>290</v>
      </c>
      <c r="C16" s="174">
        <v>27357.919999999998</v>
      </c>
      <c r="D16" s="188">
        <v>2138.31</v>
      </c>
      <c r="E16" s="176">
        <f t="shared" si="0"/>
        <v>7.8160547293069067</v>
      </c>
      <c r="F16" s="177">
        <f t="shared" si="1"/>
        <v>-25219.609999999997</v>
      </c>
    </row>
    <row r="17" spans="1:6" ht="115.5" thickBot="1">
      <c r="A17" s="190" t="s">
        <v>291</v>
      </c>
      <c r="B17" s="191" t="s">
        <v>292</v>
      </c>
      <c r="C17" s="178">
        <v>-2979.66</v>
      </c>
      <c r="D17" s="192">
        <v>-271.58999999999997</v>
      </c>
      <c r="E17" s="180">
        <f t="shared" si="0"/>
        <v>9.1147983326956776</v>
      </c>
      <c r="F17" s="181">
        <f t="shared" si="1"/>
        <v>2708.0699999999997</v>
      </c>
    </row>
    <row r="18" spans="1:6" ht="15.75" thickBot="1">
      <c r="A18" s="121" t="s">
        <v>69</v>
      </c>
      <c r="B18" s="122" t="s">
        <v>70</v>
      </c>
      <c r="C18" s="164">
        <f>SUM(C22+C24+C26+C19)</f>
        <v>53690.2</v>
      </c>
      <c r="D18" s="164">
        <f>SUM(D22+D24+D26+D19)</f>
        <v>4111.93</v>
      </c>
      <c r="E18" s="164">
        <f t="shared" si="0"/>
        <v>7.6586229889253534</v>
      </c>
      <c r="F18" s="165">
        <f t="shared" si="1"/>
        <v>-49578.27</v>
      </c>
    </row>
    <row r="19" spans="1:6" ht="39" thickBot="1">
      <c r="A19" s="121" t="s">
        <v>226</v>
      </c>
      <c r="B19" s="122" t="s">
        <v>227</v>
      </c>
      <c r="C19" s="164">
        <f>SUM(C20:C21)</f>
        <v>46585</v>
      </c>
      <c r="D19" s="164">
        <f>SUM(D20:D21)</f>
        <v>1251.74</v>
      </c>
      <c r="E19" s="164">
        <f t="shared" si="0"/>
        <v>2.687002253944403</v>
      </c>
      <c r="F19" s="165">
        <f t="shared" si="1"/>
        <v>-45333.26</v>
      </c>
    </row>
    <row r="20" spans="1:6" ht="51">
      <c r="A20" s="125" t="s">
        <v>203</v>
      </c>
      <c r="B20" s="106" t="s">
        <v>228</v>
      </c>
      <c r="C20" s="170">
        <v>19177</v>
      </c>
      <c r="D20" s="193">
        <v>565.76</v>
      </c>
      <c r="E20" s="194">
        <f t="shared" si="0"/>
        <v>2.9502007613286749</v>
      </c>
      <c r="F20" s="173">
        <f t="shared" si="1"/>
        <v>-18611.240000000002</v>
      </c>
    </row>
    <row r="21" spans="1:6" ht="64.5" thickBot="1">
      <c r="A21" s="131" t="s">
        <v>204</v>
      </c>
      <c r="B21" s="108" t="s">
        <v>229</v>
      </c>
      <c r="C21" s="178">
        <v>27408</v>
      </c>
      <c r="D21" s="195">
        <v>685.98</v>
      </c>
      <c r="E21" s="196">
        <f t="shared" si="0"/>
        <v>2.5028458844133099</v>
      </c>
      <c r="F21" s="181">
        <f t="shared" si="1"/>
        <v>-26722.02</v>
      </c>
    </row>
    <row r="22" spans="1:6" ht="26.25" thickBot="1">
      <c r="A22" s="121" t="s">
        <v>230</v>
      </c>
      <c r="B22" s="122" t="s">
        <v>15</v>
      </c>
      <c r="C22" s="197">
        <f>SUM(C23:C23)</f>
        <v>3193.2</v>
      </c>
      <c r="D22" s="197">
        <f>SUM(D23:D23)</f>
        <v>2738.5</v>
      </c>
      <c r="E22" s="164">
        <f t="shared" si="0"/>
        <v>85.760365777276718</v>
      </c>
      <c r="F22" s="165">
        <f t="shared" si="1"/>
        <v>-454.69999999999982</v>
      </c>
    </row>
    <row r="23" spans="1:6" ht="26.25" thickBot="1">
      <c r="A23" s="139" t="s">
        <v>14</v>
      </c>
      <c r="B23" s="198" t="s">
        <v>15</v>
      </c>
      <c r="C23" s="199">
        <v>3193.2</v>
      </c>
      <c r="D23" s="200">
        <v>2738.5</v>
      </c>
      <c r="E23" s="201">
        <f t="shared" si="0"/>
        <v>85.760365777276718</v>
      </c>
      <c r="F23" s="202">
        <f t="shared" si="1"/>
        <v>-454.69999999999982</v>
      </c>
    </row>
    <row r="24" spans="1:6" ht="15.75" thickBot="1">
      <c r="A24" s="121" t="s">
        <v>231</v>
      </c>
      <c r="B24" s="122" t="s">
        <v>16</v>
      </c>
      <c r="C24" s="197">
        <f t="shared" ref="C24:D24" si="2">SUM(C25:C25)</f>
        <v>277</v>
      </c>
      <c r="D24" s="197">
        <f t="shared" si="2"/>
        <v>0.01</v>
      </c>
      <c r="E24" s="164">
        <f t="shared" si="0"/>
        <v>3.6101083032490976E-3</v>
      </c>
      <c r="F24" s="203">
        <f t="shared" si="1"/>
        <v>-276.99</v>
      </c>
    </row>
    <row r="25" spans="1:6" ht="15.75" thickBot="1">
      <c r="A25" s="139" t="s">
        <v>17</v>
      </c>
      <c r="B25" s="198" t="s">
        <v>16</v>
      </c>
      <c r="C25" s="204">
        <v>277</v>
      </c>
      <c r="D25" s="200">
        <v>0.01</v>
      </c>
      <c r="E25" s="201">
        <f t="shared" si="0"/>
        <v>3.6101083032490976E-3</v>
      </c>
      <c r="F25" s="202">
        <f t="shared" si="1"/>
        <v>-276.99</v>
      </c>
    </row>
    <row r="26" spans="1:6" ht="26.25" thickBot="1">
      <c r="A26" s="121" t="s">
        <v>18</v>
      </c>
      <c r="B26" s="122" t="s">
        <v>19</v>
      </c>
      <c r="C26" s="164">
        <f t="shared" ref="C26:D26" si="3">SUM(C27)</f>
        <v>3635</v>
      </c>
      <c r="D26" s="164">
        <f t="shared" si="3"/>
        <v>121.68</v>
      </c>
      <c r="E26" s="164">
        <f t="shared" si="0"/>
        <v>3.3474552957359007</v>
      </c>
      <c r="F26" s="165">
        <f t="shared" si="1"/>
        <v>-3513.32</v>
      </c>
    </row>
    <row r="27" spans="1:6" ht="39" thickBot="1">
      <c r="A27" s="139" t="s">
        <v>20</v>
      </c>
      <c r="B27" s="198" t="s">
        <v>205</v>
      </c>
      <c r="C27" s="204">
        <v>3635</v>
      </c>
      <c r="D27" s="205">
        <v>121.68</v>
      </c>
      <c r="E27" s="206">
        <f t="shared" si="0"/>
        <v>3.3474552957359007</v>
      </c>
      <c r="F27" s="202">
        <f t="shared" si="1"/>
        <v>-3513.32</v>
      </c>
    </row>
    <row r="28" spans="1:6" ht="15.75" thickBot="1">
      <c r="A28" s="121" t="s">
        <v>21</v>
      </c>
      <c r="B28" s="122" t="s">
        <v>22</v>
      </c>
      <c r="C28" s="164">
        <f t="shared" ref="C28:D28" si="4">SUM(C29+C31)</f>
        <v>33252.870000000003</v>
      </c>
      <c r="D28" s="164">
        <f t="shared" si="4"/>
        <v>884.02</v>
      </c>
      <c r="E28" s="164">
        <f t="shared" si="0"/>
        <v>2.6584772983504883</v>
      </c>
      <c r="F28" s="207">
        <f t="shared" si="1"/>
        <v>-32368.850000000002</v>
      </c>
    </row>
    <row r="29" spans="1:6" ht="15.75" thickBot="1">
      <c r="A29" s="121" t="s">
        <v>232</v>
      </c>
      <c r="B29" s="122" t="s">
        <v>23</v>
      </c>
      <c r="C29" s="164">
        <f>SUM(C30)</f>
        <v>11717.87</v>
      </c>
      <c r="D29" s="164">
        <f>SUM(D30)</f>
        <v>186.39</v>
      </c>
      <c r="E29" s="164">
        <f t="shared" si="0"/>
        <v>1.5906474470189547</v>
      </c>
      <c r="F29" s="207">
        <f t="shared" si="1"/>
        <v>-11531.480000000001</v>
      </c>
    </row>
    <row r="30" spans="1:6" ht="51.75" thickBot="1">
      <c r="A30" s="139" t="s">
        <v>24</v>
      </c>
      <c r="B30" s="198" t="s">
        <v>233</v>
      </c>
      <c r="C30" s="204">
        <v>11717.87</v>
      </c>
      <c r="D30" s="200">
        <v>186.39</v>
      </c>
      <c r="E30" s="201">
        <f t="shared" si="0"/>
        <v>1.5906474470189547</v>
      </c>
      <c r="F30" s="202">
        <f t="shared" si="1"/>
        <v>-11531.480000000001</v>
      </c>
    </row>
    <row r="31" spans="1:6" ht="15.75" thickBot="1">
      <c r="A31" s="121" t="s">
        <v>234</v>
      </c>
      <c r="B31" s="122" t="s">
        <v>25</v>
      </c>
      <c r="C31" s="197">
        <f>SUM(C32:C33)</f>
        <v>21535</v>
      </c>
      <c r="D31" s="197">
        <f>SUM(D32:D33)</f>
        <v>697.63</v>
      </c>
      <c r="E31" s="164">
        <f t="shared" si="0"/>
        <v>3.2395170652426279</v>
      </c>
      <c r="F31" s="207">
        <f t="shared" si="1"/>
        <v>-20837.37</v>
      </c>
    </row>
    <row r="32" spans="1:6" ht="38.25">
      <c r="A32" s="125" t="s">
        <v>67</v>
      </c>
      <c r="B32" s="106" t="s">
        <v>206</v>
      </c>
      <c r="C32" s="170">
        <v>11805</v>
      </c>
      <c r="D32" s="170">
        <v>554.16999999999996</v>
      </c>
      <c r="E32" s="194">
        <f t="shared" si="0"/>
        <v>4.6943667937314695</v>
      </c>
      <c r="F32" s="173">
        <f t="shared" si="1"/>
        <v>-11250.83</v>
      </c>
    </row>
    <row r="33" spans="1:6" ht="39" thickBot="1">
      <c r="A33" s="131" t="s">
        <v>68</v>
      </c>
      <c r="B33" s="108" t="s">
        <v>207</v>
      </c>
      <c r="C33" s="178">
        <v>9730</v>
      </c>
      <c r="D33" s="178">
        <v>143.46</v>
      </c>
      <c r="E33" s="196">
        <f t="shared" si="0"/>
        <v>1.4744090441932169</v>
      </c>
      <c r="F33" s="181">
        <f t="shared" si="1"/>
        <v>-9586.5400000000009</v>
      </c>
    </row>
    <row r="34" spans="1:6" ht="15.75" thickBot="1">
      <c r="A34" s="121" t="s">
        <v>26</v>
      </c>
      <c r="B34" s="122" t="s">
        <v>27</v>
      </c>
      <c r="C34" s="164">
        <f>SUM(C35:C35)</f>
        <v>8493.34</v>
      </c>
      <c r="D34" s="164">
        <f>SUM(D35:D35)</f>
        <v>378.24</v>
      </c>
      <c r="E34" s="164">
        <f t="shared" si="0"/>
        <v>4.4533717006501563</v>
      </c>
      <c r="F34" s="165">
        <f t="shared" si="1"/>
        <v>-8115.1</v>
      </c>
    </row>
    <row r="35" spans="1:6" ht="51.75" thickBot="1">
      <c r="A35" s="139" t="s">
        <v>28</v>
      </c>
      <c r="B35" s="198" t="s">
        <v>29</v>
      </c>
      <c r="C35" s="204">
        <v>8493.34</v>
      </c>
      <c r="D35" s="200">
        <v>378.24</v>
      </c>
      <c r="E35" s="201">
        <f t="shared" si="0"/>
        <v>4.4533717006501563</v>
      </c>
      <c r="F35" s="202">
        <f t="shared" si="1"/>
        <v>-8115.1</v>
      </c>
    </row>
    <row r="36" spans="1:6" ht="39" thickBot="1">
      <c r="A36" s="121" t="s">
        <v>30</v>
      </c>
      <c r="B36" s="163" t="s">
        <v>31</v>
      </c>
      <c r="C36" s="164">
        <f>C37+C39+C41+C44+C47+C50</f>
        <v>31621.879999999997</v>
      </c>
      <c r="D36" s="164">
        <f t="shared" ref="D36" si="5">D37+D39+D41+D44+D47+D50</f>
        <v>3344.36</v>
      </c>
      <c r="E36" s="164">
        <f t="shared" si="0"/>
        <v>10.576094779943508</v>
      </c>
      <c r="F36" s="165">
        <f t="shared" si="1"/>
        <v>-28277.519999999997</v>
      </c>
    </row>
    <row r="37" spans="1:6" ht="77.25" thickBot="1">
      <c r="A37" s="121" t="s">
        <v>235</v>
      </c>
      <c r="B37" s="122" t="s">
        <v>236</v>
      </c>
      <c r="C37" s="208">
        <f>SUM(C38:C38)</f>
        <v>22100</v>
      </c>
      <c r="D37" s="208">
        <f>SUM(D38:D38)</f>
        <v>2776.9</v>
      </c>
      <c r="E37" s="164">
        <f t="shared" si="0"/>
        <v>12.565158371040724</v>
      </c>
      <c r="F37" s="165">
        <f t="shared" si="1"/>
        <v>-19323.099999999999</v>
      </c>
    </row>
    <row r="38" spans="1:6" ht="102.75" thickBot="1">
      <c r="A38" s="139" t="s">
        <v>65</v>
      </c>
      <c r="B38" s="209" t="s">
        <v>385</v>
      </c>
      <c r="C38" s="199">
        <v>22100</v>
      </c>
      <c r="D38" s="210">
        <v>2776.9</v>
      </c>
      <c r="E38" s="201">
        <f t="shared" si="0"/>
        <v>12.565158371040724</v>
      </c>
      <c r="F38" s="202">
        <f t="shared" si="1"/>
        <v>-19323.099999999999</v>
      </c>
    </row>
    <row r="39" spans="1:6" ht="102.75" thickBot="1">
      <c r="A39" s="121" t="s">
        <v>237</v>
      </c>
      <c r="B39" s="211" t="s">
        <v>238</v>
      </c>
      <c r="C39" s="164">
        <f t="shared" ref="C39:D39" si="6">C40</f>
        <v>100</v>
      </c>
      <c r="D39" s="164">
        <f t="shared" si="6"/>
        <v>0</v>
      </c>
      <c r="E39" s="164">
        <f t="shared" si="0"/>
        <v>0</v>
      </c>
      <c r="F39" s="165">
        <f t="shared" si="1"/>
        <v>-100</v>
      </c>
    </row>
    <row r="40" spans="1:6" ht="90" thickBot="1">
      <c r="A40" s="139" t="s">
        <v>197</v>
      </c>
      <c r="B40" s="209" t="s">
        <v>386</v>
      </c>
      <c r="C40" s="200">
        <v>100</v>
      </c>
      <c r="D40" s="200">
        <v>0</v>
      </c>
      <c r="E40" s="201">
        <f t="shared" si="0"/>
        <v>0</v>
      </c>
      <c r="F40" s="202">
        <f t="shared" si="1"/>
        <v>-100</v>
      </c>
    </row>
    <row r="41" spans="1:6" ht="39" thickBot="1">
      <c r="A41" s="121" t="s">
        <v>243</v>
      </c>
      <c r="B41" s="212" t="s">
        <v>244</v>
      </c>
      <c r="C41" s="208">
        <f>SUM(C42:C43)</f>
        <v>5005.12</v>
      </c>
      <c r="D41" s="208">
        <f t="shared" ref="D41" si="7">SUM(D42:D43)</f>
        <v>327.18</v>
      </c>
      <c r="E41" s="164">
        <f t="shared" si="0"/>
        <v>6.5369062080429643</v>
      </c>
      <c r="F41" s="165">
        <f t="shared" si="1"/>
        <v>-4677.9399999999996</v>
      </c>
    </row>
    <row r="42" spans="1:6" ht="76.5">
      <c r="A42" s="125" t="s">
        <v>32</v>
      </c>
      <c r="B42" s="213" t="s">
        <v>387</v>
      </c>
      <c r="C42" s="193">
        <v>4516.9399999999996</v>
      </c>
      <c r="D42" s="171">
        <v>291.8</v>
      </c>
      <c r="E42" s="172">
        <f t="shared" si="0"/>
        <v>6.460125660292146</v>
      </c>
      <c r="F42" s="173">
        <f t="shared" si="1"/>
        <v>-4225.1399999999994</v>
      </c>
    </row>
    <row r="43" spans="1:6" ht="51.75" thickBot="1">
      <c r="A43" s="131" t="s">
        <v>33</v>
      </c>
      <c r="B43" s="214" t="s">
        <v>388</v>
      </c>
      <c r="C43" s="195">
        <v>488.18</v>
      </c>
      <c r="D43" s="179">
        <v>35.380000000000003</v>
      </c>
      <c r="E43" s="180">
        <f t="shared" si="0"/>
        <v>7.2473268056864271</v>
      </c>
      <c r="F43" s="181">
        <f t="shared" si="1"/>
        <v>-452.8</v>
      </c>
    </row>
    <row r="44" spans="1:6" ht="51.75" thickBot="1">
      <c r="A44" s="215" t="s">
        <v>239</v>
      </c>
      <c r="B44" s="211" t="s">
        <v>240</v>
      </c>
      <c r="C44" s="216">
        <f t="shared" ref="C44:D44" si="8">SUM(C45:C46)</f>
        <v>2</v>
      </c>
      <c r="D44" s="216">
        <f t="shared" si="8"/>
        <v>0.64999999999999991</v>
      </c>
      <c r="E44" s="164">
        <f t="shared" si="0"/>
        <v>32.499999999999993</v>
      </c>
      <c r="F44" s="165">
        <f t="shared" si="1"/>
        <v>-1.35</v>
      </c>
    </row>
    <row r="45" spans="1:6" ht="127.5">
      <c r="A45" s="217" t="s">
        <v>241</v>
      </c>
      <c r="B45" s="213" t="s">
        <v>242</v>
      </c>
      <c r="C45" s="193">
        <v>1</v>
      </c>
      <c r="D45" s="193">
        <v>0.47</v>
      </c>
      <c r="E45" s="218">
        <f t="shared" si="0"/>
        <v>47</v>
      </c>
      <c r="F45" s="173">
        <f t="shared" si="1"/>
        <v>-0.53</v>
      </c>
    </row>
    <row r="46" spans="1:6" ht="102.75" thickBot="1">
      <c r="A46" s="128" t="s">
        <v>293</v>
      </c>
      <c r="B46" s="214" t="s">
        <v>294</v>
      </c>
      <c r="C46" s="195">
        <v>1</v>
      </c>
      <c r="D46" s="195">
        <v>0.18</v>
      </c>
      <c r="E46" s="219">
        <f t="shared" si="0"/>
        <v>18</v>
      </c>
      <c r="F46" s="181">
        <f t="shared" si="1"/>
        <v>-0.82000000000000006</v>
      </c>
    </row>
    <row r="47" spans="1:6" ht="65.25" thickBot="1">
      <c r="A47" s="215" t="s">
        <v>295</v>
      </c>
      <c r="B47" s="220" t="s">
        <v>296</v>
      </c>
      <c r="C47" s="164">
        <f>SUM(C48:C49)</f>
        <v>27</v>
      </c>
      <c r="D47" s="164">
        <f>SUM(D48:D49)</f>
        <v>0</v>
      </c>
      <c r="E47" s="164">
        <f t="shared" si="0"/>
        <v>0</v>
      </c>
      <c r="F47" s="165">
        <f t="shared" si="1"/>
        <v>-27</v>
      </c>
    </row>
    <row r="48" spans="1:6" ht="153">
      <c r="A48" s="217" t="s">
        <v>297</v>
      </c>
      <c r="B48" s="221" t="s">
        <v>298</v>
      </c>
      <c r="C48" s="170">
        <v>26</v>
      </c>
      <c r="D48" s="171">
        <v>0</v>
      </c>
      <c r="E48" s="172">
        <f t="shared" si="0"/>
        <v>0</v>
      </c>
      <c r="F48" s="173">
        <f t="shared" si="1"/>
        <v>-26</v>
      </c>
    </row>
    <row r="49" spans="1:6" ht="128.25" thickBot="1">
      <c r="A49" s="128" t="s">
        <v>299</v>
      </c>
      <c r="B49" s="222" t="s">
        <v>300</v>
      </c>
      <c r="C49" s="195">
        <v>1</v>
      </c>
      <c r="D49" s="179">
        <v>0</v>
      </c>
      <c r="E49" s="180">
        <f t="shared" si="0"/>
        <v>0</v>
      </c>
      <c r="F49" s="181">
        <f t="shared" si="1"/>
        <v>-1</v>
      </c>
    </row>
    <row r="50" spans="1:6" ht="77.25" thickBot="1">
      <c r="A50" s="121" t="s">
        <v>245</v>
      </c>
      <c r="B50" s="211" t="s">
        <v>246</v>
      </c>
      <c r="C50" s="164">
        <f>SUM(C51:C54)</f>
        <v>4387.76</v>
      </c>
      <c r="D50" s="164">
        <f>SUM(D51:D54)</f>
        <v>239.63</v>
      </c>
      <c r="E50" s="164">
        <f t="shared" si="0"/>
        <v>5.4613287873539109</v>
      </c>
      <c r="F50" s="165">
        <f t="shared" si="1"/>
        <v>-4148.13</v>
      </c>
    </row>
    <row r="51" spans="1:6" ht="102">
      <c r="A51" s="125" t="s">
        <v>247</v>
      </c>
      <c r="B51" s="221" t="s">
        <v>389</v>
      </c>
      <c r="C51" s="218">
        <v>3537.76</v>
      </c>
      <c r="D51" s="218">
        <v>217.65</v>
      </c>
      <c r="E51" s="218">
        <f t="shared" si="0"/>
        <v>6.1521980009949795</v>
      </c>
      <c r="F51" s="173">
        <f t="shared" si="1"/>
        <v>-3320.11</v>
      </c>
    </row>
    <row r="52" spans="1:6" ht="140.25">
      <c r="A52" s="116" t="s">
        <v>301</v>
      </c>
      <c r="B52" s="223" t="s">
        <v>390</v>
      </c>
      <c r="C52" s="224">
        <v>34.020000000000003</v>
      </c>
      <c r="D52" s="224">
        <v>0</v>
      </c>
      <c r="E52" s="224">
        <f t="shared" si="0"/>
        <v>0</v>
      </c>
      <c r="F52" s="177">
        <f t="shared" si="1"/>
        <v>-34.020000000000003</v>
      </c>
    </row>
    <row r="53" spans="1:6" ht="140.25">
      <c r="A53" s="116" t="s">
        <v>302</v>
      </c>
      <c r="B53" s="223" t="s">
        <v>391</v>
      </c>
      <c r="C53" s="225">
        <v>425.98</v>
      </c>
      <c r="D53" s="225">
        <v>0</v>
      </c>
      <c r="E53" s="224">
        <f t="shared" si="0"/>
        <v>0</v>
      </c>
      <c r="F53" s="177">
        <f t="shared" si="1"/>
        <v>-425.98</v>
      </c>
    </row>
    <row r="54" spans="1:6" ht="153.75" thickBot="1">
      <c r="A54" s="131" t="s">
        <v>303</v>
      </c>
      <c r="B54" s="222" t="s">
        <v>392</v>
      </c>
      <c r="C54" s="195">
        <v>390</v>
      </c>
      <c r="D54" s="195">
        <v>21.98</v>
      </c>
      <c r="E54" s="219">
        <f t="shared" si="0"/>
        <v>5.6358974358974363</v>
      </c>
      <c r="F54" s="181">
        <f t="shared" si="1"/>
        <v>-368.02</v>
      </c>
    </row>
    <row r="55" spans="1:6" ht="26.25" thickBot="1">
      <c r="A55" s="121" t="s">
        <v>34</v>
      </c>
      <c r="B55" s="163" t="s">
        <v>35</v>
      </c>
      <c r="C55" s="164">
        <f t="shared" ref="C55:D55" si="9">SUM(C56)</f>
        <v>2906</v>
      </c>
      <c r="D55" s="164">
        <f t="shared" si="9"/>
        <v>48.15</v>
      </c>
      <c r="E55" s="164">
        <f t="shared" si="0"/>
        <v>1.6569167240192706</v>
      </c>
      <c r="F55" s="165">
        <f t="shared" si="1"/>
        <v>-2857.85</v>
      </c>
    </row>
    <row r="56" spans="1:6" ht="26.25" thickBot="1">
      <c r="A56" s="121" t="s">
        <v>248</v>
      </c>
      <c r="B56" s="122" t="s">
        <v>36</v>
      </c>
      <c r="C56" s="164">
        <f>SUM(C57:C60)</f>
        <v>2906</v>
      </c>
      <c r="D56" s="164">
        <f>SUM(D57:D60)</f>
        <v>48.15</v>
      </c>
      <c r="E56" s="164">
        <f t="shared" si="0"/>
        <v>1.6569167240192706</v>
      </c>
      <c r="F56" s="165">
        <f t="shared" si="1"/>
        <v>-2857.85</v>
      </c>
    </row>
    <row r="57" spans="1:6" ht="63.75">
      <c r="A57" s="125" t="s">
        <v>37</v>
      </c>
      <c r="B57" s="106" t="s">
        <v>304</v>
      </c>
      <c r="C57" s="193">
        <v>1414</v>
      </c>
      <c r="D57" s="171">
        <v>0</v>
      </c>
      <c r="E57" s="172">
        <f t="shared" si="0"/>
        <v>0</v>
      </c>
      <c r="F57" s="173">
        <f t="shared" si="1"/>
        <v>-1414</v>
      </c>
    </row>
    <row r="58" spans="1:6" ht="51">
      <c r="A58" s="116" t="s">
        <v>38</v>
      </c>
      <c r="B58" s="107" t="s">
        <v>305</v>
      </c>
      <c r="C58" s="225">
        <v>1285</v>
      </c>
      <c r="D58" s="175">
        <v>48</v>
      </c>
      <c r="E58" s="176">
        <f t="shared" si="0"/>
        <v>3.7354085603112841</v>
      </c>
      <c r="F58" s="177">
        <f t="shared" si="1"/>
        <v>-1237</v>
      </c>
    </row>
    <row r="59" spans="1:6" ht="51">
      <c r="A59" s="116" t="s">
        <v>208</v>
      </c>
      <c r="B59" s="107" t="s">
        <v>306</v>
      </c>
      <c r="C59" s="225">
        <v>135</v>
      </c>
      <c r="D59" s="175">
        <v>0.15</v>
      </c>
      <c r="E59" s="176">
        <f t="shared" si="0"/>
        <v>0.1111111111111111</v>
      </c>
      <c r="F59" s="177">
        <f t="shared" si="1"/>
        <v>-134.85</v>
      </c>
    </row>
    <row r="60" spans="1:6" ht="51.75" thickBot="1">
      <c r="A60" s="131" t="s">
        <v>249</v>
      </c>
      <c r="B60" s="108" t="s">
        <v>307</v>
      </c>
      <c r="C60" s="195">
        <v>72</v>
      </c>
      <c r="D60" s="179">
        <v>0</v>
      </c>
      <c r="E60" s="180">
        <f t="shared" si="0"/>
        <v>0</v>
      </c>
      <c r="F60" s="181">
        <f t="shared" si="1"/>
        <v>-72</v>
      </c>
    </row>
    <row r="61" spans="1:6" ht="26.25" thickBot="1">
      <c r="A61" s="121" t="s">
        <v>39</v>
      </c>
      <c r="B61" s="122" t="s">
        <v>40</v>
      </c>
      <c r="C61" s="164">
        <f t="shared" ref="C61:D61" si="10">SUM(C62+C64)</f>
        <v>123</v>
      </c>
      <c r="D61" s="164">
        <f t="shared" si="10"/>
        <v>0.57000000000000006</v>
      </c>
      <c r="E61" s="164">
        <f t="shared" si="0"/>
        <v>0.46341463414634154</v>
      </c>
      <c r="F61" s="165">
        <f t="shared" si="1"/>
        <v>-122.43</v>
      </c>
    </row>
    <row r="62" spans="1:6" ht="15.75" thickBot="1">
      <c r="A62" s="121" t="s">
        <v>41</v>
      </c>
      <c r="B62" s="122" t="s">
        <v>42</v>
      </c>
      <c r="C62" s="164">
        <f t="shared" ref="C62:D62" si="11">C63</f>
        <v>89</v>
      </c>
      <c r="D62" s="164">
        <f t="shared" si="11"/>
        <v>0</v>
      </c>
      <c r="E62" s="164">
        <f t="shared" si="0"/>
        <v>0</v>
      </c>
      <c r="F62" s="165">
        <f t="shared" si="1"/>
        <v>-89</v>
      </c>
    </row>
    <row r="63" spans="1:6" ht="51.75" thickBot="1">
      <c r="A63" s="139" t="s">
        <v>43</v>
      </c>
      <c r="B63" s="209" t="s">
        <v>393</v>
      </c>
      <c r="C63" s="200">
        <v>89</v>
      </c>
      <c r="D63" s="205">
        <v>0</v>
      </c>
      <c r="E63" s="206">
        <f t="shared" si="0"/>
        <v>0</v>
      </c>
      <c r="F63" s="202">
        <f t="shared" si="1"/>
        <v>-89</v>
      </c>
    </row>
    <row r="64" spans="1:6" ht="15.75" thickBot="1">
      <c r="A64" s="121" t="s">
        <v>250</v>
      </c>
      <c r="B64" s="122" t="s">
        <v>209</v>
      </c>
      <c r="C64" s="164">
        <f t="shared" ref="C64:D64" si="12">SUM(C65+C67)</f>
        <v>34</v>
      </c>
      <c r="D64" s="164">
        <f t="shared" si="12"/>
        <v>0.57000000000000006</v>
      </c>
      <c r="E64" s="164">
        <f t="shared" si="0"/>
        <v>1.6764705882352942</v>
      </c>
      <c r="F64" s="165">
        <f t="shared" si="1"/>
        <v>-33.43</v>
      </c>
    </row>
    <row r="65" spans="1:6" ht="39" thickBot="1">
      <c r="A65" s="121" t="s">
        <v>251</v>
      </c>
      <c r="B65" s="122" t="s">
        <v>252</v>
      </c>
      <c r="C65" s="164">
        <f t="shared" ref="C65:D65" si="13">SUM(C66)</f>
        <v>32</v>
      </c>
      <c r="D65" s="164">
        <f t="shared" si="13"/>
        <v>0</v>
      </c>
      <c r="E65" s="164">
        <f t="shared" si="0"/>
        <v>0</v>
      </c>
      <c r="F65" s="165">
        <f t="shared" si="1"/>
        <v>-32</v>
      </c>
    </row>
    <row r="66" spans="1:6" ht="39" thickBot="1">
      <c r="A66" s="139" t="s">
        <v>44</v>
      </c>
      <c r="B66" s="198" t="s">
        <v>71</v>
      </c>
      <c r="C66" s="200">
        <v>32</v>
      </c>
      <c r="D66" s="205">
        <v>0</v>
      </c>
      <c r="E66" s="206">
        <f t="shared" si="0"/>
        <v>0</v>
      </c>
      <c r="F66" s="202">
        <f t="shared" si="1"/>
        <v>-32</v>
      </c>
    </row>
    <row r="67" spans="1:6" ht="26.25" thickBot="1">
      <c r="A67" s="121" t="s">
        <v>253</v>
      </c>
      <c r="B67" s="122" t="s">
        <v>254</v>
      </c>
      <c r="C67" s="216">
        <f>SUM(C68:C69)</f>
        <v>2</v>
      </c>
      <c r="D67" s="216">
        <f>SUM(D68:D69)</f>
        <v>0.57000000000000006</v>
      </c>
      <c r="E67" s="164">
        <f t="shared" si="0"/>
        <v>28.500000000000004</v>
      </c>
      <c r="F67" s="165">
        <f t="shared" si="1"/>
        <v>-1.43</v>
      </c>
    </row>
    <row r="68" spans="1:6" ht="38.25">
      <c r="A68" s="125" t="s">
        <v>308</v>
      </c>
      <c r="B68" s="226" t="s">
        <v>394</v>
      </c>
      <c r="C68" s="218">
        <v>0</v>
      </c>
      <c r="D68" s="218">
        <v>0.32</v>
      </c>
      <c r="E68" s="218"/>
      <c r="F68" s="173">
        <f t="shared" si="1"/>
        <v>0.32</v>
      </c>
    </row>
    <row r="69" spans="1:6" ht="36.75" customHeight="1" thickBot="1">
      <c r="A69" s="131" t="s">
        <v>309</v>
      </c>
      <c r="B69" s="227" t="s">
        <v>395</v>
      </c>
      <c r="C69" s="195">
        <v>2</v>
      </c>
      <c r="D69" s="195">
        <v>0.25</v>
      </c>
      <c r="E69" s="219">
        <f t="shared" ref="E69:E132" si="14">D69/C69*100</f>
        <v>12.5</v>
      </c>
      <c r="F69" s="181">
        <f t="shared" ref="F69:F132" si="15">D69-C69</f>
        <v>-1.75</v>
      </c>
    </row>
    <row r="70" spans="1:6" ht="26.25" thickBot="1">
      <c r="A70" s="121" t="s">
        <v>45</v>
      </c>
      <c r="B70" s="122" t="s">
        <v>46</v>
      </c>
      <c r="C70" s="164">
        <f>SUM(C75+C73+C71)</f>
        <v>3394.5</v>
      </c>
      <c r="D70" s="164">
        <f>SUM(D75+D73+D71)</f>
        <v>328.73</v>
      </c>
      <c r="E70" s="164">
        <f t="shared" si="14"/>
        <v>9.6841950213580805</v>
      </c>
      <c r="F70" s="165">
        <f t="shared" si="15"/>
        <v>-3065.77</v>
      </c>
    </row>
    <row r="71" spans="1:6" ht="15.75" thickBot="1">
      <c r="A71" s="121" t="s">
        <v>47</v>
      </c>
      <c r="B71" s="122" t="s">
        <v>48</v>
      </c>
      <c r="C71" s="164">
        <f t="shared" ref="C71:D71" si="16">SUM(C72)</f>
        <v>0</v>
      </c>
      <c r="D71" s="164">
        <f t="shared" si="16"/>
        <v>0</v>
      </c>
      <c r="E71" s="164"/>
      <c r="F71" s="165">
        <f t="shared" si="15"/>
        <v>0</v>
      </c>
    </row>
    <row r="72" spans="1:6" ht="26.25" thickBot="1">
      <c r="A72" s="139" t="s">
        <v>49</v>
      </c>
      <c r="B72" s="198" t="s">
        <v>199</v>
      </c>
      <c r="C72" s="200">
        <v>0</v>
      </c>
      <c r="D72" s="200">
        <v>0</v>
      </c>
      <c r="E72" s="228"/>
      <c r="F72" s="202">
        <f t="shared" si="15"/>
        <v>0</v>
      </c>
    </row>
    <row r="73" spans="1:6" ht="77.25" thickBot="1">
      <c r="A73" s="121" t="s">
        <v>255</v>
      </c>
      <c r="B73" s="211" t="s">
        <v>256</v>
      </c>
      <c r="C73" s="164">
        <f>SUM(C74:C74)</f>
        <v>2564.5</v>
      </c>
      <c r="D73" s="164">
        <f>SUM(D74:D74)</f>
        <v>274.17</v>
      </c>
      <c r="E73" s="164">
        <f t="shared" si="14"/>
        <v>10.690972899200625</v>
      </c>
      <c r="F73" s="165">
        <f t="shared" si="15"/>
        <v>-2290.33</v>
      </c>
    </row>
    <row r="74" spans="1:6" ht="99" customHeight="1" thickBot="1">
      <c r="A74" s="139" t="s">
        <v>50</v>
      </c>
      <c r="B74" s="209" t="s">
        <v>396</v>
      </c>
      <c r="C74" s="200">
        <v>2564.5</v>
      </c>
      <c r="D74" s="205">
        <v>274.17</v>
      </c>
      <c r="E74" s="206">
        <f t="shared" si="14"/>
        <v>10.690972899200625</v>
      </c>
      <c r="F74" s="202">
        <f t="shared" si="15"/>
        <v>-2290.33</v>
      </c>
    </row>
    <row r="75" spans="1:6" ht="51.75" thickBot="1">
      <c r="A75" s="121" t="s">
        <v>257</v>
      </c>
      <c r="B75" s="122" t="s">
        <v>258</v>
      </c>
      <c r="C75" s="197">
        <f t="shared" ref="C75:D75" si="17">SUM(C76)</f>
        <v>830</v>
      </c>
      <c r="D75" s="197">
        <f t="shared" si="17"/>
        <v>54.56</v>
      </c>
      <c r="E75" s="164">
        <f t="shared" si="14"/>
        <v>6.5734939759036148</v>
      </c>
      <c r="F75" s="165">
        <f t="shared" si="15"/>
        <v>-775.44</v>
      </c>
    </row>
    <row r="76" spans="1:6" ht="64.5" thickBot="1">
      <c r="A76" s="139" t="s">
        <v>51</v>
      </c>
      <c r="B76" s="198" t="s">
        <v>259</v>
      </c>
      <c r="C76" s="200">
        <v>830</v>
      </c>
      <c r="D76" s="205">
        <v>54.56</v>
      </c>
      <c r="E76" s="206">
        <f t="shared" si="14"/>
        <v>6.5734939759036148</v>
      </c>
      <c r="F76" s="202">
        <f t="shared" si="15"/>
        <v>-775.44</v>
      </c>
    </row>
    <row r="77" spans="1:6" ht="15.75" thickBot="1">
      <c r="A77" s="121" t="s">
        <v>52</v>
      </c>
      <c r="B77" s="122" t="s">
        <v>53</v>
      </c>
      <c r="C77" s="164">
        <f>C78+C81+C84+C88+C89+C90+C91+C92+C95+C98+C99+C101+C104+C105+C87</f>
        <v>700.51</v>
      </c>
      <c r="D77" s="164">
        <f>D78+D81+D84+D88+D89+D90+D91+D92+D95+D98+D99+D101+D104+D105+D87</f>
        <v>17.78</v>
      </c>
      <c r="E77" s="164">
        <f t="shared" si="14"/>
        <v>2.5381507758632997</v>
      </c>
      <c r="F77" s="165">
        <f t="shared" si="15"/>
        <v>-682.73</v>
      </c>
    </row>
    <row r="78" spans="1:6" ht="89.25">
      <c r="A78" s="229" t="s">
        <v>310</v>
      </c>
      <c r="B78" s="230" t="s">
        <v>261</v>
      </c>
      <c r="C78" s="231">
        <f>SUM(C79+C80)</f>
        <v>4.57</v>
      </c>
      <c r="D78" s="231">
        <f t="shared" ref="D78" si="18">SUM(D79+D80)</f>
        <v>0</v>
      </c>
      <c r="E78" s="231">
        <f t="shared" si="14"/>
        <v>0</v>
      </c>
      <c r="F78" s="232">
        <f t="shared" si="15"/>
        <v>-4.57</v>
      </c>
    </row>
    <row r="79" spans="1:6" ht="89.25">
      <c r="A79" s="233" t="s">
        <v>311</v>
      </c>
      <c r="B79" s="234" t="s">
        <v>261</v>
      </c>
      <c r="C79" s="224">
        <v>3.5</v>
      </c>
      <c r="D79" s="224">
        <v>0</v>
      </c>
      <c r="E79" s="224">
        <f t="shared" si="14"/>
        <v>0</v>
      </c>
      <c r="F79" s="177">
        <f t="shared" si="15"/>
        <v>-3.5</v>
      </c>
    </row>
    <row r="80" spans="1:6" ht="90" thickBot="1">
      <c r="A80" s="235" t="s">
        <v>260</v>
      </c>
      <c r="B80" s="236" t="s">
        <v>261</v>
      </c>
      <c r="C80" s="219">
        <v>1.07</v>
      </c>
      <c r="D80" s="219">
        <v>0</v>
      </c>
      <c r="E80" s="219">
        <f t="shared" si="14"/>
        <v>0</v>
      </c>
      <c r="F80" s="181">
        <f t="shared" si="15"/>
        <v>-1.07</v>
      </c>
    </row>
    <row r="81" spans="1:6" ht="116.25" thickBot="1">
      <c r="A81" s="237" t="s">
        <v>312</v>
      </c>
      <c r="B81" s="238" t="s">
        <v>313</v>
      </c>
      <c r="C81" s="164">
        <f>SUM(C82:C83)</f>
        <v>29.17</v>
      </c>
      <c r="D81" s="164">
        <f t="shared" ref="D81" si="19">SUM(D82:D83)</f>
        <v>1.25</v>
      </c>
      <c r="E81" s="164">
        <f t="shared" si="14"/>
        <v>4.2852245457661979</v>
      </c>
      <c r="F81" s="165">
        <f t="shared" si="15"/>
        <v>-27.92</v>
      </c>
    </row>
    <row r="82" spans="1:6" ht="115.5">
      <c r="A82" s="239" t="s">
        <v>314</v>
      </c>
      <c r="B82" s="240" t="s">
        <v>313</v>
      </c>
      <c r="C82" s="218">
        <v>27</v>
      </c>
      <c r="D82" s="218">
        <v>1.25</v>
      </c>
      <c r="E82" s="218">
        <f t="shared" si="14"/>
        <v>4.6296296296296298</v>
      </c>
      <c r="F82" s="173">
        <f t="shared" si="15"/>
        <v>-25.75</v>
      </c>
    </row>
    <row r="83" spans="1:6" ht="116.25" thickBot="1">
      <c r="A83" s="235" t="s">
        <v>315</v>
      </c>
      <c r="B83" s="241" t="s">
        <v>313</v>
      </c>
      <c r="C83" s="219">
        <v>2.17</v>
      </c>
      <c r="D83" s="219">
        <v>0</v>
      </c>
      <c r="E83" s="219">
        <f t="shared" si="14"/>
        <v>0</v>
      </c>
      <c r="F83" s="181">
        <f t="shared" si="15"/>
        <v>-2.17</v>
      </c>
    </row>
    <row r="84" spans="1:6" ht="90" thickBot="1">
      <c r="A84" s="237" t="s">
        <v>316</v>
      </c>
      <c r="B84" s="242" t="s">
        <v>317</v>
      </c>
      <c r="C84" s="164">
        <f>SUM(C85:C86)</f>
        <v>30.33</v>
      </c>
      <c r="D84" s="164">
        <f t="shared" ref="D84" si="20">SUM(D85:D86)</f>
        <v>-1.77</v>
      </c>
      <c r="E84" s="164">
        <f t="shared" si="14"/>
        <v>-5.8358061325420385</v>
      </c>
      <c r="F84" s="165">
        <f t="shared" si="15"/>
        <v>-32.1</v>
      </c>
    </row>
    <row r="85" spans="1:6" ht="89.25">
      <c r="A85" s="239" t="s">
        <v>318</v>
      </c>
      <c r="B85" s="243" t="s">
        <v>317</v>
      </c>
      <c r="C85" s="218">
        <v>28.66</v>
      </c>
      <c r="D85" s="218">
        <v>-1.77</v>
      </c>
      <c r="E85" s="218">
        <f t="shared" si="14"/>
        <v>-6.1758548499651083</v>
      </c>
      <c r="F85" s="173">
        <f t="shared" si="15"/>
        <v>-30.43</v>
      </c>
    </row>
    <row r="86" spans="1:6" ht="90" thickBot="1">
      <c r="A86" s="235" t="s">
        <v>319</v>
      </c>
      <c r="B86" s="236" t="s">
        <v>317</v>
      </c>
      <c r="C86" s="219">
        <v>1.67</v>
      </c>
      <c r="D86" s="219">
        <v>0</v>
      </c>
      <c r="E86" s="219">
        <f t="shared" si="14"/>
        <v>0</v>
      </c>
      <c r="F86" s="181">
        <f t="shared" si="15"/>
        <v>-1.67</v>
      </c>
    </row>
    <row r="87" spans="1:6" ht="90" thickBot="1">
      <c r="A87" s="237" t="s">
        <v>320</v>
      </c>
      <c r="B87" s="244" t="s">
        <v>321</v>
      </c>
      <c r="C87" s="164">
        <v>0</v>
      </c>
      <c r="D87" s="164">
        <v>10</v>
      </c>
      <c r="E87" s="164"/>
      <c r="F87" s="165">
        <f t="shared" si="15"/>
        <v>10</v>
      </c>
    </row>
    <row r="88" spans="1:6" ht="90" thickBot="1">
      <c r="A88" s="237" t="s">
        <v>322</v>
      </c>
      <c r="B88" s="244" t="s">
        <v>323</v>
      </c>
      <c r="C88" s="164">
        <v>10</v>
      </c>
      <c r="D88" s="164">
        <v>0</v>
      </c>
      <c r="E88" s="164">
        <f t="shared" si="14"/>
        <v>0</v>
      </c>
      <c r="F88" s="165">
        <f t="shared" si="15"/>
        <v>-10</v>
      </c>
    </row>
    <row r="89" spans="1:6" ht="102.75" thickBot="1">
      <c r="A89" s="135" t="s">
        <v>324</v>
      </c>
      <c r="B89" s="245" t="s">
        <v>325</v>
      </c>
      <c r="C89" s="164">
        <v>10</v>
      </c>
      <c r="D89" s="164">
        <v>0</v>
      </c>
      <c r="E89" s="164">
        <f t="shared" si="14"/>
        <v>0</v>
      </c>
      <c r="F89" s="165">
        <f t="shared" si="15"/>
        <v>-10</v>
      </c>
    </row>
    <row r="90" spans="1:6" ht="128.25" thickBot="1">
      <c r="A90" s="246" t="s">
        <v>326</v>
      </c>
      <c r="B90" s="247" t="s">
        <v>327</v>
      </c>
      <c r="C90" s="248">
        <v>1.1000000000000001</v>
      </c>
      <c r="D90" s="248">
        <v>0.65</v>
      </c>
      <c r="E90" s="168">
        <f t="shared" si="14"/>
        <v>59.090909090909079</v>
      </c>
      <c r="F90" s="169">
        <f t="shared" si="15"/>
        <v>-0.45000000000000007</v>
      </c>
    </row>
    <row r="91" spans="1:6" ht="141" thickBot="1">
      <c r="A91" s="237" t="s">
        <v>328</v>
      </c>
      <c r="B91" s="244" t="s">
        <v>329</v>
      </c>
      <c r="C91" s="208">
        <v>7</v>
      </c>
      <c r="D91" s="208">
        <v>0</v>
      </c>
      <c r="E91" s="164">
        <f t="shared" si="14"/>
        <v>0</v>
      </c>
      <c r="F91" s="165">
        <f t="shared" si="15"/>
        <v>-7</v>
      </c>
    </row>
    <row r="92" spans="1:6" ht="90" thickBot="1">
      <c r="A92" s="237" t="s">
        <v>330</v>
      </c>
      <c r="B92" s="249" t="s">
        <v>331</v>
      </c>
      <c r="C92" s="208">
        <f>SUM(C93:C94)</f>
        <v>20.67</v>
      </c>
      <c r="D92" s="208">
        <f t="shared" ref="D92" si="21">SUM(D93:D94)</f>
        <v>0</v>
      </c>
      <c r="E92" s="164">
        <f t="shared" si="14"/>
        <v>0</v>
      </c>
      <c r="F92" s="165">
        <f t="shared" si="15"/>
        <v>-20.67</v>
      </c>
    </row>
    <row r="93" spans="1:6" ht="89.25">
      <c r="A93" s="239" t="s">
        <v>332</v>
      </c>
      <c r="B93" s="250" t="s">
        <v>331</v>
      </c>
      <c r="C93" s="251">
        <v>19</v>
      </c>
      <c r="D93" s="251">
        <v>0</v>
      </c>
      <c r="E93" s="218">
        <f t="shared" si="14"/>
        <v>0</v>
      </c>
      <c r="F93" s="173">
        <f t="shared" si="15"/>
        <v>-19</v>
      </c>
    </row>
    <row r="94" spans="1:6" ht="90" thickBot="1">
      <c r="A94" s="235" t="s">
        <v>333</v>
      </c>
      <c r="B94" s="236" t="s">
        <v>331</v>
      </c>
      <c r="C94" s="252">
        <v>1.67</v>
      </c>
      <c r="D94" s="252">
        <v>0</v>
      </c>
      <c r="E94" s="219">
        <f t="shared" si="14"/>
        <v>0</v>
      </c>
      <c r="F94" s="181">
        <f t="shared" si="15"/>
        <v>-1.67</v>
      </c>
    </row>
    <row r="95" spans="1:6" ht="115.5" thickBot="1">
      <c r="A95" s="237" t="s">
        <v>334</v>
      </c>
      <c r="B95" s="242" t="s">
        <v>335</v>
      </c>
      <c r="C95" s="253">
        <f>SUM(C96:C97)</f>
        <v>50.67</v>
      </c>
      <c r="D95" s="253">
        <f t="shared" ref="D95" si="22">SUM(D96:D97)</f>
        <v>2</v>
      </c>
      <c r="E95" s="164">
        <f t="shared" si="14"/>
        <v>3.9471087428458653</v>
      </c>
      <c r="F95" s="165">
        <f t="shared" si="15"/>
        <v>-48.67</v>
      </c>
    </row>
    <row r="96" spans="1:6" ht="114.75">
      <c r="A96" s="239" t="s">
        <v>336</v>
      </c>
      <c r="B96" s="243" t="s">
        <v>335</v>
      </c>
      <c r="C96" s="251">
        <v>49</v>
      </c>
      <c r="D96" s="251">
        <v>1</v>
      </c>
      <c r="E96" s="218">
        <f t="shared" si="14"/>
        <v>2.0408163265306123</v>
      </c>
      <c r="F96" s="173">
        <f t="shared" si="15"/>
        <v>-48</v>
      </c>
    </row>
    <row r="97" spans="1:6" ht="115.5" thickBot="1">
      <c r="A97" s="235" t="s">
        <v>337</v>
      </c>
      <c r="B97" s="236" t="s">
        <v>335</v>
      </c>
      <c r="C97" s="252">
        <v>1.67</v>
      </c>
      <c r="D97" s="252">
        <v>1</v>
      </c>
      <c r="E97" s="219">
        <f t="shared" si="14"/>
        <v>59.880239520958092</v>
      </c>
      <c r="F97" s="181">
        <f t="shared" si="15"/>
        <v>-0.66999999999999993</v>
      </c>
    </row>
    <row r="98" spans="1:6" ht="51.75" thickBot="1">
      <c r="A98" s="135" t="s">
        <v>262</v>
      </c>
      <c r="B98" s="254" t="s">
        <v>263</v>
      </c>
      <c r="C98" s="253">
        <v>180.3</v>
      </c>
      <c r="D98" s="253">
        <v>0</v>
      </c>
      <c r="E98" s="164">
        <f t="shared" si="14"/>
        <v>0</v>
      </c>
      <c r="F98" s="165">
        <f t="shared" si="15"/>
        <v>-180.3</v>
      </c>
    </row>
    <row r="99" spans="1:6" ht="77.25" thickBot="1">
      <c r="A99" s="135" t="s">
        <v>264</v>
      </c>
      <c r="B99" s="254" t="s">
        <v>265</v>
      </c>
      <c r="C99" s="164">
        <f>SUM(C100:C100)</f>
        <v>40</v>
      </c>
      <c r="D99" s="164">
        <f>SUM(D100:D100)</f>
        <v>0</v>
      </c>
      <c r="E99" s="164">
        <f t="shared" si="14"/>
        <v>0</v>
      </c>
      <c r="F99" s="165">
        <f t="shared" si="15"/>
        <v>-40</v>
      </c>
    </row>
    <row r="100" spans="1:6" ht="77.25" thickBot="1">
      <c r="A100" s="255" t="s">
        <v>266</v>
      </c>
      <c r="B100" s="256" t="s">
        <v>265</v>
      </c>
      <c r="C100" s="200">
        <v>40</v>
      </c>
      <c r="D100" s="200">
        <v>0</v>
      </c>
      <c r="E100" s="228">
        <f t="shared" si="14"/>
        <v>0</v>
      </c>
      <c r="F100" s="202">
        <f t="shared" si="15"/>
        <v>-40</v>
      </c>
    </row>
    <row r="101" spans="1:6" ht="64.5" thickBot="1">
      <c r="A101" s="257" t="s">
        <v>269</v>
      </c>
      <c r="B101" s="258" t="s">
        <v>338</v>
      </c>
      <c r="C101" s="216">
        <f>SUM(C102)</f>
        <v>100</v>
      </c>
      <c r="D101" s="216">
        <f>SUM(D102:D103)</f>
        <v>0.5</v>
      </c>
      <c r="E101" s="164">
        <f t="shared" si="14"/>
        <v>0.5</v>
      </c>
      <c r="F101" s="165">
        <f t="shared" si="15"/>
        <v>-99.5</v>
      </c>
    </row>
    <row r="102" spans="1:6" ht="63.75">
      <c r="A102" s="259" t="s">
        <v>339</v>
      </c>
      <c r="B102" s="260" t="s">
        <v>338</v>
      </c>
      <c r="C102" s="261">
        <v>100</v>
      </c>
      <c r="D102" s="261">
        <v>0.5</v>
      </c>
      <c r="E102" s="218">
        <f t="shared" si="14"/>
        <v>0.5</v>
      </c>
      <c r="F102" s="173">
        <f t="shared" si="15"/>
        <v>-99.5</v>
      </c>
    </row>
    <row r="103" spans="1:6" ht="64.5" thickBot="1">
      <c r="A103" s="262" t="s">
        <v>340</v>
      </c>
      <c r="B103" s="263" t="s">
        <v>338</v>
      </c>
      <c r="C103" s="264">
        <v>0</v>
      </c>
      <c r="D103" s="264">
        <v>0</v>
      </c>
      <c r="E103" s="219"/>
      <c r="F103" s="181">
        <f t="shared" si="15"/>
        <v>0</v>
      </c>
    </row>
    <row r="104" spans="1:6" ht="90" thickBot="1">
      <c r="A104" s="257" t="s">
        <v>270</v>
      </c>
      <c r="B104" s="258" t="s">
        <v>341</v>
      </c>
      <c r="C104" s="216">
        <v>5</v>
      </c>
      <c r="D104" s="216">
        <v>0.44</v>
      </c>
      <c r="E104" s="164">
        <f t="shared" si="14"/>
        <v>8.7999999999999989</v>
      </c>
      <c r="F104" s="165">
        <f t="shared" si="15"/>
        <v>-4.5599999999999996</v>
      </c>
    </row>
    <row r="105" spans="1:6" ht="102.75" thickBot="1">
      <c r="A105" s="135" t="s">
        <v>342</v>
      </c>
      <c r="B105" s="254" t="s">
        <v>268</v>
      </c>
      <c r="C105" s="216">
        <f>SUM(C106:C107)</f>
        <v>211.7</v>
      </c>
      <c r="D105" s="216">
        <f t="shared" ref="D105" si="23">SUM(D106:D107)</f>
        <v>4.71</v>
      </c>
      <c r="E105" s="164">
        <f t="shared" si="14"/>
        <v>2.2248464808691546</v>
      </c>
      <c r="F105" s="165">
        <f t="shared" si="15"/>
        <v>-206.98999999999998</v>
      </c>
    </row>
    <row r="106" spans="1:6" ht="102">
      <c r="A106" s="133" t="s">
        <v>343</v>
      </c>
      <c r="B106" s="265" t="s">
        <v>268</v>
      </c>
      <c r="C106" s="261">
        <v>11.7</v>
      </c>
      <c r="D106" s="266">
        <v>4.71</v>
      </c>
      <c r="E106" s="172">
        <f t="shared" si="14"/>
        <v>40.256410256410255</v>
      </c>
      <c r="F106" s="173">
        <f t="shared" si="15"/>
        <v>-6.9899999999999993</v>
      </c>
    </row>
    <row r="107" spans="1:6" ht="102">
      <c r="A107" s="120" t="s">
        <v>267</v>
      </c>
      <c r="B107" s="267" t="s">
        <v>268</v>
      </c>
      <c r="C107" s="268">
        <v>200</v>
      </c>
      <c r="D107" s="269"/>
      <c r="E107" s="176">
        <f t="shared" si="14"/>
        <v>0</v>
      </c>
      <c r="F107" s="177">
        <f t="shared" si="15"/>
        <v>-200</v>
      </c>
    </row>
    <row r="108" spans="1:6">
      <c r="A108" s="270" t="s">
        <v>54</v>
      </c>
      <c r="B108" s="109" t="s">
        <v>55</v>
      </c>
      <c r="C108" s="271">
        <f>SUM(C109)</f>
        <v>0</v>
      </c>
      <c r="D108" s="271">
        <f>SUM(D109)</f>
        <v>59.519999999999996</v>
      </c>
      <c r="E108" s="271"/>
      <c r="F108" s="272">
        <f t="shared" si="15"/>
        <v>59.519999999999996</v>
      </c>
    </row>
    <row r="109" spans="1:6">
      <c r="A109" s="270" t="s">
        <v>56</v>
      </c>
      <c r="B109" s="109" t="s">
        <v>57</v>
      </c>
      <c r="C109" s="273">
        <f>C110</f>
        <v>0</v>
      </c>
      <c r="D109" s="273">
        <f>SUM(D110:D111)</f>
        <v>59.519999999999996</v>
      </c>
      <c r="E109" s="271"/>
      <c r="F109" s="272">
        <f t="shared" si="15"/>
        <v>59.519999999999996</v>
      </c>
    </row>
    <row r="110" spans="1:6">
      <c r="A110" s="117" t="s">
        <v>58</v>
      </c>
      <c r="B110" s="107" t="s">
        <v>57</v>
      </c>
      <c r="C110" s="225">
        <v>0</v>
      </c>
      <c r="D110" s="225">
        <v>13.01</v>
      </c>
      <c r="E110" s="274"/>
      <c r="F110" s="177">
        <f t="shared" si="15"/>
        <v>13.01</v>
      </c>
    </row>
    <row r="111" spans="1:6" ht="15.75" thickBot="1">
      <c r="A111" s="128" t="s">
        <v>198</v>
      </c>
      <c r="B111" s="108" t="s">
        <v>57</v>
      </c>
      <c r="C111" s="195">
        <v>0</v>
      </c>
      <c r="D111" s="195">
        <v>46.51</v>
      </c>
      <c r="E111" s="275"/>
      <c r="F111" s="181">
        <f t="shared" si="15"/>
        <v>46.51</v>
      </c>
    </row>
    <row r="112" spans="1:6" ht="15.75" thickBot="1">
      <c r="A112" s="121" t="s">
        <v>59</v>
      </c>
      <c r="B112" s="122" t="s">
        <v>60</v>
      </c>
      <c r="C112" s="123">
        <f>C113+C144+C146+C148</f>
        <v>1230846.4000000001</v>
      </c>
      <c r="D112" s="123">
        <f>D113+D144+D146+D148</f>
        <v>44426.559999999998</v>
      </c>
      <c r="E112" s="164">
        <f t="shared" si="14"/>
        <v>3.6094316886331219</v>
      </c>
      <c r="F112" s="165">
        <f t="shared" si="15"/>
        <v>-1186419.8400000001</v>
      </c>
    </row>
    <row r="113" spans="1:6" ht="26.25" thickBot="1">
      <c r="A113" s="121" t="s">
        <v>61</v>
      </c>
      <c r="B113" s="124" t="s">
        <v>62</v>
      </c>
      <c r="C113" s="123">
        <f>SUM(C114+C117+C123+C140)</f>
        <v>1230846.4000000001</v>
      </c>
      <c r="D113" s="123">
        <f>SUM(D114+D117+D123+D140)</f>
        <v>59318.82</v>
      </c>
      <c r="E113" s="164">
        <f t="shared" si="14"/>
        <v>4.8193519516326315</v>
      </c>
      <c r="F113" s="165">
        <f t="shared" si="15"/>
        <v>-1171527.58</v>
      </c>
    </row>
    <row r="114" spans="1:6" ht="26.25" thickBot="1">
      <c r="A114" s="121" t="s">
        <v>210</v>
      </c>
      <c r="B114" s="124" t="s">
        <v>271</v>
      </c>
      <c r="C114" s="123">
        <f>SUM(C115:C116)</f>
        <v>382551</v>
      </c>
      <c r="D114" s="123">
        <f>SUM(D115:D116)</f>
        <v>0</v>
      </c>
      <c r="E114" s="164">
        <f t="shared" si="14"/>
        <v>0</v>
      </c>
      <c r="F114" s="165">
        <f t="shared" si="15"/>
        <v>-382551</v>
      </c>
    </row>
    <row r="115" spans="1:6" ht="38.25">
      <c r="A115" s="125" t="s">
        <v>211</v>
      </c>
      <c r="B115" s="126" t="s">
        <v>344</v>
      </c>
      <c r="C115" s="127">
        <v>224739</v>
      </c>
      <c r="D115" s="127">
        <v>0</v>
      </c>
      <c r="E115" s="218">
        <f t="shared" si="14"/>
        <v>0</v>
      </c>
      <c r="F115" s="173">
        <f t="shared" si="15"/>
        <v>-224739</v>
      </c>
    </row>
    <row r="116" spans="1:6" ht="39" thickBot="1">
      <c r="A116" s="128" t="s">
        <v>345</v>
      </c>
      <c r="B116" s="108" t="s">
        <v>272</v>
      </c>
      <c r="C116" s="129">
        <v>157812</v>
      </c>
      <c r="D116" s="129">
        <v>0</v>
      </c>
      <c r="E116" s="219">
        <f t="shared" si="14"/>
        <v>0</v>
      </c>
      <c r="F116" s="181">
        <f t="shared" si="15"/>
        <v>-157812</v>
      </c>
    </row>
    <row r="117" spans="1:6" ht="26.25" thickBot="1">
      <c r="A117" s="121" t="s">
        <v>212</v>
      </c>
      <c r="B117" s="124" t="s">
        <v>273</v>
      </c>
      <c r="C117" s="123">
        <f>SUM(C118:C120)</f>
        <v>175788.40000000002</v>
      </c>
      <c r="D117" s="123">
        <f>SUM(D118:D120)</f>
        <v>0</v>
      </c>
      <c r="E117" s="164">
        <f t="shared" si="14"/>
        <v>0</v>
      </c>
      <c r="F117" s="165">
        <f t="shared" si="15"/>
        <v>-175788.40000000002</v>
      </c>
    </row>
    <row r="118" spans="1:6" ht="114.75">
      <c r="A118" s="125" t="s">
        <v>346</v>
      </c>
      <c r="B118" s="126" t="s">
        <v>347</v>
      </c>
      <c r="C118" s="130">
        <v>121780.32</v>
      </c>
      <c r="D118" s="127">
        <v>0</v>
      </c>
      <c r="E118" s="218">
        <f t="shared" si="14"/>
        <v>0</v>
      </c>
      <c r="F118" s="173">
        <f t="shared" si="15"/>
        <v>-121780.32</v>
      </c>
    </row>
    <row r="119" spans="1:6" ht="102.75" thickBot="1">
      <c r="A119" s="131" t="s">
        <v>348</v>
      </c>
      <c r="B119" s="108" t="s">
        <v>349</v>
      </c>
      <c r="C119" s="132">
        <v>8878.8799999999992</v>
      </c>
      <c r="D119" s="129">
        <v>0</v>
      </c>
      <c r="E119" s="219">
        <f t="shared" si="14"/>
        <v>0</v>
      </c>
      <c r="F119" s="181">
        <f t="shared" si="15"/>
        <v>-8878.8799999999992</v>
      </c>
    </row>
    <row r="120" spans="1:6" ht="15.75" thickBot="1">
      <c r="A120" s="135" t="s">
        <v>350</v>
      </c>
      <c r="B120" s="136" t="s">
        <v>351</v>
      </c>
      <c r="C120" s="123">
        <f>SUM(C121:C122)</f>
        <v>45129.2</v>
      </c>
      <c r="D120" s="123">
        <f t="shared" ref="D120" si="24">SUM(D121:D122)</f>
        <v>0</v>
      </c>
      <c r="E120" s="164">
        <f t="shared" si="14"/>
        <v>0</v>
      </c>
      <c r="F120" s="165">
        <f t="shared" si="15"/>
        <v>-45129.2</v>
      </c>
    </row>
    <row r="121" spans="1:6" ht="39">
      <c r="A121" s="133" t="s">
        <v>352</v>
      </c>
      <c r="B121" s="134" t="s">
        <v>353</v>
      </c>
      <c r="C121" s="130">
        <v>31617</v>
      </c>
      <c r="D121" s="127">
        <v>0</v>
      </c>
      <c r="E121" s="218">
        <f t="shared" si="14"/>
        <v>0</v>
      </c>
      <c r="F121" s="173">
        <f t="shared" si="15"/>
        <v>-31617</v>
      </c>
    </row>
    <row r="122" spans="1:6" ht="51.75" thickBot="1">
      <c r="A122" s="137" t="s">
        <v>352</v>
      </c>
      <c r="B122" s="138" t="s">
        <v>354</v>
      </c>
      <c r="C122" s="132">
        <v>13512.2</v>
      </c>
      <c r="D122" s="129">
        <v>0</v>
      </c>
      <c r="E122" s="219">
        <f t="shared" si="14"/>
        <v>0</v>
      </c>
      <c r="F122" s="181">
        <f t="shared" si="15"/>
        <v>-13512.2</v>
      </c>
    </row>
    <row r="123" spans="1:6" ht="26.25" thickBot="1">
      <c r="A123" s="121" t="s">
        <v>213</v>
      </c>
      <c r="B123" s="124" t="s">
        <v>274</v>
      </c>
      <c r="C123" s="123">
        <f>SUM(C124+C125+C134+C135+C136+C137)</f>
        <v>626231.30000000005</v>
      </c>
      <c r="D123" s="123">
        <f>SUM(D124+D125+D134+D135+D136+D137)</f>
        <v>59318.82</v>
      </c>
      <c r="E123" s="276">
        <f t="shared" si="14"/>
        <v>9.4723499128836242</v>
      </c>
      <c r="F123" s="277">
        <f t="shared" si="15"/>
        <v>-566912.4800000001</v>
      </c>
    </row>
    <row r="124" spans="1:6" ht="39" thickBot="1">
      <c r="A124" s="139" t="s">
        <v>214</v>
      </c>
      <c r="B124" s="140" t="s">
        <v>355</v>
      </c>
      <c r="C124" s="141">
        <v>17432.900000000001</v>
      </c>
      <c r="D124" s="141">
        <v>2005.21</v>
      </c>
      <c r="E124" s="228">
        <f t="shared" si="14"/>
        <v>11.502446523527352</v>
      </c>
      <c r="F124" s="202">
        <f t="shared" si="15"/>
        <v>-15427.690000000002</v>
      </c>
    </row>
    <row r="125" spans="1:6" ht="39" thickBot="1">
      <c r="A125" s="142" t="s">
        <v>215</v>
      </c>
      <c r="B125" s="143" t="s">
        <v>356</v>
      </c>
      <c r="C125" s="144">
        <f>SUM(C126:C133)</f>
        <v>81829.999999999985</v>
      </c>
      <c r="D125" s="144">
        <f t="shared" ref="D125" si="25">SUM(D126:D133)</f>
        <v>15436.08</v>
      </c>
      <c r="E125" s="278">
        <f t="shared" si="14"/>
        <v>18.86359525846267</v>
      </c>
      <c r="F125" s="277">
        <f t="shared" si="15"/>
        <v>-66393.919999999984</v>
      </c>
    </row>
    <row r="126" spans="1:6" ht="76.5">
      <c r="A126" s="125" t="s">
        <v>215</v>
      </c>
      <c r="B126" s="126" t="s">
        <v>357</v>
      </c>
      <c r="C126" s="130">
        <v>321</v>
      </c>
      <c r="D126" s="127">
        <v>0</v>
      </c>
      <c r="E126" s="218">
        <f t="shared" si="14"/>
        <v>0</v>
      </c>
      <c r="F126" s="173">
        <f t="shared" si="15"/>
        <v>-321</v>
      </c>
    </row>
    <row r="127" spans="1:6" ht="63.75">
      <c r="A127" s="116" t="s">
        <v>215</v>
      </c>
      <c r="B127" s="111" t="s">
        <v>358</v>
      </c>
      <c r="C127" s="113">
        <v>77614</v>
      </c>
      <c r="D127" s="112">
        <v>15320.88</v>
      </c>
      <c r="E127" s="224">
        <f t="shared" si="14"/>
        <v>19.739840750380086</v>
      </c>
      <c r="F127" s="177">
        <f t="shared" si="15"/>
        <v>-62293.120000000003</v>
      </c>
    </row>
    <row r="128" spans="1:6" ht="76.5">
      <c r="A128" s="116" t="s">
        <v>215</v>
      </c>
      <c r="B128" s="111" t="s">
        <v>359</v>
      </c>
      <c r="C128" s="113">
        <v>0.2</v>
      </c>
      <c r="D128" s="112">
        <v>0</v>
      </c>
      <c r="E128" s="224">
        <f t="shared" si="14"/>
        <v>0</v>
      </c>
      <c r="F128" s="177">
        <f t="shared" si="15"/>
        <v>-0.2</v>
      </c>
    </row>
    <row r="129" spans="1:6" ht="38.25">
      <c r="A129" s="116" t="s">
        <v>215</v>
      </c>
      <c r="B129" s="111" t="s">
        <v>360</v>
      </c>
      <c r="C129" s="113">
        <v>115.2</v>
      </c>
      <c r="D129" s="112">
        <v>115.2</v>
      </c>
      <c r="E129" s="224">
        <f t="shared" si="14"/>
        <v>100</v>
      </c>
      <c r="F129" s="177">
        <f t="shared" si="15"/>
        <v>0</v>
      </c>
    </row>
    <row r="130" spans="1:6" ht="114.75">
      <c r="A130" s="116" t="s">
        <v>215</v>
      </c>
      <c r="B130" s="111" t="s">
        <v>361</v>
      </c>
      <c r="C130" s="113">
        <v>0.2</v>
      </c>
      <c r="D130" s="112">
        <v>0</v>
      </c>
      <c r="E130" s="224">
        <f t="shared" si="14"/>
        <v>0</v>
      </c>
      <c r="F130" s="177">
        <f t="shared" si="15"/>
        <v>-0.2</v>
      </c>
    </row>
    <row r="131" spans="1:6" ht="63.75">
      <c r="A131" s="116" t="s">
        <v>215</v>
      </c>
      <c r="B131" s="111" t="s">
        <v>362</v>
      </c>
      <c r="C131" s="113">
        <v>935.7</v>
      </c>
      <c r="D131" s="112">
        <v>0</v>
      </c>
      <c r="E131" s="224">
        <f t="shared" si="14"/>
        <v>0</v>
      </c>
      <c r="F131" s="177">
        <f t="shared" si="15"/>
        <v>-935.7</v>
      </c>
    </row>
    <row r="132" spans="1:6" ht="89.25">
      <c r="A132" s="116" t="s">
        <v>215</v>
      </c>
      <c r="B132" s="111" t="s">
        <v>275</v>
      </c>
      <c r="C132" s="113">
        <v>1206</v>
      </c>
      <c r="D132" s="112">
        <v>0</v>
      </c>
      <c r="E132" s="224">
        <f t="shared" si="14"/>
        <v>0</v>
      </c>
      <c r="F132" s="177">
        <f t="shared" si="15"/>
        <v>-1206</v>
      </c>
    </row>
    <row r="133" spans="1:6" ht="102">
      <c r="A133" s="116" t="s">
        <v>216</v>
      </c>
      <c r="B133" s="111" t="s">
        <v>363</v>
      </c>
      <c r="C133" s="113">
        <v>1637.7</v>
      </c>
      <c r="D133" s="112">
        <v>0</v>
      </c>
      <c r="E133" s="224">
        <f t="shared" ref="E133:E152" si="26">D133/C133*100</f>
        <v>0</v>
      </c>
      <c r="F133" s="177">
        <f t="shared" ref="F133:F152" si="27">D133-C133</f>
        <v>-1637.7</v>
      </c>
    </row>
    <row r="134" spans="1:6" ht="63.75">
      <c r="A134" s="116" t="s">
        <v>217</v>
      </c>
      <c r="B134" s="111" t="s">
        <v>364</v>
      </c>
      <c r="C134" s="113">
        <v>89.3</v>
      </c>
      <c r="D134" s="112">
        <v>0</v>
      </c>
      <c r="E134" s="224">
        <f t="shared" si="26"/>
        <v>0</v>
      </c>
      <c r="F134" s="177">
        <f t="shared" si="27"/>
        <v>-89.3</v>
      </c>
    </row>
    <row r="135" spans="1:6" ht="38.25">
      <c r="A135" s="116" t="s">
        <v>218</v>
      </c>
      <c r="B135" s="111" t="s">
        <v>365</v>
      </c>
      <c r="C135" s="113">
        <v>15358.5</v>
      </c>
      <c r="D135" s="112">
        <v>899.53</v>
      </c>
      <c r="E135" s="224">
        <f t="shared" si="26"/>
        <v>5.8568870657941856</v>
      </c>
      <c r="F135" s="177">
        <f t="shared" si="27"/>
        <v>-14458.97</v>
      </c>
    </row>
    <row r="136" spans="1:6" ht="38.25">
      <c r="A136" s="116" t="s">
        <v>276</v>
      </c>
      <c r="B136" s="114" t="s">
        <v>277</v>
      </c>
      <c r="C136" s="113">
        <v>627.6</v>
      </c>
      <c r="D136" s="112">
        <v>0</v>
      </c>
      <c r="E136" s="224">
        <f t="shared" si="26"/>
        <v>0</v>
      </c>
      <c r="F136" s="177">
        <f t="shared" si="27"/>
        <v>-627.6</v>
      </c>
    </row>
    <row r="137" spans="1:6">
      <c r="A137" s="118" t="s">
        <v>219</v>
      </c>
      <c r="B137" s="115" t="s">
        <v>63</v>
      </c>
      <c r="C137" s="110">
        <f>SUM(C138:C139)</f>
        <v>510893</v>
      </c>
      <c r="D137" s="110">
        <f t="shared" ref="D137" si="28">SUM(D138:D139)</f>
        <v>40978</v>
      </c>
      <c r="E137" s="279">
        <f t="shared" si="26"/>
        <v>8.020857596404726</v>
      </c>
      <c r="F137" s="280">
        <f t="shared" si="27"/>
        <v>-469915</v>
      </c>
    </row>
    <row r="138" spans="1:6" ht="63.75">
      <c r="A138" s="116" t="s">
        <v>220</v>
      </c>
      <c r="B138" s="111" t="s">
        <v>366</v>
      </c>
      <c r="C138" s="113">
        <v>203675</v>
      </c>
      <c r="D138" s="112">
        <v>16716</v>
      </c>
      <c r="E138" s="224">
        <f t="shared" si="26"/>
        <v>8.2071928317171974</v>
      </c>
      <c r="F138" s="177">
        <f t="shared" si="27"/>
        <v>-186959</v>
      </c>
    </row>
    <row r="139" spans="1:6" ht="115.5" thickBot="1">
      <c r="A139" s="131" t="s">
        <v>220</v>
      </c>
      <c r="B139" s="138" t="s">
        <v>367</v>
      </c>
      <c r="C139" s="132">
        <v>307218</v>
      </c>
      <c r="D139" s="129">
        <v>24262</v>
      </c>
      <c r="E139" s="219">
        <f t="shared" si="26"/>
        <v>7.8973237245213488</v>
      </c>
      <c r="F139" s="181">
        <f t="shared" si="27"/>
        <v>-282956</v>
      </c>
    </row>
    <row r="140" spans="1:6" ht="15.75" thickBot="1">
      <c r="A140" s="121" t="s">
        <v>368</v>
      </c>
      <c r="B140" s="124" t="s">
        <v>369</v>
      </c>
      <c r="C140" s="123">
        <f>C141+C142</f>
        <v>46275.7</v>
      </c>
      <c r="D140" s="123">
        <f t="shared" ref="D140" si="29">D141+D142</f>
        <v>0</v>
      </c>
      <c r="E140" s="164">
        <f t="shared" si="26"/>
        <v>0</v>
      </c>
      <c r="F140" s="165">
        <f t="shared" si="27"/>
        <v>-46275.7</v>
      </c>
    </row>
    <row r="141" spans="1:6" ht="64.5" thickBot="1">
      <c r="A141" s="145" t="s">
        <v>370</v>
      </c>
      <c r="B141" s="140" t="s">
        <v>371</v>
      </c>
      <c r="C141" s="146">
        <v>21278.1</v>
      </c>
      <c r="D141" s="141">
        <v>0</v>
      </c>
      <c r="E141" s="228">
        <f t="shared" si="26"/>
        <v>0</v>
      </c>
      <c r="F141" s="202">
        <f t="shared" si="27"/>
        <v>-21278.1</v>
      </c>
    </row>
    <row r="142" spans="1:6" ht="26.25" thickBot="1">
      <c r="A142" s="147" t="s">
        <v>372</v>
      </c>
      <c r="B142" s="148" t="s">
        <v>373</v>
      </c>
      <c r="C142" s="123">
        <f>SUM(C143)</f>
        <v>24997.599999999999</v>
      </c>
      <c r="D142" s="123">
        <f t="shared" ref="D142" si="30">SUM(D143)</f>
        <v>0</v>
      </c>
      <c r="E142" s="164">
        <f t="shared" si="26"/>
        <v>0</v>
      </c>
      <c r="F142" s="165">
        <f t="shared" si="27"/>
        <v>-24997.599999999999</v>
      </c>
    </row>
    <row r="143" spans="1:6" ht="64.5" thickBot="1">
      <c r="A143" s="145" t="s">
        <v>374</v>
      </c>
      <c r="B143" s="140" t="s">
        <v>375</v>
      </c>
      <c r="C143" s="146">
        <v>24997.599999999999</v>
      </c>
      <c r="D143" s="141">
        <v>0</v>
      </c>
      <c r="E143" s="228">
        <f t="shared" si="26"/>
        <v>0</v>
      </c>
      <c r="F143" s="202">
        <f t="shared" si="27"/>
        <v>-24997.599999999999</v>
      </c>
    </row>
    <row r="144" spans="1:6" ht="26.25" thickBot="1">
      <c r="A144" s="281" t="s">
        <v>376</v>
      </c>
      <c r="B144" s="124" t="s">
        <v>377</v>
      </c>
      <c r="C144" s="197">
        <f>SUM(C145)</f>
        <v>0</v>
      </c>
      <c r="D144" s="197">
        <f>SUM(D145)</f>
        <v>0</v>
      </c>
      <c r="E144" s="164"/>
      <c r="F144" s="207">
        <f t="shared" si="27"/>
        <v>0</v>
      </c>
    </row>
    <row r="145" spans="1:6" ht="26.25" thickBot="1">
      <c r="A145" s="282" t="s">
        <v>378</v>
      </c>
      <c r="B145" s="140" t="s">
        <v>377</v>
      </c>
      <c r="C145" s="283">
        <v>0</v>
      </c>
      <c r="D145" s="210">
        <v>0</v>
      </c>
      <c r="E145" s="284"/>
      <c r="F145" s="202">
        <f t="shared" si="27"/>
        <v>0</v>
      </c>
    </row>
    <row r="146" spans="1:6" ht="26.25" thickBot="1">
      <c r="A146" s="121" t="s">
        <v>379</v>
      </c>
      <c r="B146" s="124" t="s">
        <v>380</v>
      </c>
      <c r="C146" s="164">
        <f>SUM(C147)</f>
        <v>0</v>
      </c>
      <c r="D146" s="164">
        <f>SUM(D147)</f>
        <v>0</v>
      </c>
      <c r="E146" s="164"/>
      <c r="F146" s="165">
        <f t="shared" si="27"/>
        <v>0</v>
      </c>
    </row>
    <row r="147" spans="1:6" ht="39" thickBot="1">
      <c r="A147" s="139" t="s">
        <v>381</v>
      </c>
      <c r="B147" s="140" t="s">
        <v>382</v>
      </c>
      <c r="C147" s="283">
        <v>0</v>
      </c>
      <c r="D147" s="200">
        <v>0</v>
      </c>
      <c r="E147" s="228"/>
      <c r="F147" s="202">
        <f t="shared" si="27"/>
        <v>0</v>
      </c>
    </row>
    <row r="148" spans="1:6" ht="64.5" thickBot="1">
      <c r="A148" s="121" t="s">
        <v>278</v>
      </c>
      <c r="B148" s="122" t="s">
        <v>279</v>
      </c>
      <c r="C148" s="197">
        <f>SUM(C149:C150)</f>
        <v>0</v>
      </c>
      <c r="D148" s="197">
        <f>SUM(D149:D150)</f>
        <v>-14892.26</v>
      </c>
      <c r="E148" s="164"/>
      <c r="F148" s="165">
        <f t="shared" si="27"/>
        <v>-14892.26</v>
      </c>
    </row>
    <row r="149" spans="1:6" ht="63.75">
      <c r="A149" s="125" t="s">
        <v>280</v>
      </c>
      <c r="B149" s="106" t="s">
        <v>279</v>
      </c>
      <c r="C149" s="285">
        <v>0</v>
      </c>
      <c r="D149" s="193">
        <v>-896.42</v>
      </c>
      <c r="E149" s="218"/>
      <c r="F149" s="173">
        <f t="shared" si="27"/>
        <v>-896.42</v>
      </c>
    </row>
    <row r="150" spans="1:6" ht="63.75">
      <c r="A150" s="116" t="s">
        <v>281</v>
      </c>
      <c r="B150" s="107" t="s">
        <v>279</v>
      </c>
      <c r="C150" s="286">
        <v>0</v>
      </c>
      <c r="D150" s="225">
        <v>-13995.84</v>
      </c>
      <c r="E150" s="224"/>
      <c r="F150" s="177">
        <f t="shared" si="27"/>
        <v>-13995.84</v>
      </c>
    </row>
    <row r="151" spans="1:6" ht="64.5" thickBot="1">
      <c r="A151" s="131" t="s">
        <v>383</v>
      </c>
      <c r="B151" s="108" t="s">
        <v>279</v>
      </c>
      <c r="C151" s="195">
        <v>0</v>
      </c>
      <c r="D151" s="195">
        <v>0</v>
      </c>
      <c r="E151" s="219"/>
      <c r="F151" s="181">
        <f t="shared" si="27"/>
        <v>0</v>
      </c>
    </row>
    <row r="152" spans="1:6" ht="15.75" thickBot="1">
      <c r="A152" s="121"/>
      <c r="B152" s="124" t="s">
        <v>64</v>
      </c>
      <c r="C152" s="287">
        <f>C5+C112</f>
        <v>1829492.4000000001</v>
      </c>
      <c r="D152" s="287">
        <f>D5+D112</f>
        <v>77833.209999999992</v>
      </c>
      <c r="E152" s="164">
        <f t="shared" si="26"/>
        <v>4.2543609363996264</v>
      </c>
      <c r="F152" s="207">
        <f t="shared" si="27"/>
        <v>-1751659.1900000002</v>
      </c>
    </row>
  </sheetData>
  <mergeCells count="1">
    <mergeCell ref="A1:F1"/>
  </mergeCells>
  <pageMargins left="0.70866141732283472" right="0" top="0.23622047244094491" bottom="0.11811023622047245" header="0.31496062992125984" footer="0.31496062992125984"/>
  <pageSetup paperSize="9" scale="75" fitToHeight="8" orientation="portrait" r:id="rId1"/>
  <legacyDrawing r:id="rId2"/>
</worksheet>
</file>

<file path=xl/worksheets/sheet2.xml><?xml version="1.0" encoding="utf-8"?>
<worksheet xmlns="http://schemas.openxmlformats.org/spreadsheetml/2006/main" xmlns:r="http://schemas.openxmlformats.org/officeDocument/2006/relationships">
  <dimension ref="A1:S72"/>
  <sheetViews>
    <sheetView tabSelected="1" topLeftCell="A46" workbookViewId="0">
      <selection activeCell="C72" sqref="C72"/>
    </sheetView>
  </sheetViews>
  <sheetFormatPr defaultRowHeight="15"/>
  <cols>
    <col min="1" max="1" width="12.7109375" style="1" customWidth="1"/>
    <col min="2" max="2" width="53" style="1" customWidth="1"/>
    <col min="3" max="3" width="14.5703125" style="1" customWidth="1"/>
    <col min="4" max="4" width="8.42578125" style="1" hidden="1" customWidth="1"/>
    <col min="5" max="5" width="15" style="1" customWidth="1"/>
    <col min="6" max="6" width="13.5703125" style="59" customWidth="1"/>
    <col min="7" max="7" width="6.7109375" style="1" hidden="1" customWidth="1"/>
    <col min="8" max="8" width="15" style="1" customWidth="1"/>
    <col min="9" max="9" width="9.140625" style="1"/>
    <col min="10" max="10" width="11.28515625" style="1" customWidth="1"/>
    <col min="11" max="16384" width="9.140625" style="1"/>
  </cols>
  <sheetData>
    <row r="1" spans="1:19" ht="19.5">
      <c r="A1" s="289" t="s">
        <v>72</v>
      </c>
      <c r="B1" s="289"/>
      <c r="C1" s="289"/>
      <c r="D1" s="289"/>
      <c r="E1" s="289"/>
      <c r="F1" s="289"/>
      <c r="G1" s="289"/>
      <c r="H1" s="289"/>
    </row>
    <row r="2" spans="1:19" ht="19.5">
      <c r="A2" s="290" t="s">
        <v>397</v>
      </c>
      <c r="B2" s="290"/>
      <c r="C2" s="290"/>
      <c r="D2" s="290"/>
      <c r="E2" s="290"/>
      <c r="F2" s="290"/>
      <c r="G2" s="290"/>
      <c r="H2" s="290"/>
    </row>
    <row r="3" spans="1:19" ht="15.75">
      <c r="A3" s="2"/>
      <c r="B3" s="2"/>
      <c r="C3" s="2"/>
      <c r="D3" s="2"/>
      <c r="E3" s="2"/>
      <c r="F3" s="291"/>
      <c r="G3" s="291"/>
      <c r="H3" s="291"/>
    </row>
    <row r="4" spans="1:19" s="3" customFormat="1" ht="110.25" customHeight="1">
      <c r="A4" s="85" t="s">
        <v>73</v>
      </c>
      <c r="B4" s="85" t="s">
        <v>74</v>
      </c>
      <c r="C4" s="86" t="s">
        <v>398</v>
      </c>
      <c r="D4" s="85" t="s">
        <v>75</v>
      </c>
      <c r="E4" s="86" t="s">
        <v>194</v>
      </c>
      <c r="F4" s="86" t="s">
        <v>399</v>
      </c>
      <c r="G4" s="85" t="s">
        <v>76</v>
      </c>
      <c r="H4" s="87" t="s">
        <v>195</v>
      </c>
    </row>
    <row r="5" spans="1:19" s="3" customFormat="1" ht="15.75">
      <c r="A5" s="85">
        <v>1</v>
      </c>
      <c r="B5" s="85">
        <v>2</v>
      </c>
      <c r="C5" s="86">
        <v>3</v>
      </c>
      <c r="D5" s="85"/>
      <c r="E5" s="86">
        <v>4</v>
      </c>
      <c r="F5" s="86">
        <v>5</v>
      </c>
      <c r="G5" s="85"/>
      <c r="H5" s="87">
        <v>6</v>
      </c>
    </row>
    <row r="6" spans="1:19" ht="15.75">
      <c r="A6" s="4">
        <v>100</v>
      </c>
      <c r="B6" s="5" t="s">
        <v>77</v>
      </c>
      <c r="C6" s="89">
        <f>SUM(C7:C14)</f>
        <v>134549.00000000003</v>
      </c>
      <c r="D6" s="89"/>
      <c r="E6" s="89">
        <f>SUM(E7:E14)</f>
        <v>130954.00000000001</v>
      </c>
      <c r="F6" s="89">
        <f>SUM(F7:F14)</f>
        <v>3509.7499999999995</v>
      </c>
      <c r="G6" s="57"/>
      <c r="H6" s="299">
        <f>F6/E6*100</f>
        <v>2.6801395910014199</v>
      </c>
    </row>
    <row r="7" spans="1:19" s="9" customFormat="1" ht="31.5">
      <c r="A7" s="7">
        <v>102</v>
      </c>
      <c r="B7" s="8" t="s">
        <v>78</v>
      </c>
      <c r="C7" s="90">
        <v>2421.4899999999998</v>
      </c>
      <c r="D7" s="90"/>
      <c r="E7" s="90">
        <v>2421.4899999999998</v>
      </c>
      <c r="F7" s="90">
        <v>50</v>
      </c>
      <c r="G7" s="300"/>
      <c r="H7" s="98">
        <f>F7/E7*100</f>
        <v>2.0648443726796315</v>
      </c>
    </row>
    <row r="8" spans="1:19" ht="47.25">
      <c r="A8" s="10">
        <v>103</v>
      </c>
      <c r="B8" s="8" t="s">
        <v>79</v>
      </c>
      <c r="C8" s="91">
        <v>4307.37</v>
      </c>
      <c r="D8" s="91"/>
      <c r="E8" s="91">
        <v>4307.37</v>
      </c>
      <c r="F8" s="91">
        <v>56</v>
      </c>
      <c r="G8" s="55"/>
      <c r="H8" s="98">
        <f>F8/E8*100</f>
        <v>1.3000972751354076</v>
      </c>
      <c r="L8" s="11"/>
      <c r="M8" s="11"/>
      <c r="N8" s="12"/>
      <c r="O8" s="11"/>
      <c r="P8" s="11"/>
      <c r="Q8" s="11"/>
      <c r="R8" s="11"/>
      <c r="S8" s="13"/>
    </row>
    <row r="9" spans="1:19" ht="63">
      <c r="A9" s="10">
        <v>104</v>
      </c>
      <c r="B9" s="8" t="s">
        <v>80</v>
      </c>
      <c r="C9" s="91">
        <v>84456.24</v>
      </c>
      <c r="D9" s="91"/>
      <c r="E9" s="91">
        <v>84456.24</v>
      </c>
      <c r="F9" s="91">
        <v>1816.87</v>
      </c>
      <c r="G9" s="55"/>
      <c r="H9" s="98">
        <f t="shared" ref="H9:H61" si="0">F9/E9*100</f>
        <v>2.1512560824398523</v>
      </c>
      <c r="L9" s="14"/>
      <c r="M9" s="15"/>
      <c r="N9" s="16"/>
      <c r="O9" s="17"/>
      <c r="P9" s="18"/>
      <c r="Q9" s="17"/>
      <c r="R9" s="18"/>
      <c r="S9" s="13"/>
    </row>
    <row r="10" spans="1:19" ht="15.75">
      <c r="A10" s="10">
        <v>105</v>
      </c>
      <c r="B10" s="8" t="s">
        <v>81</v>
      </c>
      <c r="C10" s="91">
        <v>89.3</v>
      </c>
      <c r="D10" s="91"/>
      <c r="E10" s="91">
        <v>89.3</v>
      </c>
      <c r="F10" s="91">
        <v>0</v>
      </c>
      <c r="G10" s="55"/>
      <c r="H10" s="98">
        <f t="shared" si="0"/>
        <v>0</v>
      </c>
      <c r="L10" s="19"/>
      <c r="M10" s="20"/>
      <c r="N10" s="21"/>
      <c r="O10" s="22"/>
      <c r="P10" s="22"/>
      <c r="Q10" s="22"/>
      <c r="R10" s="23"/>
      <c r="S10" s="13"/>
    </row>
    <row r="11" spans="1:19" ht="47.25">
      <c r="A11" s="10">
        <v>106</v>
      </c>
      <c r="B11" s="8" t="s">
        <v>82</v>
      </c>
      <c r="C11" s="91">
        <v>21635.4</v>
      </c>
      <c r="D11" s="91"/>
      <c r="E11" s="91">
        <v>21635.4</v>
      </c>
      <c r="F11" s="91">
        <v>1575.36</v>
      </c>
      <c r="G11" s="55"/>
      <c r="H11" s="98">
        <f t="shared" si="0"/>
        <v>7.2813999278959471</v>
      </c>
      <c r="L11" s="24"/>
      <c r="M11" s="20"/>
      <c r="N11" s="25"/>
      <c r="O11" s="26"/>
      <c r="P11" s="26"/>
      <c r="Q11" s="26"/>
      <c r="R11" s="23"/>
      <c r="S11" s="13"/>
    </row>
    <row r="12" spans="1:19" ht="15.75">
      <c r="A12" s="10">
        <v>107</v>
      </c>
      <c r="B12" s="8" t="s">
        <v>83</v>
      </c>
      <c r="C12" s="91">
        <v>0</v>
      </c>
      <c r="D12" s="91"/>
      <c r="E12" s="91">
        <v>0</v>
      </c>
      <c r="F12" s="91">
        <v>0</v>
      </c>
      <c r="G12" s="55"/>
      <c r="H12" s="98">
        <v>0</v>
      </c>
      <c r="L12" s="24"/>
      <c r="M12" s="20"/>
      <c r="N12" s="25"/>
      <c r="O12" s="26"/>
      <c r="P12" s="23"/>
      <c r="Q12" s="26"/>
      <c r="R12" s="23"/>
      <c r="S12" s="13"/>
    </row>
    <row r="13" spans="1:19" ht="15.75">
      <c r="A13" s="10">
        <v>111</v>
      </c>
      <c r="B13" s="8" t="s">
        <v>84</v>
      </c>
      <c r="C13" s="91">
        <v>10000</v>
      </c>
      <c r="D13" s="91"/>
      <c r="E13" s="91">
        <v>6405</v>
      </c>
      <c r="F13" s="91">
        <v>0</v>
      </c>
      <c r="G13" s="55"/>
      <c r="H13" s="98">
        <v>0</v>
      </c>
      <c r="J13" s="102"/>
      <c r="L13" s="24"/>
      <c r="M13" s="20"/>
      <c r="N13" s="25"/>
      <c r="O13" s="26"/>
      <c r="P13" s="26"/>
      <c r="Q13" s="26"/>
      <c r="R13" s="23"/>
      <c r="S13" s="13"/>
    </row>
    <row r="14" spans="1:19" ht="15.75">
      <c r="A14" s="10">
        <v>113</v>
      </c>
      <c r="B14" s="8" t="s">
        <v>85</v>
      </c>
      <c r="C14" s="91">
        <v>11639.2</v>
      </c>
      <c r="D14" s="91"/>
      <c r="E14" s="91">
        <v>11639.2</v>
      </c>
      <c r="F14" s="91">
        <v>11.52</v>
      </c>
      <c r="G14" s="55"/>
      <c r="H14" s="98">
        <f t="shared" si="0"/>
        <v>9.8975874630558791E-2</v>
      </c>
      <c r="L14" s="24"/>
      <c r="M14" s="20"/>
      <c r="N14" s="25"/>
      <c r="O14" s="26"/>
      <c r="P14" s="23"/>
      <c r="Q14" s="26"/>
      <c r="R14" s="23"/>
      <c r="S14" s="13"/>
    </row>
    <row r="15" spans="1:19" ht="31.5">
      <c r="A15" s="27">
        <v>300</v>
      </c>
      <c r="B15" s="28" t="s">
        <v>86</v>
      </c>
      <c r="C15" s="92">
        <f>SUM(C16:C19)</f>
        <v>10796.769999999999</v>
      </c>
      <c r="D15" s="92"/>
      <c r="E15" s="92">
        <f>SUM(E16:E19)</f>
        <v>10796.769999999999</v>
      </c>
      <c r="F15" s="92">
        <f>SUM(F16:F19)</f>
        <v>498.24</v>
      </c>
      <c r="G15" s="301"/>
      <c r="H15" s="302">
        <f t="shared" si="0"/>
        <v>4.6147134744928353</v>
      </c>
      <c r="J15" s="102"/>
      <c r="L15" s="24"/>
      <c r="M15" s="20"/>
      <c r="N15" s="25"/>
      <c r="O15" s="26"/>
      <c r="P15" s="26"/>
      <c r="Q15" s="26"/>
      <c r="R15" s="23"/>
      <c r="S15" s="13"/>
    </row>
    <row r="16" spans="1:19" ht="15.75">
      <c r="A16" s="10">
        <v>302</v>
      </c>
      <c r="B16" s="8" t="s">
        <v>87</v>
      </c>
      <c r="C16" s="91">
        <v>0</v>
      </c>
      <c r="D16" s="91"/>
      <c r="E16" s="91">
        <v>0</v>
      </c>
      <c r="F16" s="91">
        <v>0</v>
      </c>
      <c r="G16" s="55"/>
      <c r="H16" s="98">
        <v>0</v>
      </c>
      <c r="L16" s="24"/>
      <c r="M16" s="20"/>
      <c r="N16" s="25"/>
      <c r="O16" s="26"/>
      <c r="P16" s="26"/>
      <c r="Q16" s="26"/>
      <c r="R16" s="23"/>
      <c r="S16" s="13"/>
    </row>
    <row r="17" spans="1:19" ht="47.25">
      <c r="A17" s="10">
        <v>309</v>
      </c>
      <c r="B17" s="8" t="s">
        <v>88</v>
      </c>
      <c r="C17" s="91">
        <v>500</v>
      </c>
      <c r="D17" s="91"/>
      <c r="E17" s="91">
        <v>500</v>
      </c>
      <c r="F17" s="91">
        <v>0</v>
      </c>
      <c r="G17" s="55"/>
      <c r="H17" s="98">
        <f t="shared" si="0"/>
        <v>0</v>
      </c>
      <c r="L17" s="24"/>
      <c r="M17" s="20"/>
      <c r="N17" s="25"/>
      <c r="O17" s="26"/>
      <c r="P17" s="23"/>
      <c r="Q17" s="26"/>
      <c r="R17" s="23"/>
      <c r="S17" s="13"/>
    </row>
    <row r="18" spans="1:19" ht="15.75">
      <c r="A18" s="10">
        <v>310</v>
      </c>
      <c r="B18" s="8" t="s">
        <v>89</v>
      </c>
      <c r="C18" s="91">
        <v>8918.2199999999993</v>
      </c>
      <c r="D18" s="91"/>
      <c r="E18" s="91">
        <v>8918.2199999999993</v>
      </c>
      <c r="F18" s="91">
        <v>498.24</v>
      </c>
      <c r="G18" s="55"/>
      <c r="H18" s="98">
        <f t="shared" si="0"/>
        <v>5.5867650719538213</v>
      </c>
      <c r="L18" s="29"/>
      <c r="M18" s="30"/>
      <c r="N18" s="31"/>
      <c r="O18" s="32"/>
      <c r="P18" s="32"/>
      <c r="Q18" s="32"/>
      <c r="R18" s="23"/>
      <c r="S18" s="13"/>
    </row>
    <row r="19" spans="1:19" ht="31.5">
      <c r="A19" s="10">
        <v>314</v>
      </c>
      <c r="B19" s="8" t="s">
        <v>90</v>
      </c>
      <c r="C19" s="91">
        <v>1378.55</v>
      </c>
      <c r="D19" s="91"/>
      <c r="E19" s="91">
        <v>1378.55</v>
      </c>
      <c r="F19" s="91">
        <v>0</v>
      </c>
      <c r="G19" s="55"/>
      <c r="H19" s="98">
        <f t="shared" si="0"/>
        <v>0</v>
      </c>
      <c r="L19" s="24"/>
      <c r="M19" s="20"/>
      <c r="N19" s="33"/>
      <c r="O19" s="26"/>
      <c r="P19" s="26"/>
      <c r="Q19" s="26"/>
      <c r="R19" s="23"/>
      <c r="S19" s="13"/>
    </row>
    <row r="20" spans="1:19" ht="15.75">
      <c r="A20" s="34">
        <v>400</v>
      </c>
      <c r="B20" s="5" t="s">
        <v>91</v>
      </c>
      <c r="C20" s="89">
        <f>SUM(C21:C26)</f>
        <v>76992.850000000006</v>
      </c>
      <c r="D20" s="89"/>
      <c r="E20" s="89">
        <f>SUM(E21:E26)</f>
        <v>76992.850000000006</v>
      </c>
      <c r="F20" s="89">
        <f>SUM(F21:F26)</f>
        <v>300</v>
      </c>
      <c r="G20" s="57"/>
      <c r="H20" s="299">
        <f t="shared" si="0"/>
        <v>0.3896465710777039</v>
      </c>
      <c r="L20" s="24"/>
      <c r="M20" s="20"/>
      <c r="N20" s="33"/>
      <c r="O20" s="26"/>
      <c r="P20" s="26"/>
      <c r="Q20" s="26"/>
      <c r="R20" s="23"/>
      <c r="S20" s="13"/>
    </row>
    <row r="21" spans="1:19" ht="15.75">
      <c r="A21" s="10">
        <v>405</v>
      </c>
      <c r="B21" s="8" t="s">
        <v>92</v>
      </c>
      <c r="C21" s="91">
        <v>994.2</v>
      </c>
      <c r="D21" s="91"/>
      <c r="E21" s="91">
        <v>994.2</v>
      </c>
      <c r="F21" s="91">
        <v>0</v>
      </c>
      <c r="G21" s="55"/>
      <c r="H21" s="98">
        <f t="shared" si="0"/>
        <v>0</v>
      </c>
      <c r="L21" s="24"/>
      <c r="M21" s="20"/>
      <c r="N21" s="33"/>
      <c r="O21" s="26"/>
      <c r="P21" s="26"/>
      <c r="Q21" s="26"/>
      <c r="R21" s="23"/>
      <c r="S21" s="13"/>
    </row>
    <row r="22" spans="1:19" ht="15.75">
      <c r="A22" s="10">
        <v>406</v>
      </c>
      <c r="B22" s="8" t="s">
        <v>93</v>
      </c>
      <c r="C22" s="91">
        <v>1798.12</v>
      </c>
      <c r="D22" s="91"/>
      <c r="E22" s="91">
        <v>1798.12</v>
      </c>
      <c r="F22" s="91">
        <v>0</v>
      </c>
      <c r="G22" s="55"/>
      <c r="H22" s="98">
        <f t="shared" si="0"/>
        <v>0</v>
      </c>
      <c r="L22" s="24"/>
      <c r="M22" s="20"/>
      <c r="N22" s="33"/>
      <c r="O22" s="26"/>
      <c r="P22" s="26"/>
      <c r="Q22" s="26"/>
      <c r="R22" s="23"/>
      <c r="S22" s="13"/>
    </row>
    <row r="23" spans="1:19" ht="15.75">
      <c r="A23" s="10">
        <v>408</v>
      </c>
      <c r="B23" s="35" t="s">
        <v>94</v>
      </c>
      <c r="C23" s="91">
        <v>660</v>
      </c>
      <c r="D23" s="91"/>
      <c r="E23" s="91">
        <v>660</v>
      </c>
      <c r="F23" s="91">
        <v>0</v>
      </c>
      <c r="G23" s="55"/>
      <c r="H23" s="98">
        <f t="shared" si="0"/>
        <v>0</v>
      </c>
      <c r="L23" s="36"/>
      <c r="M23" s="15"/>
      <c r="N23" s="37"/>
      <c r="O23" s="17"/>
      <c r="P23" s="16"/>
      <c r="Q23" s="17"/>
      <c r="R23" s="23"/>
      <c r="S23" s="13"/>
    </row>
    <row r="24" spans="1:19" ht="15.75">
      <c r="A24" s="10">
        <v>409</v>
      </c>
      <c r="B24" s="38" t="s">
        <v>95</v>
      </c>
      <c r="C24" s="91">
        <v>64322</v>
      </c>
      <c r="D24" s="91"/>
      <c r="E24" s="91">
        <v>64322</v>
      </c>
      <c r="F24" s="91">
        <v>300</v>
      </c>
      <c r="G24" s="55"/>
      <c r="H24" s="98">
        <f t="shared" si="0"/>
        <v>0.4664034078542334</v>
      </c>
      <c r="L24" s="24"/>
      <c r="M24" s="20"/>
      <c r="N24" s="33"/>
      <c r="O24" s="26"/>
      <c r="P24" s="26"/>
      <c r="Q24" s="26"/>
      <c r="R24" s="23"/>
      <c r="S24" s="13"/>
    </row>
    <row r="25" spans="1:19" ht="15.75">
      <c r="A25" s="10">
        <v>410</v>
      </c>
      <c r="B25" s="38" t="s">
        <v>96</v>
      </c>
      <c r="C25" s="91">
        <v>816.74</v>
      </c>
      <c r="D25" s="91"/>
      <c r="E25" s="91">
        <v>816.74</v>
      </c>
      <c r="F25" s="91">
        <v>0</v>
      </c>
      <c r="G25" s="55"/>
      <c r="H25" s="98">
        <f t="shared" si="0"/>
        <v>0</v>
      </c>
      <c r="L25" s="24"/>
      <c r="M25" s="20"/>
      <c r="N25" s="33"/>
      <c r="O25" s="26"/>
      <c r="P25" s="26"/>
      <c r="Q25" s="26"/>
      <c r="R25" s="23"/>
      <c r="S25" s="13"/>
    </row>
    <row r="26" spans="1:19" ht="31.5">
      <c r="A26" s="10">
        <v>412</v>
      </c>
      <c r="B26" s="35" t="s">
        <v>97</v>
      </c>
      <c r="C26" s="91">
        <v>8401.7900000000009</v>
      </c>
      <c r="D26" s="91"/>
      <c r="E26" s="91">
        <v>8401.7900000000009</v>
      </c>
      <c r="F26" s="91">
        <v>0</v>
      </c>
      <c r="G26" s="55"/>
      <c r="H26" s="98">
        <f t="shared" si="0"/>
        <v>0</v>
      </c>
      <c r="L26" s="24"/>
      <c r="M26" s="39"/>
      <c r="N26" s="33"/>
      <c r="O26" s="26"/>
      <c r="P26" s="26"/>
      <c r="Q26" s="26"/>
      <c r="R26" s="23"/>
      <c r="S26" s="13"/>
    </row>
    <row r="27" spans="1:19" s="40" customFormat="1" ht="15.75">
      <c r="A27" s="4">
        <v>500</v>
      </c>
      <c r="B27" s="5" t="s">
        <v>98</v>
      </c>
      <c r="C27" s="89">
        <f>SUM(C28:C31)</f>
        <v>367638.49000000005</v>
      </c>
      <c r="D27" s="89"/>
      <c r="E27" s="89">
        <f>SUM(E28:E31)</f>
        <v>371233.49000000005</v>
      </c>
      <c r="F27" s="89">
        <f>SUM(F28:F31)</f>
        <v>1290</v>
      </c>
      <c r="G27" s="57"/>
      <c r="H27" s="299">
        <f t="shared" si="0"/>
        <v>0.34749020084367921</v>
      </c>
      <c r="J27" s="103" t="s">
        <v>66</v>
      </c>
      <c r="L27" s="24"/>
      <c r="M27" s="41"/>
      <c r="N27" s="33"/>
      <c r="O27" s="26"/>
      <c r="P27" s="23"/>
      <c r="Q27" s="26"/>
      <c r="R27" s="23"/>
      <c r="S27" s="42"/>
    </row>
    <row r="28" spans="1:19" ht="15.75">
      <c r="A28" s="10">
        <v>501</v>
      </c>
      <c r="B28" s="35" t="s">
        <v>99</v>
      </c>
      <c r="C28" s="91">
        <v>165426.1</v>
      </c>
      <c r="D28" s="91"/>
      <c r="E28" s="91">
        <v>165426.1</v>
      </c>
      <c r="F28" s="91">
        <v>0</v>
      </c>
      <c r="G28" s="55"/>
      <c r="H28" s="98">
        <f t="shared" si="0"/>
        <v>0</v>
      </c>
      <c r="L28" s="24"/>
      <c r="M28" s="41"/>
      <c r="N28" s="33"/>
      <c r="O28" s="26"/>
      <c r="P28" s="26"/>
      <c r="Q28" s="26"/>
      <c r="R28" s="23"/>
      <c r="S28" s="13"/>
    </row>
    <row r="29" spans="1:19" ht="15.75">
      <c r="A29" s="10">
        <v>502</v>
      </c>
      <c r="B29" s="35" t="s">
        <v>100</v>
      </c>
      <c r="C29" s="91">
        <v>128467.43</v>
      </c>
      <c r="D29" s="91"/>
      <c r="E29" s="91">
        <v>132062.43</v>
      </c>
      <c r="F29" s="91">
        <v>0</v>
      </c>
      <c r="G29" s="55"/>
      <c r="H29" s="98">
        <f t="shared" si="0"/>
        <v>0</v>
      </c>
      <c r="J29" s="102"/>
      <c r="L29" s="24"/>
      <c r="M29" s="39"/>
      <c r="N29" s="33"/>
      <c r="O29" s="26"/>
      <c r="P29" s="23"/>
      <c r="Q29" s="26"/>
      <c r="R29" s="23"/>
      <c r="S29" s="13"/>
    </row>
    <row r="30" spans="1:19" ht="15.75">
      <c r="A30" s="10">
        <v>503</v>
      </c>
      <c r="B30" s="35" t="s">
        <v>101</v>
      </c>
      <c r="C30" s="91">
        <v>61659.33</v>
      </c>
      <c r="D30" s="91"/>
      <c r="E30" s="91">
        <v>61659.33</v>
      </c>
      <c r="F30" s="91">
        <v>1090</v>
      </c>
      <c r="G30" s="55"/>
      <c r="H30" s="98">
        <f t="shared" si="0"/>
        <v>1.7677778853581443</v>
      </c>
      <c r="L30" s="14"/>
      <c r="M30" s="15"/>
      <c r="N30" s="16"/>
      <c r="O30" s="17"/>
      <c r="P30" s="18"/>
      <c r="Q30" s="17"/>
      <c r="R30" s="23"/>
      <c r="S30" s="13"/>
    </row>
    <row r="31" spans="1:19" ht="31.5">
      <c r="A31" s="10">
        <v>505</v>
      </c>
      <c r="B31" s="35" t="s">
        <v>102</v>
      </c>
      <c r="C31" s="91">
        <v>12085.63</v>
      </c>
      <c r="D31" s="91"/>
      <c r="E31" s="91">
        <v>12085.63</v>
      </c>
      <c r="F31" s="91">
        <v>200</v>
      </c>
      <c r="G31" s="55"/>
      <c r="H31" s="98">
        <f t="shared" si="0"/>
        <v>1.6548578766684072</v>
      </c>
      <c r="L31" s="24"/>
      <c r="M31" s="39"/>
      <c r="N31" s="25"/>
      <c r="O31" s="26"/>
      <c r="P31" s="26"/>
      <c r="Q31" s="26"/>
      <c r="R31" s="23"/>
      <c r="S31" s="13"/>
    </row>
    <row r="32" spans="1:19" s="40" customFormat="1" ht="15.75">
      <c r="A32" s="4">
        <v>600</v>
      </c>
      <c r="B32" s="5" t="s">
        <v>103</v>
      </c>
      <c r="C32" s="89">
        <f>SUM(C33:C35)</f>
        <v>1297.8</v>
      </c>
      <c r="D32" s="89">
        <f>SUM(D35)</f>
        <v>0</v>
      </c>
      <c r="E32" s="89">
        <f>SUM(E33:E35)</f>
        <v>1297.8</v>
      </c>
      <c r="F32" s="89">
        <f>SUM(F33:F35)</f>
        <v>20</v>
      </c>
      <c r="G32" s="57"/>
      <c r="H32" s="299">
        <f t="shared" si="0"/>
        <v>1.5410695022345509</v>
      </c>
      <c r="L32" s="24"/>
      <c r="M32" s="39"/>
      <c r="N32" s="25"/>
      <c r="O32" s="26"/>
      <c r="P32" s="23"/>
      <c r="Q32" s="26"/>
      <c r="R32" s="23"/>
      <c r="S32" s="42"/>
    </row>
    <row r="33" spans="1:19" s="40" customFormat="1" ht="15.75">
      <c r="A33" s="43">
        <v>602</v>
      </c>
      <c r="B33" s="35" t="s">
        <v>104</v>
      </c>
      <c r="C33" s="91">
        <v>90.07</v>
      </c>
      <c r="D33" s="91"/>
      <c r="E33" s="91">
        <v>90.07</v>
      </c>
      <c r="F33" s="91">
        <v>0</v>
      </c>
      <c r="G33" s="55"/>
      <c r="H33" s="98">
        <f t="shared" si="0"/>
        <v>0</v>
      </c>
      <c r="L33" s="24"/>
      <c r="M33" s="39"/>
      <c r="N33" s="25"/>
      <c r="O33" s="26"/>
      <c r="P33" s="23"/>
      <c r="Q33" s="26"/>
      <c r="R33" s="23"/>
      <c r="S33" s="42"/>
    </row>
    <row r="34" spans="1:19" s="40" customFormat="1" ht="31.5">
      <c r="A34" s="43">
        <v>603</v>
      </c>
      <c r="B34" s="35" t="s">
        <v>105</v>
      </c>
      <c r="C34" s="91">
        <v>695</v>
      </c>
      <c r="D34" s="91"/>
      <c r="E34" s="91">
        <v>695</v>
      </c>
      <c r="F34" s="91">
        <v>0</v>
      </c>
      <c r="G34" s="55"/>
      <c r="H34" s="98">
        <f t="shared" si="0"/>
        <v>0</v>
      </c>
      <c r="L34" s="24"/>
      <c r="M34" s="39"/>
      <c r="N34" s="25"/>
      <c r="O34" s="26"/>
      <c r="P34" s="23"/>
      <c r="Q34" s="26"/>
      <c r="R34" s="23"/>
      <c r="S34" s="42"/>
    </row>
    <row r="35" spans="1:19" s="40" customFormat="1" ht="31.5">
      <c r="A35" s="43">
        <v>605</v>
      </c>
      <c r="B35" s="35" t="s">
        <v>106</v>
      </c>
      <c r="C35" s="91">
        <v>512.73</v>
      </c>
      <c r="D35" s="91"/>
      <c r="E35" s="91">
        <v>512.73</v>
      </c>
      <c r="F35" s="91">
        <v>20</v>
      </c>
      <c r="G35" s="55"/>
      <c r="H35" s="98">
        <f t="shared" si="0"/>
        <v>3.9006884715152221</v>
      </c>
      <c r="L35" s="24"/>
      <c r="M35" s="39"/>
      <c r="N35" s="33"/>
      <c r="O35" s="26"/>
      <c r="P35" s="26"/>
      <c r="Q35" s="26"/>
      <c r="R35" s="23"/>
      <c r="S35" s="42"/>
    </row>
    <row r="36" spans="1:19" s="40" customFormat="1" ht="15.75">
      <c r="A36" s="4">
        <v>700</v>
      </c>
      <c r="B36" s="5" t="s">
        <v>107</v>
      </c>
      <c r="C36" s="89">
        <f>SUM(C37:C41)</f>
        <v>1126267.42</v>
      </c>
      <c r="D36" s="89"/>
      <c r="E36" s="89">
        <f>SUM(E37:E41)</f>
        <v>1128330.52</v>
      </c>
      <c r="F36" s="89">
        <f>SUM(F37:F41)</f>
        <v>52284.009999999995</v>
      </c>
      <c r="G36" s="57"/>
      <c r="H36" s="299">
        <f t="shared" si="0"/>
        <v>4.6337495151686579</v>
      </c>
      <c r="J36" s="103" t="s">
        <v>66</v>
      </c>
      <c r="L36" s="24"/>
      <c r="M36" s="39"/>
      <c r="N36" s="25"/>
      <c r="O36" s="26"/>
      <c r="P36" s="23"/>
      <c r="Q36" s="26"/>
      <c r="R36" s="23"/>
      <c r="S36" s="42"/>
    </row>
    <row r="37" spans="1:19" s="40" customFormat="1" ht="15.75">
      <c r="A37" s="44">
        <v>701</v>
      </c>
      <c r="B37" s="35" t="s">
        <v>108</v>
      </c>
      <c r="C37" s="91">
        <v>363527.66</v>
      </c>
      <c r="D37" s="91"/>
      <c r="E37" s="91">
        <v>363527.66</v>
      </c>
      <c r="F37" s="91">
        <v>19189.98</v>
      </c>
      <c r="G37" s="55"/>
      <c r="H37" s="98">
        <f t="shared" si="0"/>
        <v>5.2788225248114546</v>
      </c>
      <c r="L37" s="14"/>
      <c r="M37" s="15"/>
      <c r="N37" s="16"/>
      <c r="O37" s="16"/>
      <c r="P37" s="16"/>
      <c r="Q37" s="17"/>
      <c r="R37" s="23"/>
      <c r="S37" s="42"/>
    </row>
    <row r="38" spans="1:19" s="40" customFormat="1" ht="15.75">
      <c r="A38" s="44">
        <v>702</v>
      </c>
      <c r="B38" s="35" t="s">
        <v>109</v>
      </c>
      <c r="C38" s="91">
        <v>525829.75</v>
      </c>
      <c r="D38" s="91"/>
      <c r="E38" s="91">
        <v>527892.85</v>
      </c>
      <c r="F38" s="91">
        <v>21989.62</v>
      </c>
      <c r="G38" s="55"/>
      <c r="H38" s="98">
        <f t="shared" si="0"/>
        <v>4.1655460951971595</v>
      </c>
      <c r="J38" s="103"/>
      <c r="L38" s="45"/>
      <c r="M38" s="39"/>
      <c r="N38" s="25"/>
      <c r="O38" s="26"/>
      <c r="P38" s="23"/>
      <c r="Q38" s="26"/>
      <c r="R38" s="23"/>
      <c r="S38" s="42"/>
    </row>
    <row r="39" spans="1:19" s="40" customFormat="1" ht="15.75">
      <c r="A39" s="44">
        <v>703</v>
      </c>
      <c r="B39" s="35" t="s">
        <v>196</v>
      </c>
      <c r="C39" s="91">
        <v>166197.29999999999</v>
      </c>
      <c r="D39" s="91"/>
      <c r="E39" s="91">
        <v>166197.29999999999</v>
      </c>
      <c r="F39" s="91">
        <v>10514.85</v>
      </c>
      <c r="G39" s="55"/>
      <c r="H39" s="98">
        <f t="shared" si="0"/>
        <v>6.3267273295053537</v>
      </c>
      <c r="L39" s="45"/>
      <c r="M39" s="39"/>
      <c r="N39" s="25"/>
      <c r="O39" s="26"/>
      <c r="P39" s="23"/>
      <c r="Q39" s="26"/>
      <c r="R39" s="23"/>
      <c r="S39" s="42"/>
    </row>
    <row r="40" spans="1:19" s="40" customFormat="1" ht="15.75">
      <c r="A40" s="44">
        <v>707</v>
      </c>
      <c r="B40" s="35" t="s">
        <v>110</v>
      </c>
      <c r="C40" s="91">
        <v>33916.68</v>
      </c>
      <c r="D40" s="91"/>
      <c r="E40" s="91">
        <v>33916.68</v>
      </c>
      <c r="F40" s="91">
        <v>38.450000000000003</v>
      </c>
      <c r="G40" s="55"/>
      <c r="H40" s="98">
        <f t="shared" si="0"/>
        <v>0.11336604879958771</v>
      </c>
      <c r="L40" s="14"/>
      <c r="M40" s="15"/>
      <c r="N40" s="37"/>
      <c r="O40" s="17"/>
      <c r="P40" s="17"/>
      <c r="Q40" s="17"/>
      <c r="R40" s="23"/>
      <c r="S40" s="42"/>
    </row>
    <row r="41" spans="1:19" s="40" customFormat="1" ht="15.75">
      <c r="A41" s="44">
        <v>709</v>
      </c>
      <c r="B41" s="35" t="s">
        <v>111</v>
      </c>
      <c r="C41" s="91">
        <v>36796.03</v>
      </c>
      <c r="D41" s="91"/>
      <c r="E41" s="91">
        <v>36796.03</v>
      </c>
      <c r="F41" s="91">
        <v>551.11</v>
      </c>
      <c r="G41" s="55"/>
      <c r="H41" s="98">
        <f t="shared" si="0"/>
        <v>1.4977430989158342</v>
      </c>
      <c r="L41" s="46"/>
      <c r="M41" s="39"/>
      <c r="N41" s="33"/>
      <c r="O41" s="26"/>
      <c r="P41" s="23"/>
      <c r="Q41" s="26"/>
      <c r="R41" s="23"/>
      <c r="S41" s="42"/>
    </row>
    <row r="42" spans="1:19" s="40" customFormat="1" ht="15.75">
      <c r="A42" s="34">
        <v>800</v>
      </c>
      <c r="B42" s="5" t="s">
        <v>112</v>
      </c>
      <c r="C42" s="89">
        <f>SUM(C43:C44)</f>
        <v>103721.87999999999</v>
      </c>
      <c r="D42" s="89"/>
      <c r="E42" s="89">
        <f>SUM(E43:E44)</f>
        <v>103721.87999999999</v>
      </c>
      <c r="F42" s="89">
        <f>SUM(F43:F44)</f>
        <v>3614.57</v>
      </c>
      <c r="G42" s="57"/>
      <c r="H42" s="299">
        <f t="shared" si="0"/>
        <v>3.4848674165952263</v>
      </c>
      <c r="L42" s="46"/>
      <c r="M42" s="39"/>
      <c r="N42" s="33"/>
      <c r="O42" s="26"/>
      <c r="P42" s="26"/>
      <c r="Q42" s="26"/>
      <c r="R42" s="23"/>
      <c r="S42" s="42"/>
    </row>
    <row r="43" spans="1:19" s="40" customFormat="1" ht="15.75">
      <c r="A43" s="44">
        <v>801</v>
      </c>
      <c r="B43" s="35" t="s">
        <v>113</v>
      </c>
      <c r="C43" s="91">
        <v>78369.87</v>
      </c>
      <c r="D43" s="91"/>
      <c r="E43" s="91">
        <v>78369.87</v>
      </c>
      <c r="F43" s="91">
        <v>3000</v>
      </c>
      <c r="G43" s="55"/>
      <c r="H43" s="98">
        <f t="shared" si="0"/>
        <v>3.8280017562872062</v>
      </c>
      <c r="L43" s="46"/>
      <c r="M43" s="39"/>
      <c r="N43" s="33"/>
      <c r="O43" s="26"/>
      <c r="P43" s="26"/>
      <c r="Q43" s="26"/>
      <c r="R43" s="23"/>
      <c r="S43" s="42"/>
    </row>
    <row r="44" spans="1:19" s="40" customFormat="1" ht="31.5">
      <c r="A44" s="44">
        <v>804</v>
      </c>
      <c r="B44" s="35" t="s">
        <v>114</v>
      </c>
      <c r="C44" s="91">
        <v>25352.01</v>
      </c>
      <c r="D44" s="91"/>
      <c r="E44" s="91">
        <v>25352.01</v>
      </c>
      <c r="F44" s="91">
        <v>614.57000000000005</v>
      </c>
      <c r="G44" s="55"/>
      <c r="H44" s="98">
        <f t="shared" si="0"/>
        <v>2.4241470400177345</v>
      </c>
      <c r="L44" s="46"/>
      <c r="M44" s="39"/>
      <c r="N44" s="33"/>
      <c r="O44" s="26"/>
      <c r="P44" s="23"/>
      <c r="Q44" s="26"/>
      <c r="R44" s="23"/>
      <c r="S44" s="42"/>
    </row>
    <row r="45" spans="1:19" s="40" customFormat="1" ht="15.75">
      <c r="A45" s="47">
        <v>900</v>
      </c>
      <c r="B45" s="5" t="s">
        <v>115</v>
      </c>
      <c r="C45" s="89">
        <f>SUM(C46:C46)</f>
        <v>338.21</v>
      </c>
      <c r="D45" s="89"/>
      <c r="E45" s="89">
        <f>SUM(E46:E46)</f>
        <v>338.21</v>
      </c>
      <c r="F45" s="89">
        <f>SUM(F46:F46)</f>
        <v>0</v>
      </c>
      <c r="G45" s="57"/>
      <c r="H45" s="98">
        <f t="shared" si="0"/>
        <v>0</v>
      </c>
      <c r="L45" s="36"/>
      <c r="M45" s="15"/>
      <c r="N45" s="37"/>
      <c r="O45" s="17"/>
      <c r="P45" s="17"/>
      <c r="Q45" s="17"/>
      <c r="R45" s="23"/>
      <c r="S45" s="42"/>
    </row>
    <row r="46" spans="1:19" s="40" customFormat="1" ht="15.75">
      <c r="A46" s="44">
        <v>909</v>
      </c>
      <c r="B46" s="35" t="s">
        <v>116</v>
      </c>
      <c r="C46" s="91">
        <v>338.21</v>
      </c>
      <c r="D46" s="91"/>
      <c r="E46" s="91">
        <v>338.21</v>
      </c>
      <c r="F46" s="91">
        <v>0</v>
      </c>
      <c r="G46" s="55"/>
      <c r="H46" s="98">
        <f t="shared" si="0"/>
        <v>0</v>
      </c>
      <c r="L46" s="46"/>
      <c r="M46" s="39"/>
      <c r="N46" s="33"/>
      <c r="O46" s="26"/>
      <c r="P46" s="26"/>
      <c r="Q46" s="26"/>
      <c r="R46" s="23"/>
      <c r="S46" s="42"/>
    </row>
    <row r="47" spans="1:19" s="40" customFormat="1" ht="15.75">
      <c r="A47" s="48">
        <v>1000</v>
      </c>
      <c r="B47" s="5" t="s">
        <v>117</v>
      </c>
      <c r="C47" s="89">
        <f>SUM(C48:C52)</f>
        <v>129992.61</v>
      </c>
      <c r="D47" s="89"/>
      <c r="E47" s="89">
        <f>SUM(E48:E52)</f>
        <v>130178.01000000001</v>
      </c>
      <c r="F47" s="89">
        <f>SUM(F48:F52)</f>
        <v>7918.54</v>
      </c>
      <c r="G47" s="57"/>
      <c r="H47" s="299">
        <f t="shared" si="0"/>
        <v>6.0828553148108497</v>
      </c>
      <c r="L47" s="46"/>
      <c r="M47" s="39"/>
      <c r="N47" s="33"/>
      <c r="O47" s="26"/>
      <c r="P47" s="26"/>
      <c r="Q47" s="26"/>
      <c r="R47" s="23"/>
      <c r="S47" s="42"/>
    </row>
    <row r="48" spans="1:19" s="40" customFormat="1" ht="15.75">
      <c r="A48" s="49">
        <v>1001</v>
      </c>
      <c r="B48" s="35" t="s">
        <v>118</v>
      </c>
      <c r="C48" s="91">
        <v>11413.16</v>
      </c>
      <c r="D48" s="91"/>
      <c r="E48" s="91">
        <v>11413.16</v>
      </c>
      <c r="F48" s="91">
        <v>0</v>
      </c>
      <c r="G48" s="55"/>
      <c r="H48" s="98">
        <f t="shared" si="0"/>
        <v>0</v>
      </c>
      <c r="L48" s="50"/>
      <c r="M48" s="15"/>
      <c r="N48" s="37"/>
      <c r="O48" s="17"/>
      <c r="P48" s="18"/>
      <c r="Q48" s="17"/>
      <c r="R48" s="23"/>
      <c r="S48" s="42"/>
    </row>
    <row r="49" spans="1:19" s="40" customFormat="1" ht="15.75">
      <c r="A49" s="49">
        <v>1002</v>
      </c>
      <c r="B49" s="35" t="s">
        <v>119</v>
      </c>
      <c r="C49" s="91">
        <v>3404.67</v>
      </c>
      <c r="D49" s="91"/>
      <c r="E49" s="91">
        <v>3404.67</v>
      </c>
      <c r="F49" s="91">
        <v>250</v>
      </c>
      <c r="G49" s="55"/>
      <c r="H49" s="98">
        <f t="shared" si="0"/>
        <v>7.3428555484085098</v>
      </c>
      <c r="L49" s="46"/>
      <c r="M49" s="39"/>
      <c r="N49" s="33"/>
      <c r="O49" s="26"/>
      <c r="P49" s="26"/>
      <c r="Q49" s="26"/>
      <c r="R49" s="23"/>
      <c r="S49" s="42"/>
    </row>
    <row r="50" spans="1:19" s="51" customFormat="1" ht="15.75">
      <c r="A50" s="49">
        <v>1003</v>
      </c>
      <c r="B50" s="35" t="s">
        <v>120</v>
      </c>
      <c r="C50" s="91">
        <v>109066.26</v>
      </c>
      <c r="D50" s="91"/>
      <c r="E50" s="91">
        <v>109234.96</v>
      </c>
      <c r="F50" s="91">
        <v>7571.73</v>
      </c>
      <c r="G50" s="55"/>
      <c r="H50" s="98">
        <f t="shared" si="0"/>
        <v>6.9315995538424682</v>
      </c>
      <c r="J50" s="298"/>
      <c r="L50" s="52"/>
      <c r="M50" s="15"/>
      <c r="N50" s="37"/>
      <c r="O50" s="17"/>
      <c r="P50" s="18"/>
      <c r="Q50" s="17"/>
      <c r="R50" s="23"/>
      <c r="S50" s="53"/>
    </row>
    <row r="51" spans="1:19" s="51" customFormat="1" ht="15.75">
      <c r="A51" s="49">
        <v>1004</v>
      </c>
      <c r="B51" s="35" t="s">
        <v>404</v>
      </c>
      <c r="C51" s="91">
        <v>425.6</v>
      </c>
      <c r="D51" s="91"/>
      <c r="E51" s="91">
        <v>442.3</v>
      </c>
      <c r="F51" s="91">
        <v>38.81</v>
      </c>
      <c r="G51" s="55"/>
      <c r="H51" s="98">
        <f t="shared" ref="H51" si="1">F51/E51*100</f>
        <v>8.7745873841284201</v>
      </c>
      <c r="J51" s="298"/>
      <c r="L51" s="52"/>
      <c r="M51" s="15"/>
      <c r="N51" s="37"/>
      <c r="O51" s="17"/>
      <c r="P51" s="18"/>
      <c r="Q51" s="17"/>
      <c r="R51" s="23"/>
      <c r="S51" s="53"/>
    </row>
    <row r="52" spans="1:19" s="40" customFormat="1" ht="15.75">
      <c r="A52" s="49">
        <v>1006</v>
      </c>
      <c r="B52" s="35" t="s">
        <v>121</v>
      </c>
      <c r="C52" s="91">
        <v>5682.92</v>
      </c>
      <c r="D52" s="91"/>
      <c r="E52" s="91">
        <v>5682.92</v>
      </c>
      <c r="F52" s="91">
        <v>58</v>
      </c>
      <c r="G52" s="55"/>
      <c r="H52" s="98">
        <f t="shared" si="0"/>
        <v>1.020602084843707</v>
      </c>
      <c r="L52" s="54"/>
      <c r="M52" s="39"/>
      <c r="N52" s="33"/>
      <c r="O52" s="26"/>
      <c r="P52" s="23"/>
      <c r="Q52" s="26"/>
      <c r="R52" s="23"/>
      <c r="S52" s="42"/>
    </row>
    <row r="53" spans="1:19" s="40" customFormat="1" ht="15.75">
      <c r="A53" s="48">
        <v>1100</v>
      </c>
      <c r="B53" s="5" t="s">
        <v>122</v>
      </c>
      <c r="C53" s="89">
        <f>SUM(C54:C55)</f>
        <v>34639.380000000005</v>
      </c>
      <c r="D53" s="89"/>
      <c r="E53" s="89">
        <f t="shared" ref="E53:F53" si="2">SUM(E54:E55)</f>
        <v>34639.380000000005</v>
      </c>
      <c r="F53" s="89">
        <f t="shared" si="2"/>
        <v>2608</v>
      </c>
      <c r="G53" s="57"/>
      <c r="H53" s="299">
        <f t="shared" si="0"/>
        <v>7.5290031172613361</v>
      </c>
      <c r="L53" s="54"/>
      <c r="M53" s="39"/>
      <c r="N53" s="33"/>
      <c r="O53" s="26"/>
      <c r="P53" s="26"/>
      <c r="Q53" s="26"/>
      <c r="R53" s="23"/>
      <c r="S53" s="42"/>
    </row>
    <row r="54" spans="1:19" s="40" customFormat="1" ht="15.75">
      <c r="A54" s="49">
        <v>1101</v>
      </c>
      <c r="B54" s="35" t="s">
        <v>123</v>
      </c>
      <c r="C54" s="91">
        <v>22545.09</v>
      </c>
      <c r="D54" s="91"/>
      <c r="E54" s="91">
        <v>22545.09</v>
      </c>
      <c r="F54" s="91">
        <v>1600</v>
      </c>
      <c r="G54" s="55"/>
      <c r="H54" s="98">
        <f t="shared" si="0"/>
        <v>7.0968889456640012</v>
      </c>
      <c r="L54" s="54"/>
      <c r="M54" s="39"/>
      <c r="N54" s="33"/>
      <c r="O54" s="26"/>
      <c r="P54" s="23"/>
      <c r="Q54" s="26"/>
      <c r="R54" s="23"/>
      <c r="S54" s="42"/>
    </row>
    <row r="55" spans="1:19" s="40" customFormat="1" ht="15.75">
      <c r="A55" s="49">
        <v>1101</v>
      </c>
      <c r="B55" s="35" t="s">
        <v>123</v>
      </c>
      <c r="C55" s="91">
        <v>12094.29</v>
      </c>
      <c r="D55" s="91"/>
      <c r="E55" s="91">
        <v>12094.29</v>
      </c>
      <c r="F55" s="91">
        <v>1008</v>
      </c>
      <c r="G55" s="55"/>
      <c r="H55" s="98">
        <f t="shared" ref="H55" si="3">F55/E55*100</f>
        <v>8.3345115752971033</v>
      </c>
      <c r="L55" s="54"/>
      <c r="M55" s="39"/>
      <c r="N55" s="33"/>
      <c r="O55" s="26"/>
      <c r="P55" s="23"/>
      <c r="Q55" s="26"/>
      <c r="R55" s="23"/>
      <c r="S55" s="42"/>
    </row>
    <row r="56" spans="1:19" s="40" customFormat="1" ht="15.75">
      <c r="A56" s="48">
        <v>1200</v>
      </c>
      <c r="B56" s="5" t="s">
        <v>124</v>
      </c>
      <c r="C56" s="89">
        <f>SUM(C57+C58)</f>
        <v>2738.37</v>
      </c>
      <c r="D56" s="89"/>
      <c r="E56" s="89">
        <f>SUM(E57+E58)</f>
        <v>2738.37</v>
      </c>
      <c r="F56" s="89">
        <f>SUM(F57+F58)</f>
        <v>228.42000000000002</v>
      </c>
      <c r="G56" s="57"/>
      <c r="H56" s="299">
        <f t="shared" si="0"/>
        <v>8.3414586049365127</v>
      </c>
      <c r="L56" s="54"/>
      <c r="M56" s="39"/>
      <c r="N56" s="33"/>
      <c r="O56" s="26"/>
      <c r="P56" s="26"/>
      <c r="Q56" s="26"/>
      <c r="R56" s="23"/>
      <c r="S56" s="42"/>
    </row>
    <row r="57" spans="1:19" s="40" customFormat="1" ht="15.75">
      <c r="A57" s="49">
        <v>1201</v>
      </c>
      <c r="B57" s="35" t="s">
        <v>125</v>
      </c>
      <c r="C57" s="91">
        <v>2354.46</v>
      </c>
      <c r="D57" s="91"/>
      <c r="E57" s="91">
        <v>2354.46</v>
      </c>
      <c r="F57" s="91">
        <v>196.43</v>
      </c>
      <c r="G57" s="55"/>
      <c r="H57" s="98">
        <f t="shared" si="0"/>
        <v>8.3428896647214223</v>
      </c>
      <c r="L57" s="52"/>
      <c r="M57" s="15"/>
      <c r="N57" s="37"/>
      <c r="O57" s="17"/>
      <c r="P57" s="17"/>
      <c r="Q57" s="17"/>
      <c r="R57" s="23"/>
      <c r="S57" s="42"/>
    </row>
    <row r="58" spans="1:19" s="40" customFormat="1" ht="15.75">
      <c r="A58" s="49">
        <v>1202</v>
      </c>
      <c r="B58" s="35" t="s">
        <v>126</v>
      </c>
      <c r="C58" s="91">
        <v>383.91</v>
      </c>
      <c r="D58" s="91"/>
      <c r="E58" s="91">
        <v>383.91</v>
      </c>
      <c r="F58" s="91">
        <v>31.99</v>
      </c>
      <c r="G58" s="55"/>
      <c r="H58" s="98">
        <f t="shared" si="0"/>
        <v>8.3326821390430048</v>
      </c>
      <c r="L58" s="54"/>
      <c r="M58" s="39"/>
      <c r="N58" s="33"/>
      <c r="O58" s="26"/>
      <c r="P58" s="23"/>
      <c r="Q58" s="26"/>
      <c r="R58" s="23"/>
      <c r="S58" s="42"/>
    </row>
    <row r="59" spans="1:19" s="40" customFormat="1" ht="31.5">
      <c r="A59" s="48">
        <v>1300</v>
      </c>
      <c r="B59" s="5" t="s">
        <v>127</v>
      </c>
      <c r="C59" s="89">
        <f>SUM(C60)</f>
        <v>140.75</v>
      </c>
      <c r="D59" s="89"/>
      <c r="E59" s="89">
        <f>SUM(E60)</f>
        <v>140.75</v>
      </c>
      <c r="F59" s="89">
        <f>SUM(F60)</f>
        <v>0</v>
      </c>
      <c r="G59" s="57"/>
      <c r="H59" s="299">
        <f t="shared" si="0"/>
        <v>0</v>
      </c>
      <c r="L59" s="52"/>
      <c r="M59" s="15"/>
      <c r="N59" s="37"/>
      <c r="O59" s="17"/>
      <c r="P59" s="17"/>
      <c r="Q59" s="17"/>
      <c r="R59" s="23"/>
      <c r="S59" s="42"/>
    </row>
    <row r="60" spans="1:19" s="40" customFormat="1" ht="31.5">
      <c r="A60" s="49">
        <v>1301</v>
      </c>
      <c r="B60" s="35" t="s">
        <v>128</v>
      </c>
      <c r="C60" s="91">
        <v>140.75</v>
      </c>
      <c r="D60" s="91"/>
      <c r="E60" s="91">
        <v>140.75</v>
      </c>
      <c r="F60" s="91">
        <v>0</v>
      </c>
      <c r="G60" s="57"/>
      <c r="H60" s="98">
        <f t="shared" si="0"/>
        <v>0</v>
      </c>
      <c r="L60" s="54"/>
      <c r="M60" s="39"/>
      <c r="N60" s="33"/>
      <c r="O60" s="26"/>
      <c r="P60" s="23"/>
      <c r="Q60" s="26"/>
      <c r="R60" s="23"/>
      <c r="S60" s="42"/>
    </row>
    <row r="61" spans="1:19" ht="15.75">
      <c r="A61" s="55"/>
      <c r="B61" s="56" t="s">
        <v>129</v>
      </c>
      <c r="C61" s="89">
        <f>SUM(C6+C15+C20+C27+C32+C36+C42+C45+C47+C53+C56+C59)</f>
        <v>1989113.5300000003</v>
      </c>
      <c r="D61" s="89">
        <f>SUM(D6+D15+D20+D27+D32+D36+D42+D45+D47+D53+D56+D59)</f>
        <v>0</v>
      </c>
      <c r="E61" s="89">
        <f>SUM(E6+E15+E20+E27+E32+E36+E42+E45+E47+E53+E56+E59)</f>
        <v>1991362.0300000003</v>
      </c>
      <c r="F61" s="89">
        <f>SUM(F6+F15+F20+F27+F32+F36+F42+F45+F47+F53+F56+F59)</f>
        <v>72271.529999999984</v>
      </c>
      <c r="G61" s="57"/>
      <c r="H61" s="6">
        <f t="shared" si="0"/>
        <v>3.6292511814137569</v>
      </c>
      <c r="J61" s="102"/>
      <c r="L61" s="54"/>
      <c r="M61" s="39"/>
      <c r="N61" s="25"/>
      <c r="O61" s="26"/>
      <c r="P61" s="23"/>
      <c r="Q61" s="26"/>
      <c r="R61" s="23"/>
      <c r="S61" s="13"/>
    </row>
    <row r="62" spans="1:19" ht="15.75">
      <c r="A62" s="2"/>
      <c r="B62" s="2"/>
      <c r="C62" s="2"/>
      <c r="D62" s="2"/>
      <c r="E62" s="2"/>
      <c r="F62" s="58"/>
      <c r="G62" s="2"/>
      <c r="H62" s="2"/>
      <c r="L62" s="52"/>
      <c r="M62" s="15"/>
      <c r="N62" s="37"/>
      <c r="O62" s="17"/>
      <c r="P62" s="17"/>
      <c r="Q62" s="17"/>
      <c r="R62" s="23"/>
      <c r="S62" s="13"/>
    </row>
    <row r="63" spans="1:19">
      <c r="J63" s="102"/>
      <c r="L63" s="60"/>
      <c r="M63" s="60"/>
      <c r="N63" s="60"/>
      <c r="O63" s="60"/>
      <c r="P63" s="60"/>
      <c r="Q63" s="60"/>
      <c r="R63" s="60"/>
      <c r="S63" s="13"/>
    </row>
    <row r="64" spans="1:19" ht="15" customHeight="1">
      <c r="A64" s="292" t="s">
        <v>282</v>
      </c>
      <c r="B64" s="292"/>
      <c r="C64" s="292"/>
      <c r="D64" s="292"/>
      <c r="E64" s="292"/>
      <c r="F64" s="292"/>
      <c r="G64" s="292"/>
      <c r="H64" s="292"/>
      <c r="L64" s="60"/>
      <c r="M64" s="60"/>
      <c r="N64" s="60"/>
      <c r="O64" s="60"/>
      <c r="P64" s="60"/>
      <c r="Q64" s="60"/>
      <c r="R64" s="60"/>
      <c r="S64" s="13"/>
    </row>
    <row r="65" spans="1:19" ht="15.75">
      <c r="A65" s="292"/>
      <c r="B65" s="292"/>
      <c r="C65" s="292"/>
      <c r="D65" s="292"/>
      <c r="E65" s="292"/>
      <c r="F65" s="292"/>
      <c r="G65" s="292"/>
      <c r="H65" s="292"/>
      <c r="L65" s="61"/>
      <c r="M65" s="61"/>
      <c r="N65" s="61"/>
      <c r="O65" s="61"/>
      <c r="P65" s="61"/>
      <c r="Q65" s="61"/>
      <c r="R65" s="61"/>
      <c r="S65" s="13"/>
    </row>
    <row r="66" spans="1:19" ht="12.75" customHeight="1">
      <c r="A66" s="292"/>
      <c r="B66" s="292"/>
      <c r="C66" s="292"/>
      <c r="D66" s="292"/>
      <c r="E66" s="292"/>
      <c r="F66" s="292"/>
      <c r="G66" s="292"/>
      <c r="H66" s="292"/>
      <c r="L66" s="13"/>
      <c r="M66" s="13"/>
      <c r="N66" s="13"/>
      <c r="O66" s="13"/>
      <c r="P66" s="13"/>
      <c r="Q66" s="13"/>
      <c r="R66" s="13"/>
      <c r="S66" s="13"/>
    </row>
    <row r="67" spans="1:19" ht="44.25" customHeight="1">
      <c r="A67" s="292"/>
      <c r="B67" s="292"/>
      <c r="C67" s="292"/>
      <c r="D67" s="292"/>
      <c r="E67" s="292"/>
      <c r="F67" s="292"/>
      <c r="G67" s="292"/>
      <c r="H67" s="292"/>
      <c r="L67" s="62"/>
      <c r="M67" s="62"/>
      <c r="N67" s="62"/>
      <c r="O67" s="62"/>
      <c r="P67" s="62"/>
      <c r="Q67" s="62"/>
      <c r="R67" s="62"/>
      <c r="S67" s="13"/>
    </row>
    <row r="68" spans="1:19" ht="12.75" hidden="1" customHeight="1">
      <c r="A68" s="292"/>
      <c r="B68" s="292"/>
      <c r="C68" s="292"/>
      <c r="D68" s="292"/>
      <c r="E68" s="292"/>
      <c r="F68" s="292"/>
      <c r="G68" s="292"/>
      <c r="H68" s="292"/>
      <c r="L68" s="62"/>
      <c r="M68" s="62"/>
      <c r="N68" s="62"/>
      <c r="O68" s="62"/>
      <c r="P68" s="62"/>
      <c r="Q68" s="62"/>
      <c r="R68" s="62"/>
      <c r="S68" s="13"/>
    </row>
    <row r="69" spans="1:19" ht="12.75" customHeight="1">
      <c r="L69" s="62"/>
      <c r="M69" s="62"/>
      <c r="N69" s="62"/>
      <c r="O69" s="62"/>
      <c r="P69" s="62"/>
      <c r="Q69" s="62"/>
      <c r="R69" s="62"/>
      <c r="S69" s="13"/>
    </row>
    <row r="70" spans="1:19" ht="12.75" customHeight="1">
      <c r="L70" s="62"/>
      <c r="M70" s="62"/>
      <c r="N70" s="62"/>
      <c r="O70" s="62"/>
      <c r="P70" s="62"/>
      <c r="Q70" s="62"/>
      <c r="R70" s="62"/>
      <c r="S70" s="13"/>
    </row>
    <row r="71" spans="1:19" ht="12.75" customHeight="1">
      <c r="L71" s="62"/>
      <c r="M71" s="62"/>
      <c r="N71" s="62"/>
      <c r="O71" s="62"/>
      <c r="P71" s="62"/>
      <c r="Q71" s="62"/>
      <c r="R71" s="62"/>
      <c r="S71" s="13"/>
    </row>
    <row r="72" spans="1:19">
      <c r="L72" s="13"/>
      <c r="M72" s="13"/>
      <c r="N72" s="13"/>
      <c r="O72" s="13"/>
      <c r="P72" s="13"/>
      <c r="Q72" s="13"/>
      <c r="R72" s="13"/>
      <c r="S72" s="13"/>
    </row>
  </sheetData>
  <mergeCells count="4">
    <mergeCell ref="A1:H1"/>
    <mergeCell ref="A2:H2"/>
    <mergeCell ref="F3:H3"/>
    <mergeCell ref="A64:H68"/>
  </mergeCells>
  <pageMargins left="0.70866141732283472" right="0.23622047244094491" top="0.27559055118110237" bottom="0.31496062992125984" header="0.15748031496062992" footer="0.31496062992125984"/>
  <pageSetup paperSize="9" scale="75"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topLeftCell="A4" workbookViewId="0">
      <selection activeCell="D23" sqref="D23"/>
    </sheetView>
  </sheetViews>
  <sheetFormatPr defaultRowHeight="15"/>
  <cols>
    <col min="2" max="2" width="43.42578125" customWidth="1"/>
    <col min="3" max="3" width="31.28515625" customWidth="1"/>
    <col min="4" max="4" width="13.140625" customWidth="1"/>
    <col min="5" max="5" width="13.42578125" customWidth="1"/>
    <col min="6" max="6" width="14" customWidth="1"/>
  </cols>
  <sheetData>
    <row r="2" spans="1:9" ht="15.75" customHeight="1">
      <c r="A2" s="293" t="s">
        <v>137</v>
      </c>
      <c r="B2" s="293"/>
      <c r="C2" s="293"/>
      <c r="D2" s="293"/>
      <c r="E2" s="293"/>
      <c r="F2" s="293"/>
      <c r="G2" s="69"/>
      <c r="H2" s="69"/>
      <c r="I2" s="69"/>
    </row>
    <row r="3" spans="1:9" ht="15.75">
      <c r="A3" s="293"/>
      <c r="B3" s="293"/>
      <c r="C3" s="293"/>
      <c r="D3" s="293"/>
      <c r="E3" s="293"/>
      <c r="F3" s="293"/>
      <c r="G3" s="69"/>
      <c r="H3" s="69"/>
      <c r="I3" s="69"/>
    </row>
    <row r="4" spans="1:9" ht="15.75">
      <c r="A4" s="294" t="s">
        <v>400</v>
      </c>
      <c r="B4" s="294"/>
      <c r="C4" s="294"/>
      <c r="D4" s="294"/>
      <c r="E4" s="294"/>
      <c r="F4" s="294"/>
    </row>
    <row r="5" spans="1:9" ht="76.5">
      <c r="A5" s="72" t="s">
        <v>138</v>
      </c>
      <c r="B5" s="72" t="s">
        <v>139</v>
      </c>
      <c r="C5" s="72" t="s">
        <v>140</v>
      </c>
      <c r="D5" s="70" t="s">
        <v>401</v>
      </c>
      <c r="E5" s="70" t="s">
        <v>402</v>
      </c>
      <c r="F5" s="70" t="s">
        <v>192</v>
      </c>
    </row>
    <row r="6" spans="1:9">
      <c r="A6" s="73">
        <v>1</v>
      </c>
      <c r="B6" s="74">
        <v>2</v>
      </c>
      <c r="C6" s="74">
        <v>3</v>
      </c>
      <c r="D6" s="101">
        <v>4</v>
      </c>
      <c r="E6" s="71"/>
      <c r="F6" s="71"/>
    </row>
    <row r="7" spans="1:9" ht="31.5">
      <c r="A7" s="75" t="s">
        <v>141</v>
      </c>
      <c r="B7" s="76" t="s">
        <v>142</v>
      </c>
      <c r="C7" s="77" t="s">
        <v>143</v>
      </c>
      <c r="D7" s="104">
        <f>SUM(D8)</f>
        <v>159621.13</v>
      </c>
      <c r="E7" s="93">
        <f>SUM(E8)</f>
        <v>-5561.69</v>
      </c>
      <c r="F7" s="84" t="s">
        <v>193</v>
      </c>
    </row>
    <row r="8" spans="1:9" ht="47.25">
      <c r="A8" s="75" t="s">
        <v>144</v>
      </c>
      <c r="B8" s="76" t="s">
        <v>145</v>
      </c>
      <c r="C8" s="77" t="s">
        <v>146</v>
      </c>
      <c r="D8" s="104">
        <f>SUM(D9+D14+D23)</f>
        <v>159621.13</v>
      </c>
      <c r="E8" s="93">
        <f>SUM(E9+E14+E23)</f>
        <v>-5561.69</v>
      </c>
      <c r="F8" s="84" t="s">
        <v>193</v>
      </c>
    </row>
    <row r="9" spans="1:9" ht="31.5">
      <c r="A9" s="78" t="s">
        <v>147</v>
      </c>
      <c r="B9" s="79" t="s">
        <v>148</v>
      </c>
      <c r="C9" s="80" t="s">
        <v>149</v>
      </c>
      <c r="D9" s="105">
        <f>SUM(D10-D12)</f>
        <v>0</v>
      </c>
      <c r="E9" s="94">
        <f>SUM(E10-E12)</f>
        <v>0</v>
      </c>
      <c r="F9" s="84" t="s">
        <v>193</v>
      </c>
    </row>
    <row r="10" spans="1:9" ht="49.5" customHeight="1">
      <c r="A10" s="78" t="s">
        <v>150</v>
      </c>
      <c r="B10" s="79" t="s">
        <v>151</v>
      </c>
      <c r="C10" s="80" t="s">
        <v>152</v>
      </c>
      <c r="D10" s="105">
        <f>SUM(D11)</f>
        <v>5000</v>
      </c>
      <c r="E10" s="94">
        <f>SUM(E11)</f>
        <v>0</v>
      </c>
      <c r="F10" s="83" t="s">
        <v>193</v>
      </c>
    </row>
    <row r="11" spans="1:9" ht="47.25">
      <c r="A11" s="78" t="s">
        <v>153</v>
      </c>
      <c r="B11" s="79" t="s">
        <v>154</v>
      </c>
      <c r="C11" s="80" t="s">
        <v>155</v>
      </c>
      <c r="D11" s="105">
        <v>5000</v>
      </c>
      <c r="E11" s="95">
        <v>0</v>
      </c>
      <c r="F11" s="83" t="s">
        <v>193</v>
      </c>
    </row>
    <row r="12" spans="1:9" ht="47.25">
      <c r="A12" s="78" t="s">
        <v>156</v>
      </c>
      <c r="B12" s="79" t="s">
        <v>157</v>
      </c>
      <c r="C12" s="80" t="s">
        <v>158</v>
      </c>
      <c r="D12" s="105">
        <f>SUM(D13)</f>
        <v>5000</v>
      </c>
      <c r="E12" s="94">
        <f>SUM(E13)</f>
        <v>0</v>
      </c>
      <c r="F12" s="83" t="s">
        <v>193</v>
      </c>
    </row>
    <row r="13" spans="1:9" ht="47.25">
      <c r="A13" s="78" t="s">
        <v>159</v>
      </c>
      <c r="B13" s="79" t="s">
        <v>160</v>
      </c>
      <c r="C13" s="81" t="s">
        <v>161</v>
      </c>
      <c r="D13" s="105">
        <v>5000</v>
      </c>
      <c r="E13" s="95">
        <v>0</v>
      </c>
      <c r="F13" s="83" t="s">
        <v>193</v>
      </c>
    </row>
    <row r="14" spans="1:9" ht="47.25">
      <c r="A14" s="78" t="s">
        <v>162</v>
      </c>
      <c r="B14" s="79" t="s">
        <v>163</v>
      </c>
      <c r="C14" s="80" t="s">
        <v>164</v>
      </c>
      <c r="D14" s="105">
        <f>SUM(D15-D17)</f>
        <v>-2417.8500000000004</v>
      </c>
      <c r="E14" s="94">
        <f>SUM(E15-E17)</f>
        <v>0</v>
      </c>
      <c r="F14" s="83">
        <f>E14/D14</f>
        <v>0</v>
      </c>
    </row>
    <row r="15" spans="1:9" ht="63">
      <c r="A15" s="78" t="s">
        <v>165</v>
      </c>
      <c r="B15" s="79" t="s">
        <v>166</v>
      </c>
      <c r="C15" s="80" t="s">
        <v>167</v>
      </c>
      <c r="D15" s="105">
        <f>SUM(D16)</f>
        <v>10000</v>
      </c>
      <c r="E15" s="94">
        <f>SUM(E16)</f>
        <v>0</v>
      </c>
      <c r="F15" s="83" t="s">
        <v>193</v>
      </c>
    </row>
    <row r="16" spans="1:9" ht="63">
      <c r="A16" s="78" t="s">
        <v>168</v>
      </c>
      <c r="B16" s="79" t="s">
        <v>169</v>
      </c>
      <c r="C16" s="80" t="s">
        <v>170</v>
      </c>
      <c r="D16" s="105">
        <v>10000</v>
      </c>
      <c r="E16" s="95">
        <v>0</v>
      </c>
      <c r="F16" s="83" t="s">
        <v>193</v>
      </c>
    </row>
    <row r="17" spans="1:6" ht="78.75">
      <c r="A17" s="78" t="s">
        <v>171</v>
      </c>
      <c r="B17" s="79" t="s">
        <v>172</v>
      </c>
      <c r="C17" s="80" t="s">
        <v>173</v>
      </c>
      <c r="D17" s="105">
        <f>SUM(D18)</f>
        <v>12417.85</v>
      </c>
      <c r="E17" s="94">
        <f>SUM(E18)</f>
        <v>0</v>
      </c>
      <c r="F17" s="83">
        <f>E18/D18</f>
        <v>0</v>
      </c>
    </row>
    <row r="18" spans="1:6" ht="69" customHeight="1">
      <c r="A18" s="78" t="s">
        <v>174</v>
      </c>
      <c r="B18" s="82" t="s">
        <v>175</v>
      </c>
      <c r="C18" s="80" t="s">
        <v>176</v>
      </c>
      <c r="D18" s="105">
        <v>12417.85</v>
      </c>
      <c r="E18" s="95">
        <v>0</v>
      </c>
      <c r="F18" s="83">
        <f>E18/D18</f>
        <v>0</v>
      </c>
    </row>
    <row r="19" spans="1:6" ht="47.25">
      <c r="A19" s="78" t="s">
        <v>177</v>
      </c>
      <c r="B19" s="79" t="s">
        <v>178</v>
      </c>
      <c r="C19" s="80" t="s">
        <v>179</v>
      </c>
      <c r="D19" s="105">
        <f>SUM(D20)</f>
        <v>0</v>
      </c>
      <c r="E19" s="94">
        <f>SUM(E20)</f>
        <v>0</v>
      </c>
      <c r="F19" s="83" t="s">
        <v>193</v>
      </c>
    </row>
    <row r="20" spans="1:6" ht="127.5" customHeight="1">
      <c r="A20" s="78" t="s">
        <v>180</v>
      </c>
      <c r="B20" s="82" t="s">
        <v>181</v>
      </c>
      <c r="C20" s="80" t="s">
        <v>182</v>
      </c>
      <c r="D20" s="105">
        <v>0</v>
      </c>
      <c r="E20" s="95">
        <v>0</v>
      </c>
      <c r="F20" s="83" t="s">
        <v>193</v>
      </c>
    </row>
    <row r="21" spans="1:6" ht="51" customHeight="1">
      <c r="A21" s="78" t="s">
        <v>183</v>
      </c>
      <c r="B21" s="79" t="s">
        <v>184</v>
      </c>
      <c r="C21" s="80" t="s">
        <v>185</v>
      </c>
      <c r="D21" s="105">
        <f>SUM(D22)</f>
        <v>0</v>
      </c>
      <c r="E21" s="94">
        <f>SUM(E22)</f>
        <v>0</v>
      </c>
      <c r="F21" s="83" t="s">
        <v>193</v>
      </c>
    </row>
    <row r="22" spans="1:6" ht="67.5" customHeight="1">
      <c r="A22" s="78" t="s">
        <v>186</v>
      </c>
      <c r="B22" s="79" t="s">
        <v>187</v>
      </c>
      <c r="C22" s="80" t="s">
        <v>188</v>
      </c>
      <c r="D22" s="105">
        <v>0</v>
      </c>
      <c r="E22" s="96">
        <v>0</v>
      </c>
      <c r="F22" s="83" t="s">
        <v>193</v>
      </c>
    </row>
    <row r="23" spans="1:6" ht="34.5" customHeight="1">
      <c r="A23" s="78" t="s">
        <v>189</v>
      </c>
      <c r="B23" s="79" t="s">
        <v>190</v>
      </c>
      <c r="C23" s="80" t="s">
        <v>191</v>
      </c>
      <c r="D23" s="105">
        <v>162038.98000000001</v>
      </c>
      <c r="E23" s="97">
        <v>-5561.69</v>
      </c>
      <c r="F23" s="84" t="s">
        <v>193</v>
      </c>
    </row>
  </sheetData>
  <mergeCells count="2">
    <mergeCell ref="A2:F3"/>
    <mergeCell ref="A4:F4"/>
  </mergeCells>
  <pageMargins left="0.70866141732283472" right="0.70866141732283472"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B8"/>
  <sheetViews>
    <sheetView workbookViewId="0">
      <selection activeCell="B7" sqref="B7"/>
    </sheetView>
  </sheetViews>
  <sheetFormatPr defaultRowHeight="15"/>
  <cols>
    <col min="1" max="1" width="49.42578125" customWidth="1"/>
    <col min="2" max="2" width="34.85546875" customWidth="1"/>
  </cols>
  <sheetData>
    <row r="2" spans="1:2" ht="18" customHeight="1">
      <c r="A2" s="295" t="s">
        <v>132</v>
      </c>
      <c r="B2" s="295"/>
    </row>
    <row r="3" spans="1:2" s="1" customFormat="1" ht="19.5" customHeight="1">
      <c r="A3" s="295" t="s">
        <v>133</v>
      </c>
      <c r="B3" s="295"/>
    </row>
    <row r="4" spans="1:2" ht="15.75">
      <c r="A4" s="296" t="s">
        <v>403</v>
      </c>
      <c r="B4" s="296"/>
    </row>
    <row r="5" spans="1:2" ht="42.75">
      <c r="A5" s="63" t="s">
        <v>130</v>
      </c>
      <c r="B5" s="64" t="s">
        <v>131</v>
      </c>
    </row>
    <row r="6" spans="1:2">
      <c r="A6" s="65" t="s">
        <v>134</v>
      </c>
      <c r="B6" s="88">
        <v>7758.92</v>
      </c>
    </row>
    <row r="8" spans="1:2">
      <c r="B8" s="1" t="s">
        <v>66</v>
      </c>
    </row>
  </sheetData>
  <mergeCells count="3">
    <mergeCell ref="A2:B2"/>
    <mergeCell ref="A3:B3"/>
    <mergeCell ref="A4:B4"/>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2:B5"/>
  <sheetViews>
    <sheetView workbookViewId="0">
      <selection activeCell="B5" sqref="B5"/>
    </sheetView>
  </sheetViews>
  <sheetFormatPr defaultRowHeight="15"/>
  <cols>
    <col min="1" max="1" width="54" customWidth="1"/>
    <col min="2" max="2" width="17.85546875" customWidth="1"/>
  </cols>
  <sheetData>
    <row r="2" spans="1:2" ht="61.5" customHeight="1">
      <c r="A2" s="297" t="s">
        <v>136</v>
      </c>
      <c r="B2" s="297"/>
    </row>
    <row r="3" spans="1:2" ht="15.75">
      <c r="A3" s="296" t="s">
        <v>400</v>
      </c>
      <c r="B3" s="296"/>
    </row>
    <row r="4" spans="1:2" ht="38.25">
      <c r="A4" s="67" t="s">
        <v>130</v>
      </c>
      <c r="B4" s="68" t="s">
        <v>131</v>
      </c>
    </row>
    <row r="5" spans="1:2" ht="24.75" customHeight="1">
      <c r="A5" s="66" t="s">
        <v>135</v>
      </c>
      <c r="B5" s="99">
        <v>0</v>
      </c>
    </row>
  </sheetData>
  <mergeCells count="2">
    <mergeCell ref="A2:B2"/>
    <mergeCell ref="A3:B3"/>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vt:lpstr>
      <vt:lpstr>Расходы</vt:lpstr>
      <vt:lpstr>Источники</vt:lpstr>
      <vt:lpstr>Муниципальный долг</vt:lpstr>
      <vt:lpstr>Кредиторская задолженность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IvanovaOI</cp:lastModifiedBy>
  <cp:lastPrinted>2021-02-03T06:07:31Z</cp:lastPrinted>
  <dcterms:created xsi:type="dcterms:W3CDTF">2015-01-16T05:02:30Z</dcterms:created>
  <dcterms:modified xsi:type="dcterms:W3CDTF">2021-02-03T06:08:34Z</dcterms:modified>
</cp:coreProperties>
</file>