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95" windowHeight="11760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calcPr calcId="144525"/>
</workbook>
</file>

<file path=xl/calcChain.xml><?xml version="1.0" encoding="utf-8"?>
<calcChain xmlns="http://schemas.openxmlformats.org/spreadsheetml/2006/main">
  <c r="F193" i="4" l="1"/>
  <c r="F192" i="4"/>
  <c r="F191" i="4"/>
  <c r="D190" i="4"/>
  <c r="C190" i="4"/>
  <c r="F189" i="4"/>
  <c r="D188" i="4"/>
  <c r="F188" i="4" s="1"/>
  <c r="C188" i="4"/>
  <c r="F187" i="4"/>
  <c r="D186" i="4"/>
  <c r="C186" i="4"/>
  <c r="F185" i="4"/>
  <c r="E185" i="4"/>
  <c r="D184" i="4"/>
  <c r="C184" i="4"/>
  <c r="F183" i="4"/>
  <c r="E183" i="4"/>
  <c r="C182" i="4"/>
  <c r="F181" i="4"/>
  <c r="E181" i="4"/>
  <c r="F180" i="4"/>
  <c r="E180" i="4"/>
  <c r="D179" i="4"/>
  <c r="E179" i="4" s="1"/>
  <c r="C179" i="4"/>
  <c r="F178" i="4"/>
  <c r="E178" i="4"/>
  <c r="F177" i="4"/>
  <c r="E177" i="4"/>
  <c r="F176" i="4"/>
  <c r="E176" i="4"/>
  <c r="F175" i="4"/>
  <c r="E175" i="4"/>
  <c r="F174" i="4"/>
  <c r="E174" i="4"/>
  <c r="F173" i="4"/>
  <c r="E173" i="4"/>
  <c r="F172" i="4"/>
  <c r="E172" i="4"/>
  <c r="F171" i="4"/>
  <c r="E171" i="4"/>
  <c r="F170" i="4"/>
  <c r="E170" i="4"/>
  <c r="F169" i="4"/>
  <c r="E169" i="4"/>
  <c r="F168" i="4"/>
  <c r="E168" i="4"/>
  <c r="F167" i="4"/>
  <c r="E167" i="4"/>
  <c r="D166" i="4"/>
  <c r="C166" i="4"/>
  <c r="F165" i="4"/>
  <c r="E165" i="4"/>
  <c r="F163" i="4"/>
  <c r="E163" i="4"/>
  <c r="F162" i="4"/>
  <c r="E162" i="4"/>
  <c r="F161" i="4"/>
  <c r="E161" i="4"/>
  <c r="D160" i="4"/>
  <c r="C160" i="4"/>
  <c r="C153" i="4" s="1"/>
  <c r="F159" i="4"/>
  <c r="E159" i="4"/>
  <c r="F158" i="4"/>
  <c r="F157" i="4"/>
  <c r="F156" i="4"/>
  <c r="E156" i="4"/>
  <c r="F155" i="4"/>
  <c r="E155" i="4"/>
  <c r="F154" i="4"/>
  <c r="E154" i="4"/>
  <c r="D153" i="4"/>
  <c r="F152" i="4"/>
  <c r="E152" i="4"/>
  <c r="F151" i="4"/>
  <c r="E151" i="4"/>
  <c r="D150" i="4"/>
  <c r="C150" i="4"/>
  <c r="F147" i="4"/>
  <c r="F146" i="4"/>
  <c r="F145" i="4"/>
  <c r="F144" i="4"/>
  <c r="F143" i="4"/>
  <c r="D142" i="4"/>
  <c r="C142" i="4"/>
  <c r="C141" i="4" s="1"/>
  <c r="F140" i="4"/>
  <c r="F139" i="4"/>
  <c r="E139" i="4"/>
  <c r="F138" i="4"/>
  <c r="E138" i="4"/>
  <c r="D137" i="4"/>
  <c r="C137" i="4"/>
  <c r="C136" i="4" s="1"/>
  <c r="D136" i="4"/>
  <c r="F135" i="4"/>
  <c r="E135" i="4"/>
  <c r="F134" i="4"/>
  <c r="F133" i="4"/>
  <c r="F132" i="4"/>
  <c r="E132" i="4"/>
  <c r="F131" i="4"/>
  <c r="F130" i="4"/>
  <c r="F129" i="4"/>
  <c r="F128" i="4"/>
  <c r="D127" i="4"/>
  <c r="C127" i="4"/>
  <c r="F126" i="4"/>
  <c r="F125" i="4"/>
  <c r="D124" i="4"/>
  <c r="C124" i="4"/>
  <c r="C122" i="4" s="1"/>
  <c r="F123" i="4"/>
  <c r="F121" i="4"/>
  <c r="F120" i="4"/>
  <c r="E120" i="4"/>
  <c r="D119" i="4"/>
  <c r="F119" i="4" s="1"/>
  <c r="C119" i="4"/>
  <c r="C117" i="4" s="1"/>
  <c r="F118" i="4"/>
  <c r="D117" i="4"/>
  <c r="F117" i="4" s="1"/>
  <c r="F116" i="4"/>
  <c r="E116" i="4"/>
  <c r="D115" i="4"/>
  <c r="C115" i="4"/>
  <c r="F114" i="4"/>
  <c r="E114" i="4"/>
  <c r="F113" i="4"/>
  <c r="E113" i="4"/>
  <c r="D112" i="4"/>
  <c r="C112" i="4"/>
  <c r="F111" i="4"/>
  <c r="E111" i="4"/>
  <c r="F110" i="4"/>
  <c r="E110" i="4"/>
  <c r="D109" i="4"/>
  <c r="F109" i="4" s="1"/>
  <c r="C109" i="4"/>
  <c r="F108" i="4"/>
  <c r="E108" i="4"/>
  <c r="F107" i="4"/>
  <c r="F106" i="4"/>
  <c r="E106" i="4"/>
  <c r="F105" i="4"/>
  <c r="F104" i="4"/>
  <c r="E104" i="4"/>
  <c r="F103" i="4"/>
  <c r="E103" i="4"/>
  <c r="F102" i="4"/>
  <c r="F101" i="4"/>
  <c r="F100" i="4"/>
  <c r="F99" i="4"/>
  <c r="E99" i="4"/>
  <c r="F98" i="4"/>
  <c r="E98" i="4"/>
  <c r="D97" i="4"/>
  <c r="C97" i="4"/>
  <c r="F96" i="4"/>
  <c r="E96" i="4"/>
  <c r="F95" i="4"/>
  <c r="E95" i="4"/>
  <c r="D94" i="4"/>
  <c r="C94" i="4"/>
  <c r="F93" i="4"/>
  <c r="E93" i="4"/>
  <c r="F92" i="4"/>
  <c r="E92" i="4"/>
  <c r="D91" i="4"/>
  <c r="C91" i="4"/>
  <c r="F88" i="4"/>
  <c r="E88" i="4"/>
  <c r="D87" i="4"/>
  <c r="C87" i="4"/>
  <c r="C80" i="4" s="1"/>
  <c r="F86" i="4"/>
  <c r="F85" i="4"/>
  <c r="E85" i="4"/>
  <c r="F84" i="4"/>
  <c r="D83" i="4"/>
  <c r="C83" i="4"/>
  <c r="F82" i="4"/>
  <c r="D81" i="4"/>
  <c r="F81" i="4" s="1"/>
  <c r="C81" i="4"/>
  <c r="F79" i="4"/>
  <c r="E79" i="4"/>
  <c r="F78" i="4"/>
  <c r="F77" i="4"/>
  <c r="F76" i="4"/>
  <c r="F75" i="4"/>
  <c r="F74" i="4"/>
  <c r="D73" i="4"/>
  <c r="C73" i="4"/>
  <c r="F72" i="4"/>
  <c r="E72" i="4"/>
  <c r="D71" i="4"/>
  <c r="F71" i="4" s="1"/>
  <c r="C71" i="4"/>
  <c r="F69" i="4"/>
  <c r="E69" i="4"/>
  <c r="D68" i="4"/>
  <c r="C68" i="4"/>
  <c r="F66" i="4"/>
  <c r="E66" i="4"/>
  <c r="F65" i="4"/>
  <c r="E65" i="4"/>
  <c r="F64" i="4"/>
  <c r="E64" i="4"/>
  <c r="F63" i="4"/>
  <c r="E63" i="4"/>
  <c r="D62" i="4"/>
  <c r="C62" i="4"/>
  <c r="C61" i="4" s="1"/>
  <c r="F60" i="4"/>
  <c r="E60" i="4"/>
  <c r="F59" i="4"/>
  <c r="E59" i="4"/>
  <c r="F58" i="4"/>
  <c r="E58" i="4"/>
  <c r="F57" i="4"/>
  <c r="E57" i="4"/>
  <c r="D56" i="4"/>
  <c r="C56" i="4"/>
  <c r="F55" i="4"/>
  <c r="E55" i="4"/>
  <c r="F54" i="4"/>
  <c r="E54" i="4"/>
  <c r="D53" i="4"/>
  <c r="C53" i="4"/>
  <c r="F52" i="4"/>
  <c r="E52" i="4"/>
  <c r="F51" i="4"/>
  <c r="E51" i="4"/>
  <c r="D50" i="4"/>
  <c r="C50" i="4"/>
  <c r="F49" i="4"/>
  <c r="E49" i="4"/>
  <c r="F48" i="4"/>
  <c r="E48" i="4"/>
  <c r="D47" i="4"/>
  <c r="C47" i="4"/>
  <c r="F46" i="4"/>
  <c r="E46" i="4"/>
  <c r="D45" i="4"/>
  <c r="C45" i="4"/>
  <c r="F44" i="4"/>
  <c r="E44" i="4"/>
  <c r="D43" i="4"/>
  <c r="C43" i="4"/>
  <c r="F41" i="4"/>
  <c r="F40" i="4"/>
  <c r="E40" i="4"/>
  <c r="D39" i="4"/>
  <c r="C39" i="4"/>
  <c r="F38" i="4"/>
  <c r="E38" i="4"/>
  <c r="F37" i="4"/>
  <c r="E37" i="4"/>
  <c r="D36" i="4"/>
  <c r="C36" i="4"/>
  <c r="F35" i="4"/>
  <c r="E35" i="4"/>
  <c r="D34" i="4"/>
  <c r="F34" i="4" s="1"/>
  <c r="C34" i="4"/>
  <c r="C33" i="4" s="1"/>
  <c r="F32" i="4"/>
  <c r="E32" i="4"/>
  <c r="D31" i="4"/>
  <c r="C31" i="4"/>
  <c r="F30" i="4"/>
  <c r="E30" i="4"/>
  <c r="D29" i="4"/>
  <c r="C29" i="4"/>
  <c r="F29" i="4" s="1"/>
  <c r="F28" i="4"/>
  <c r="F27" i="4"/>
  <c r="E27" i="4"/>
  <c r="D26" i="4"/>
  <c r="C26" i="4"/>
  <c r="F25" i="4"/>
  <c r="F24" i="4"/>
  <c r="F23" i="4"/>
  <c r="E23" i="4"/>
  <c r="F22" i="4"/>
  <c r="F21" i="4"/>
  <c r="E21" i="4"/>
  <c r="D20" i="4"/>
  <c r="C20" i="4"/>
  <c r="F18" i="4"/>
  <c r="E18" i="4"/>
  <c r="F17" i="4"/>
  <c r="E17" i="4"/>
  <c r="F16" i="4"/>
  <c r="E16" i="4"/>
  <c r="F15" i="4"/>
  <c r="E15" i="4"/>
  <c r="F14" i="4"/>
  <c r="E14" i="4"/>
  <c r="D13" i="4"/>
  <c r="E13" i="4" s="1"/>
  <c r="C13" i="4"/>
  <c r="F12" i="4"/>
  <c r="F11" i="4"/>
  <c r="E11" i="4"/>
  <c r="F10" i="4"/>
  <c r="E10" i="4"/>
  <c r="F9" i="4"/>
  <c r="E9" i="4"/>
  <c r="F8" i="4"/>
  <c r="E8" i="4"/>
  <c r="D7" i="4"/>
  <c r="C7" i="4"/>
  <c r="C6" i="4" s="1"/>
  <c r="H51" i="14"/>
  <c r="F53" i="14"/>
  <c r="E53" i="14"/>
  <c r="C53" i="14"/>
  <c r="H55" i="14"/>
  <c r="E150" i="4" l="1"/>
  <c r="E73" i="4"/>
  <c r="F87" i="4"/>
  <c r="F91" i="4"/>
  <c r="F97" i="4"/>
  <c r="E115" i="4"/>
  <c r="F127" i="4"/>
  <c r="E29" i="4"/>
  <c r="D80" i="4"/>
  <c r="F80" i="4" s="1"/>
  <c r="C90" i="4"/>
  <c r="F166" i="4"/>
  <c r="E184" i="4"/>
  <c r="F13" i="4"/>
  <c r="F83" i="4"/>
  <c r="D122" i="4"/>
  <c r="F122" i="4" s="1"/>
  <c r="C70" i="4"/>
  <c r="C67" i="4" s="1"/>
  <c r="C19" i="4"/>
  <c r="E31" i="4"/>
  <c r="F39" i="4"/>
  <c r="C42" i="4"/>
  <c r="E62" i="4"/>
  <c r="E7" i="4"/>
  <c r="E26" i="4"/>
  <c r="E34" i="4"/>
  <c r="E43" i="4"/>
  <c r="E45" i="4"/>
  <c r="E80" i="4"/>
  <c r="E83" i="4"/>
  <c r="E87" i="4"/>
  <c r="E94" i="4"/>
  <c r="E112" i="4"/>
  <c r="F115" i="4"/>
  <c r="E137" i="4"/>
  <c r="F142" i="4"/>
  <c r="E160" i="4"/>
  <c r="D164" i="4"/>
  <c r="F164" i="4" s="1"/>
  <c r="E166" i="4"/>
  <c r="F7" i="4"/>
  <c r="E36" i="4"/>
  <c r="F45" i="4"/>
  <c r="F47" i="4"/>
  <c r="F53" i="4"/>
  <c r="D61" i="4"/>
  <c r="F61" i="4" s="1"/>
  <c r="E68" i="4"/>
  <c r="E71" i="4"/>
  <c r="E109" i="4"/>
  <c r="F112" i="4"/>
  <c r="F124" i="4"/>
  <c r="E127" i="4"/>
  <c r="F160" i="4"/>
  <c r="F179" i="4"/>
  <c r="F190" i="4"/>
  <c r="E136" i="4"/>
  <c r="F56" i="4"/>
  <c r="F186" i="4"/>
  <c r="F20" i="4"/>
  <c r="F50" i="4"/>
  <c r="E153" i="4"/>
  <c r="C89" i="4"/>
  <c r="D19" i="4"/>
  <c r="E47" i="4"/>
  <c r="E50" i="4"/>
  <c r="D90" i="4"/>
  <c r="D6" i="4"/>
  <c r="E20" i="4"/>
  <c r="F26" i="4"/>
  <c r="E39" i="4"/>
  <c r="F43" i="4"/>
  <c r="F62" i="4"/>
  <c r="F68" i="4"/>
  <c r="D70" i="4"/>
  <c r="D67" i="4" s="1"/>
  <c r="F73" i="4"/>
  <c r="E91" i="4"/>
  <c r="E97" i="4"/>
  <c r="E119" i="4"/>
  <c r="F136" i="4"/>
  <c r="F137" i="4"/>
  <c r="F150" i="4"/>
  <c r="F153" i="4"/>
  <c r="D182" i="4"/>
  <c r="F184" i="4"/>
  <c r="F31" i="4"/>
  <c r="D33" i="4"/>
  <c r="F36" i="4"/>
  <c r="F94" i="4"/>
  <c r="C164" i="4"/>
  <c r="C149" i="4" s="1"/>
  <c r="C148" i="4" s="1"/>
  <c r="D42" i="4"/>
  <c r="E56" i="4"/>
  <c r="E117" i="4"/>
  <c r="E122" i="4"/>
  <c r="D141" i="4"/>
  <c r="F141" i="4" s="1"/>
  <c r="E53" i="4"/>
  <c r="D12" i="15"/>
  <c r="E164" i="4" l="1"/>
  <c r="E61" i="4"/>
  <c r="C5" i="4"/>
  <c r="C194" i="4" s="1"/>
  <c r="F67" i="4"/>
  <c r="E67" i="4"/>
  <c r="E33" i="4"/>
  <c r="F33" i="4"/>
  <c r="F6" i="4"/>
  <c r="E6" i="4"/>
  <c r="F70" i="4"/>
  <c r="E70" i="4"/>
  <c r="D89" i="4"/>
  <c r="F90" i="4"/>
  <c r="E90" i="4"/>
  <c r="F19" i="4"/>
  <c r="E19" i="4"/>
  <c r="F42" i="4"/>
  <c r="E42" i="4"/>
  <c r="F182" i="4"/>
  <c r="D149" i="4"/>
  <c r="E182" i="4"/>
  <c r="E6" i="14"/>
  <c r="E149" i="4" l="1"/>
  <c r="D148" i="4"/>
  <c r="F149" i="4"/>
  <c r="E89" i="4"/>
  <c r="F89" i="4"/>
  <c r="D5" i="4"/>
  <c r="E15" i="15"/>
  <c r="H10" i="14"/>
  <c r="D194" i="4" l="1"/>
  <c r="E5" i="4"/>
  <c r="F5" i="4"/>
  <c r="E148" i="4"/>
  <c r="F148" i="4"/>
  <c r="E20" i="14"/>
  <c r="C20" i="14"/>
  <c r="E194" i="4" l="1"/>
  <c r="F194" i="4"/>
  <c r="D10" i="15"/>
  <c r="D9" i="15" l="1"/>
  <c r="H39" i="14"/>
  <c r="F32" i="14"/>
  <c r="F59" i="14"/>
  <c r="D15" i="15" l="1"/>
  <c r="H60" i="14" l="1"/>
  <c r="H58" i="14"/>
  <c r="H57" i="14"/>
  <c r="H54" i="14"/>
  <c r="H52" i="14"/>
  <c r="H50" i="14"/>
  <c r="H49" i="14"/>
  <c r="H48" i="14"/>
  <c r="H46" i="14"/>
  <c r="H44" i="14"/>
  <c r="H43" i="14"/>
  <c r="H41" i="14"/>
  <c r="H40" i="14"/>
  <c r="H38" i="14"/>
  <c r="H37" i="14"/>
  <c r="H35" i="14"/>
  <c r="H34" i="14"/>
  <c r="H33" i="14"/>
  <c r="H31" i="14"/>
  <c r="H30" i="14"/>
  <c r="H29" i="14"/>
  <c r="H28" i="14"/>
  <c r="H26" i="14"/>
  <c r="H25" i="14"/>
  <c r="H24" i="14"/>
  <c r="H23" i="14"/>
  <c r="H22" i="14"/>
  <c r="H21" i="14"/>
  <c r="H19" i="14"/>
  <c r="H18" i="14"/>
  <c r="H17" i="14"/>
  <c r="H8" i="14"/>
  <c r="H14" i="14"/>
  <c r="H11" i="14"/>
  <c r="H9" i="14"/>
  <c r="H7" i="14"/>
  <c r="E59" i="14"/>
  <c r="H59" i="14" s="1"/>
  <c r="E56" i="14"/>
  <c r="E47" i="14"/>
  <c r="E45" i="14"/>
  <c r="E42" i="14"/>
  <c r="E36" i="14"/>
  <c r="E32" i="14"/>
  <c r="E27" i="14"/>
  <c r="E15" i="14"/>
  <c r="F17" i="15"/>
  <c r="F18" i="15"/>
  <c r="E19" i="15"/>
  <c r="E21" i="15"/>
  <c r="E17" i="15"/>
  <c r="E14" i="15" s="1"/>
  <c r="E12" i="15"/>
  <c r="E10" i="15"/>
  <c r="D21" i="15"/>
  <c r="D19" i="15"/>
  <c r="D17" i="15"/>
  <c r="D14" i="15" s="1"/>
  <c r="D8" i="15" s="1"/>
  <c r="C59" i="14"/>
  <c r="F56" i="14"/>
  <c r="C56" i="14"/>
  <c r="F47" i="14"/>
  <c r="C47" i="14"/>
  <c r="F45" i="14"/>
  <c r="C45" i="14"/>
  <c r="F42" i="14"/>
  <c r="C42" i="14"/>
  <c r="F36" i="14"/>
  <c r="C36" i="14"/>
  <c r="D32" i="14"/>
  <c r="D61" i="14" s="1"/>
  <c r="C32" i="14"/>
  <c r="F27" i="14"/>
  <c r="C27" i="14"/>
  <c r="F20" i="14"/>
  <c r="F15" i="14"/>
  <c r="C15" i="14"/>
  <c r="F6" i="14"/>
  <c r="C6" i="14"/>
  <c r="C61" i="14" l="1"/>
  <c r="E9" i="15"/>
  <c r="E8" i="15" s="1"/>
  <c r="E7" i="15" s="1"/>
  <c r="H56" i="14"/>
  <c r="H45" i="14"/>
  <c r="H32" i="14"/>
  <c r="H53" i="14"/>
  <c r="H42" i="14"/>
  <c r="H47" i="14"/>
  <c r="H36" i="14"/>
  <c r="H27" i="14"/>
  <c r="H20" i="14"/>
  <c r="H15" i="14"/>
  <c r="H6" i="14"/>
  <c r="E61" i="14"/>
  <c r="D7" i="15"/>
  <c r="F61" i="14"/>
  <c r="H61" i="14" l="1"/>
  <c r="F14" i="15"/>
</calcChain>
</file>

<file path=xl/sharedStrings.xml><?xml version="1.0" encoding="utf-8"?>
<sst xmlns="http://schemas.openxmlformats.org/spreadsheetml/2006/main" count="540" uniqueCount="478">
  <si>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</si>
  <si>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</si>
  <si>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</si>
  <si>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</si>
  <si>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</si>
  <si>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</si>
  <si>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</si>
  <si>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Налог на доходы физических лиц</t>
  </si>
  <si>
    <t>182  1  01  02010  01  0000  110</t>
  </si>
  <si>
    <t>182  1  01  02020  01  0000  110</t>
  </si>
  <si>
    <t>182  1  01  02030  01  0000  110</t>
  </si>
  <si>
    <t>182  1  01  02040  01  0000  110</t>
  </si>
  <si>
    <t>000  1  03  00000  00  0000 000</t>
  </si>
  <si>
    <t>НАЛОГИ НА ТОВАРЫ (РАБОТЫ, УСЛУГИ), РЕАЛИЗУЕМЫЕ НА ТЕРРИТОРИИ РОССИЙСКОЙ ФЕДЕРАЦИИ</t>
  </si>
  <si>
    <t>182  1  05  02010  02  0000  110</t>
  </si>
  <si>
    <t>Единый налог на вмененный доход для отдельных видов деятельности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</si>
  <si>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</si>
  <si>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</si>
  <si>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</si>
  <si>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</si>
  <si>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</si>
  <si>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</si>
  <si>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</si>
  <si>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Налог на имущество физических лиц</t>
  </si>
  <si>
    <t>182  1  06  01020  04  0000  110</t>
  </si>
  <si>
    <t>Земельный налог</t>
  </si>
  <si>
    <t>000  1  08  00000  00  0000  000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</si>
  <si>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</si>
  <si>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</si>
  <si>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</si>
  <si>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</si>
  <si>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902  1  11  05074  04  0003  120</t>
  </si>
  <si>
    <t>902  1  11  05074  04  0010  120</t>
  </si>
  <si>
    <t>000  1  12  00000  00  0000  000</t>
  </si>
  <si>
    <t>ПЛАТЕЖИ ПРИ ПОЛЬЗОВАНИИ ПРИРОДНЫМИ РЕСУРСАМИ</t>
  </si>
  <si>
    <t>Плата за негативное воздействие на окружающую среду</t>
  </si>
  <si>
    <t>048  1  12  01010  01  6000  120</t>
  </si>
  <si>
    <t>048  1  12  01030  01  6000  120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</si>
  <si>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</si>
  <si>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</si>
  <si>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</si>
  <si>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</si>
  <si>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901  1  13  01994  04  0004  130</t>
  </si>
  <si>
    <t>901  1  13  02064  04  0000  130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</si>
  <si>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</si>
  <si>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</si>
  <si>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</si>
  <si>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</si>
  <si>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902  1  14  01040  04  0000  410</t>
  </si>
  <si>
    <t>902  1  14  02043  04  0001  410</t>
  </si>
  <si>
    <t>902  1  14  06012  04  0000  430</t>
  </si>
  <si>
    <t>000  1  16  00000  00  0000  000</t>
  </si>
  <si>
    <t>ШТРАФЫ, САНКЦИИ, ВОЗМЕЩЕНИЕ УЩЕРБА</t>
  </si>
  <si>
    <t>ПРОЧИЕ НЕНАЛОГОВЫЕ ДОХОДЫ</t>
  </si>
  <si>
    <t>000  1  17  01040  04  0000  180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</si>
  <si>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</si>
  <si>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</si>
  <si>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</si>
  <si>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</si>
  <si>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</si>
  <si>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</si>
  <si>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</si>
  <si>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</si>
  <si>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 xml:space="preserve"> </t>
  </si>
  <si>
    <t>182  1  06  06032  04  0000  110</t>
  </si>
  <si>
    <t>182  1  06  06042  04  0000  110</t>
  </si>
  <si>
    <t>000  1  05  00000  00  0000  000</t>
  </si>
  <si>
    <t>НАЛОГИ НА СОВОКУПНЫЙ ДОХОД</t>
  </si>
  <si>
    <t>Доходы, поступающие в порядке возмещения расходов, понесенных в связи с эксплуатацией имущества городских округов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</si>
  <si>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</si>
  <si>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</si>
  <si>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</si>
  <si>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</si>
  <si>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</si>
  <si>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</si>
  <si>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</si>
  <si>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</si>
  <si>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</si>
  <si>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</si>
  <si>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</si>
  <si>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</si>
  <si>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  <charset val="204"/>
      </rPr>
      <t xml:space="preserve"> ¹*</t>
    </r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</si>
  <si>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</si>
  <si>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</si>
  <si>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</si>
  <si>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</si>
  <si>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</si>
  <si>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</si>
  <si>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</si>
  <si>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</si>
  <si>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</si>
  <si>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</si>
  <si>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</si>
  <si>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</si>
  <si>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</si>
  <si>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</si>
  <si>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</si>
  <si>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</si>
  <si>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</si>
  <si>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</si>
  <si>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</si>
  <si>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</si>
  <si>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</si>
  <si>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</si>
  <si>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</si>
  <si>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</si>
  <si>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</si>
  <si>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</si>
  <si>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</si>
  <si>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</si>
  <si>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</si>
  <si>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</si>
  <si>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</si>
  <si>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</si>
  <si>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</si>
  <si>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</si>
  <si>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</si>
  <si>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</si>
  <si>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</si>
  <si>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</si>
  <si>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</si>
  <si>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</si>
  <si>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</si>
  <si>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</si>
  <si>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</si>
  <si>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</si>
  <si>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</si>
  <si>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</si>
  <si>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</si>
  <si>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</si>
  <si>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</si>
  <si>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</si>
  <si>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</si>
  <si>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</si>
  <si>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</si>
  <si>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</si>
  <si>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</si>
  <si>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</si>
  <si>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</si>
  <si>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</si>
  <si>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</si>
  <si>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</si>
  <si>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</si>
  <si>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</si>
  <si>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</si>
  <si>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</si>
  <si>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</si>
  <si>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</si>
  <si>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</si>
  <si>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</si>
  <si>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</si>
  <si>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</si>
  <si>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</si>
  <si>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</si>
  <si>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</si>
  <si>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</si>
  <si>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</si>
  <si>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</si>
  <si>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</si>
  <si>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</si>
  <si>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</si>
  <si>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</si>
  <si>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</si>
  <si>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</si>
  <si>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</si>
  <si>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</si>
  <si>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</si>
  <si>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</si>
  <si>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</si>
  <si>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</si>
  <si>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</si>
  <si>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</si>
  <si>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</si>
  <si>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</si>
  <si>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</si>
  <si>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</si>
  <si>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</si>
  <si>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</si>
  <si>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</si>
  <si>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</si>
  <si>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</si>
  <si>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</si>
  <si>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</si>
  <si>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</si>
  <si>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</si>
  <si>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</si>
  <si>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</si>
  <si>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</si>
  <si>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</si>
  <si>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</si>
  <si>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</si>
  <si>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</si>
  <si>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</si>
  <si>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 xml:space="preserve"> Дополнительное образование детей</t>
  </si>
  <si>
    <t xml:space="preserve">902  1  11  05024 04 0001  120 </t>
  </si>
  <si>
    <t>902  1  17  01040  04  0000  180</t>
  </si>
  <si>
    <t>Доходы от продажи квартир, находящихся в собственности городских округов</t>
  </si>
  <si>
    <t>182  1  03  02100  01  0000  110</t>
  </si>
  <si>
    <t xml:space="preserve">Акцизы на пиво, производимое на территории Российской Федерации
</t>
  </si>
  <si>
    <t>182  1  05  01  011  01  0000  110</t>
  </si>
  <si>
    <t>182  1  05  01  021  01  0000  110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</si>
  <si>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</si>
  <si>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</si>
  <si>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</si>
  <si>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</si>
  <si>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 xml:space="preserve">Доходы от компенсации затрат государства </t>
  </si>
  <si>
    <t>000  2  02  10000  00  0000  150</t>
  </si>
  <si>
    <t>919  2  02  15001  04  0000  150</t>
  </si>
  <si>
    <t xml:space="preserve"> 000  2  02  20000  00  0000  150</t>
  </si>
  <si>
    <t>000  2  02  30000  00  0000  150</t>
  </si>
  <si>
    <t>901 2  02  30022  04  0000  150</t>
  </si>
  <si>
    <t>901  2  02  30024  04  0000  150</t>
  </si>
  <si>
    <t>906  2  02  30024  04  0000  150</t>
  </si>
  <si>
    <t>901  2  02  35120  04  0000  150</t>
  </si>
  <si>
    <t>901  2  02  35250  04  0000  150</t>
  </si>
  <si>
    <t>000  2  02  39999  04  0000  150</t>
  </si>
  <si>
    <t>906  2  02  39999  04  0000  150</t>
  </si>
  <si>
    <t>000  1  01  02000  01  0000  110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</si>
  <si>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</si>
  <si>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</si>
  <si>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</si>
  <si>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</si>
  <si>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000  1  05  01 000  00  0000  110</t>
  </si>
  <si>
    <t xml:space="preserve">Налог, взимаемый в связи с применением упрощенной системы налогообложения
</t>
  </si>
  <si>
    <t xml:space="preserve">Налог, взимаемый с налогоплательщиков, выбравших в качестве объекта налогообложения доходы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</si>
  <si>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</si>
  <si>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000  1  05  02000  02  0000  110</t>
  </si>
  <si>
    <t>000  1  05  03000  01  0000  110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</si>
  <si>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</si>
  <si>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</si>
  <si>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000  1  06  06000  00  0000  110</t>
  </si>
  <si>
    <t>902  1  11  05010  00  0000  120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</si>
  <si>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</si>
  <si>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>000  1  11  05020  00  0000  120</t>
  </si>
  <si>
    <t xml:space="preserve">902  1 11 05300 00 0000 120
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</si>
  <si>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</si>
  <si>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902  1 11 05312 04 0000 120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</si>
  <si>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
</t>
  </si>
  <si>
    <t>000  1  11  05070  00  0000  120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</si>
  <si>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</si>
  <si>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000  1  11  09000  00  0000  120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</si>
  <si>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</si>
  <si>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902  1  11  09044  04  0004  120</t>
  </si>
  <si>
    <t>000  1  12  01000  01  0000  120</t>
  </si>
  <si>
    <t>048  1  12  01042  01  6000  120</t>
  </si>
  <si>
    <t>000  1  13  02000  00  0000  130</t>
  </si>
  <si>
    <t>000  1  13  02060  00  0000  130</t>
  </si>
  <si>
    <t>Доходы, поступающие в порядке возмещения расходов, понесенных в связи с эксплуатацией имущества</t>
  </si>
  <si>
    <t>000  1  13  02994  04  0000  130</t>
  </si>
  <si>
    <t>Прочие доходы от компенсации затрат бюджетов городских округов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</si>
  <si>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</si>
  <si>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</si>
  <si>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000  1  14  06000  00  0000  430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</si>
  <si>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</si>
  <si>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</si>
  <si>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>037  1 16   01053  01  0000 140</t>
  </si>
  <si>
    <t>901  1  16  02020  02  0000  140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</si>
  <si>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</si>
  <si>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000 1  16  07090  04  0000  140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</si>
  <si>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</si>
  <si>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901 1  16  07090  04  0000  140</t>
  </si>
  <si>
    <t xml:space="preserve"> 045  1 16 11050 01 0000 140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</si>
  <si>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</si>
  <si>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000  1 16  10123  01 0000 140</t>
  </si>
  <si>
    <t>182  1 16  10129  01 0000 140</t>
  </si>
  <si>
    <t>Дотации бюджетам бюджетной системы Российской Федерации</t>
  </si>
  <si>
    <t xml:space="preserve">Дотации бюджетам городских округов на поддержку мер по обеспечению сбалансированности бюджетов
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</si>
  <si>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</si>
  <si>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</si>
  <si>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</si>
  <si>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901  2  02  35469  04  0000  150</t>
  </si>
  <si>
    <t>Субвенции бюджетам городских округов на проведение Всероссийской переписи населения 2020 года</t>
  </si>
  <si>
    <t>000  2  19  00000  04  0000  150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</si>
  <si>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</si>
  <si>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901  2  19  60010  04  0000  150</t>
  </si>
  <si>
    <t>906  2  19  60010  04  0000  150</t>
  </si>
  <si>
    <t>Сумма бюджетных назначений на 2021 год (в тыс.руб.)</t>
  </si>
  <si>
    <t>100  1  03  02231  01  0000  110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</si>
  <si>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</si>
  <si>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100  1  03  02241 01  0000  110</t>
  </si>
  <si>
    <t>100  1  03  02251  01  0000  110</t>
  </si>
  <si>
    <t>100  1  03  02261  01  0000  110</t>
  </si>
  <si>
    <t xml:space="preserve">902  1 11 05324 04 0000 120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</si>
  <si>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</si>
  <si>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>902 1 11 05400 00 0000 120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</si>
  <si>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</si>
  <si>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902 1 11 05410 04 0000 120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</si>
  <si>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</si>
  <si>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902 1 11 05420 04 0000 120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</si>
  <si>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</si>
  <si>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902  1  11  09080  04  0001  120</t>
  </si>
  <si>
    <t>902  1  11  09080  04  0002  120</t>
  </si>
  <si>
    <t>902  1  11  09080  04  0004  120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</si>
  <si>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</si>
  <si>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</si>
  <si>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</si>
  <si>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</si>
  <si>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901  1  13  02994  04  0001  130</t>
  </si>
  <si>
    <t>901  1  13  02994  04  0007  130</t>
  </si>
  <si>
    <t>000  1 16   01053  01  0000 140</t>
  </si>
  <si>
    <t>019  1 16   01053  01  0000 140</t>
  </si>
  <si>
    <t>000  1 16   01063  01  0000 140</t>
  </si>
  <si>
    <t>019  1 16   01063  01  0000 140</t>
  </si>
  <si>
    <t>037  1 16   01063  01  0000 140</t>
  </si>
  <si>
    <t>000  1 16   01073  01  0000 140</t>
  </si>
  <si>
    <t>019  1 16   01073  01  0000 140</t>
  </si>
  <si>
    <t>037  1 16   01073  01  0000 140</t>
  </si>
  <si>
    <t>901  1 16   01084  01  0000 140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</si>
  <si>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</si>
  <si>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019  1 16   01093  01  0000 140</t>
  </si>
  <si>
    <t xml:space="preserve">019 1 16 01123 01 0000 140
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</si>
  <si>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</si>
  <si>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>019  1 16   01153  01  0000 140</t>
  </si>
  <si>
    <t>019  1 16   01183  01  0000 140</t>
  </si>
  <si>
    <t>000  1 16  01193 01 0000 140</t>
  </si>
  <si>
    <t>019  1 16  01193 01 0000 140</t>
  </si>
  <si>
    <t>037  1 16   01193  01  0000 140</t>
  </si>
  <si>
    <t>000  1 16   01203  01  0000 140</t>
  </si>
  <si>
    <t>019  1 16   01203  01  0000 140</t>
  </si>
  <si>
    <t>037 1 16   01203  01  0000 140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</si>
  <si>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</si>
  <si>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188  116 10123 01 0041 140</t>
  </si>
  <si>
    <t>321  116 10123 01 0041 140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</si>
  <si>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</si>
  <si>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000  1 16 11050 01 0000 140</t>
  </si>
  <si>
    <t xml:space="preserve"> 017  1 16 11050 01 0000 140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</si>
  <si>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</si>
  <si>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919  2 02 15002 04 0000 150
</t>
  </si>
  <si>
    <t>901  2 02  20299  04  0000  150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</si>
  <si>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</si>
  <si>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901  2 02  20302   04  0000  150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</si>
  <si>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</si>
  <si>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000  2  02  29999  04  0000  150</t>
  </si>
  <si>
    <t>906  2  02  29999  04  0000  150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</si>
  <si>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</si>
  <si>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</si>
  <si>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</si>
  <si>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</si>
  <si>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Субвенции местным бюджетам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</t>
  </si>
  <si>
    <t xml:space="preserve"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</t>
  </si>
  <si>
    <t xml:space="preserve">Субвенции местным бюджетам 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</t>
  </si>
  <si>
    <t xml:space="preserve">Субвенции местным бюджетам  на осуществление государственного полномочия Свердловской области по созданию административных комиссий </t>
  </si>
  <si>
    <t xml:space="preserve">Субвенции  местным бюджетам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</si>
  <si>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</si>
  <si>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Субвенции 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</si>
  <si>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</si>
  <si>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</si>
  <si>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 xml:space="preserve"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</si>
  <si>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</t>
  </si>
  <si>
    <t>000  2  02  40000  00  0000  150</t>
  </si>
  <si>
    <t>ИНЫЕ МЕЖБЮДЖЕТНЫЕ ТРАНСФЕРТЫ</t>
  </si>
  <si>
    <t>906  2  02  45303  04  0000  150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</si>
  <si>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</si>
  <si>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000  2  02  49999  04  0000  150</t>
  </si>
  <si>
    <t>906  2  02  49999  04  0000  150</t>
  </si>
  <si>
    <t>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</si>
  <si>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000  2  07  04000  04  0000  150</t>
  </si>
  <si>
    <t>Прочие безвозмездные поступления в бюджеты городских округов</t>
  </si>
  <si>
    <t>901  2  07  04050  04  0000  150</t>
  </si>
  <si>
    <t>000  2  18  04010  04  0000  150</t>
  </si>
  <si>
    <t>Доходы бюджетов городских округов от возврата организациями остатков субсидий прошлых лет</t>
  </si>
  <si>
    <t>901  2  18  04010  04  0000  150</t>
  </si>
  <si>
    <t>Доходы бюджетов городских округов от возврата бюджетными учреждениями остатков субсидий прошлых лет</t>
  </si>
  <si>
    <t>908  2  19  60010  04  0000  150</t>
  </si>
  <si>
    <t>Объем средств по решению о бюджете на 2021 год, тыс. руб.</t>
  </si>
  <si>
    <t>Объем средств по решению о бюджете на 2021 год  в тысячах рублей</t>
  </si>
  <si>
    <t>Охрана семьи и детства</t>
  </si>
  <si>
    <t>Сумма фактического поступления на 01.04.2021 г. (в тыс.руб.)</t>
  </si>
  <si>
    <t>Рост, снижение             (+, -) в тыс. руб.</t>
  </si>
  <si>
    <t>182  1  01  02080  01  0000  110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</si>
  <si>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</si>
  <si>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</si>
  <si>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</si>
  <si>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</si>
  <si>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182  1  05  01  012  01  0000  110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</si>
  <si>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</si>
  <si>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182  1  05  01  022  01 2100  110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</si>
  <si>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</si>
  <si>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>182  1  05  01  050  01  1000  110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</si>
  <si>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</si>
  <si>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182  1  05  02020 02  0000  110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</si>
  <si>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</si>
  <si>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</t>
  </si>
  <si>
    <t>902  1  08  07150  01  1000  110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</si>
  <si>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</si>
  <si>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(доходы, получаемые в виде арендной платы за земельные участки)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</si>
  <si>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</si>
  <si>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 земельные участки</t>
  </si>
  <si>
    <t>Доходы от сдачи в аренду имущества, составляющего казну городских округов (за исключением земельных участков)  (доходы от сдачи в аренду объектов нежилого фонда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</si>
  <si>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</si>
  <si>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наём) муниципального жилищного фонда)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</si>
  <si>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установку и эксплуатацию рекламной конструкции на землях или земельных участках, находящихся в собственности городских округов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</si>
  <si>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установку и эксплуатацию рекламной конструкции на землях или земельных участках, государственная собственность на которые не разграничена)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</si>
  <si>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</si>
  <si>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 xml:space="preserve">Прочие доходы от оказания платных услуг (работ) получателями средств бюджетов городских округов (прочие платные услуги, оказываемые казенными муниципальными учреждениями) </t>
  </si>
  <si>
    <t>Прочие доходы от компенсации затрат бюджетов городских округов (возврат дебиторской задолженности прошлых лет)</t>
  </si>
  <si>
    <t>906  1  13  02994  04  0001  130</t>
  </si>
  <si>
    <t>908  1 13  02994  04  0001  130</t>
  </si>
  <si>
    <t>919  1  13  02994  04  0001  130</t>
  </si>
  <si>
    <t>906  1  13  02994  04  0006  130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</si>
  <si>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</si>
  <si>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 xml:space="preserve">Прочие доходы от компенсации затрат бюджетов городских округов (прочие доходы)
</t>
  </si>
  <si>
    <t>902  1  14  02042  04  0000  410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</si>
  <si>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</si>
  <si>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(доходы от реализации объектов нежилого фонда)</t>
  </si>
  <si>
    <t>902  1  14  02043  04  0002  410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</si>
  <si>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имущества,)</t>
  </si>
  <si>
    <t xml:space="preserve"> 000  1 16  01000  01 0000 140
</t>
  </si>
  <si>
    <t xml:space="preserve">Административные штрафы, установленные Кодексом Российской Федерации об административных правонарушениях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</si>
  <si>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</si>
  <si>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</si>
  <si>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</si>
  <si>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901  1 16   01074  01  0000 140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</si>
  <si>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</si>
  <si>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>019 1 16 01083 01 0000 140</t>
  </si>
  <si>
    <t>ААдминистративные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</si>
  <si>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</si>
  <si>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019 1 16 01143 01 0000 140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</si>
  <si>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</si>
  <si>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</si>
  <si>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019  1 16   01173  01  0000 140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</si>
  <si>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</si>
  <si>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</si>
  <si>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</si>
  <si>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</si>
  <si>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000  1 16  02000  02  0000 140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</si>
  <si>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</si>
  <si>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000  1 16  07000  00  0000 140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</si>
  <si>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</si>
  <si>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901  1  16  07010  04  0000  140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</si>
  <si>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</si>
  <si>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913 1  16  07090  04  0000  140</t>
  </si>
  <si>
    <t xml:space="preserve">000  1 16  10000  00  0000  140
</t>
  </si>
  <si>
    <t>Платежи в целях возмещения причиненного ущерба (убытков)</t>
  </si>
  <si>
    <t>901 1 16  10032  04  0000 140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</si>
  <si>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</si>
  <si>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901 1 16  10100  04  0000 140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</si>
  <si>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</si>
  <si>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919 1 16  10100  04  0000 140</t>
  </si>
  <si>
    <t>027   116  10123  01  0000  140</t>
  </si>
  <si>
    <t>037  116 10123 01 0000 140</t>
  </si>
  <si>
    <t>141  116 10123 01 0041 140</t>
  </si>
  <si>
    <t>182  116 10123 01 0041 140</t>
  </si>
  <si>
    <t>901  116 10123 01 0041 140</t>
  </si>
  <si>
    <t xml:space="preserve">000  1 16  11000  01  0000 140
</t>
  </si>
  <si>
    <t xml:space="preserve">Платежи, уплачиваемые в целях возмещения вреда
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</si>
  <si>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</si>
  <si>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901  1 16  11064  01 0000 140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</si>
  <si>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</si>
  <si>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Невыясненные поступления, зачисляемые в бюджеты городских округов</t>
  </si>
  <si>
    <t>919  1  17  01040  04  0000  180</t>
  </si>
  <si>
    <t>000  1  17  05000  00  0000  180</t>
  </si>
  <si>
    <t>Прочие неналоговые доходы</t>
  </si>
  <si>
    <t>901  1  17  05040  04  0000  180</t>
  </si>
  <si>
    <t>Прочие неналоговые доходы бюджетов городских округов</t>
  </si>
  <si>
    <t>901  2 02  25497   04  0000  150</t>
  </si>
  <si>
    <t xml:space="preserve">Субсидии бюджетам городских округов на реализацию мероприятий по обеспечению жильем молодых семей
</t>
  </si>
  <si>
    <t>908  2 02  25519   04  0000  150</t>
  </si>
  <si>
    <t xml:space="preserve">Субсидии бюджетам городских округов на поддержку отрасли культуры
</t>
  </si>
  <si>
    <t>901  2 02  25520   04  0000  150</t>
  </si>
  <si>
    <t xml:space="preserve"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
</t>
  </si>
  <si>
    <t>901  2 02  25576   04  0000  150</t>
  </si>
  <si>
    <t>Субсидии бюджетам городских округов на обеспечение комплексного развития сельских территорий</t>
  </si>
  <si>
    <t xml:space="preserve">Прочие субсидии бюджетам городских округов </t>
  </si>
  <si>
    <t>901  2  02  29999  04  0000  150</t>
  </si>
  <si>
    <t>Субсидии  на улучшение жилищных условий граждан, проживающих на сельских территориях</t>
  </si>
  <si>
    <t>901  2  02  35462  04  0000  150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</si>
  <si>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</si>
  <si>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Прочие межбюджетные трансферты, передаваемые бюджетам городских округов 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</si>
  <si>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</si>
  <si>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>Исполнение бюджета Невьянского городского округа по состоянию на 01.04.2021 г.</t>
  </si>
  <si>
    <t xml:space="preserve"> по состоянию на 01.04.2021 года</t>
  </si>
  <si>
    <t>Исполнено    на 01.04.2021г., в тыс. руб.</t>
  </si>
  <si>
    <t>Исполнение на 01.04.2021 г., в тысячах рублей</t>
  </si>
  <si>
    <t>на  01.04.2021 г.</t>
  </si>
  <si>
    <t>на 01.04.2021 г.</t>
  </si>
  <si>
    <r>
      <t xml:space="preserve">    </t>
    </r>
    <r>
      <rPr>
        <vertAlign val="superscript"/>
        <sz val="12"/>
        <rFont val="Times New Roman"/>
        <family val="1"/>
        <charset val="204"/>
      </rPr>
      <t>1*</t>
    </r>
    <r>
      <rPr>
        <sz val="12"/>
        <rFont val="Times New Roman"/>
        <family val="1"/>
        <charset val="204"/>
      </rPr>
      <t xml:space="preserve"> Примечание:  Общая сумма расходов, осуществленных за счет резервного фонда администрации Невьянского городского округа, составила    2 811,37 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</si>
  <si>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000  1  17  00000  00  0000  000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</si>
</sst>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5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10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0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i/>
      <sz val="11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4"/>
      <name val="Liberation Serif"/>
      <family val="1"/>
      <charset val="204"/>
    </font>
    <font>
      <sz val="9"/>
      <name val="Liberation Serif"/>
      <family val="1"/>
      <charset val="204"/>
    </font>
    <font>
      <sz val="7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9"/>
      <name val="Times New Roman"/>
      <family val="1"/>
      <charset val="204"/>
    </font>
    <font>
      <b/>
      <i/>
      <sz val="10"/>
      <color rgb="FF000000"/>
      <name val="Liberation Serif"/>
      <family val="1"/>
      <charset val="204"/>
    </font>
    <font>
      <b/>
      <i/>
      <sz val="10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1" fillId="2" borderId="14"/>
    <xf numFmtId="4" fontId="32" fillId="0" borderId="15">
      <alignment horizontal="right" vertical="top" shrinkToFit="1"/>
    </xf>
    <xf numFmtId="0" fontId="34" fillId="0" borderId="0" applyNumberFormat="0" applyFill="0" applyBorder="0" applyAlignment="0" applyProtection="0"/>
    <xf numFmtId="49" fontId="32" fillId="0" borderId="17">
      <alignment horizontal="center"/>
    </xf>
  </cellStyleXfs>
  <cellXfs count="301">
    <xf numFmtId="0" fontId="0" fillId="0" borderId="0" xfId="0"/>
    <xf numFmtId="0" fontId="0" fillId="0" borderId="0" xfId="0"/>
    <xf numFmtId="0" fontId="2" fillId="0" borderId="0" xfId="0" applyFont="1"/>
    <xf numFmtId="0" fontId="9" fillId="0" borderId="0" xfId="0" applyFont="1"/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justify"/>
    </xf>
    <xf numFmtId="164" fontId="7" fillId="0" borderId="1" xfId="0" applyNumberFormat="1" applyFont="1" applyBorder="1"/>
    <xf numFmtId="165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vertical="justify" wrapText="1"/>
    </xf>
    <xf numFmtId="0" fontId="0" fillId="0" borderId="0" xfId="0" applyAlignment="1">
      <alignment wrapText="1"/>
    </xf>
    <xf numFmtId="165" fontId="10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justify"/>
    </xf>
    <xf numFmtId="164" fontId="7" fillId="0" borderId="0" xfId="0" applyNumberFormat="1" applyFont="1" applyFill="1" applyBorder="1"/>
    <xf numFmtId="0" fontId="7" fillId="0" borderId="0" xfId="0" applyFont="1" applyBorder="1"/>
    <xf numFmtId="164" fontId="7" fillId="0" borderId="0" xfId="0" applyNumberFormat="1" applyFont="1" applyBorder="1"/>
    <xf numFmtId="165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vertical="justify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164" fontId="10" fillId="0" borderId="0" xfId="0" applyNumberFormat="1" applyFont="1" applyBorder="1"/>
    <xf numFmtId="165" fontId="10" fillId="0" borderId="0" xfId="0" applyNumberFormat="1" applyFont="1" applyBorder="1" applyAlignment="1">
      <alignment horizontal="center"/>
    </xf>
    <xf numFmtId="164" fontId="10" fillId="0" borderId="0" xfId="0" applyNumberFormat="1" applyFont="1" applyFill="1" applyBorder="1"/>
    <xf numFmtId="0" fontId="10" fillId="0" borderId="0" xfId="0" applyFont="1" applyBorder="1"/>
    <xf numFmtId="165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justify" wrapText="1"/>
    </xf>
    <xf numFmtId="165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justify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0" fillId="0" borderId="0" xfId="0" applyFont="1" applyFill="1" applyBorder="1"/>
    <xf numFmtId="165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justify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Fill="1" applyBorder="1"/>
    <xf numFmtId="0" fontId="10" fillId="0" borderId="1" xfId="0" applyFont="1" applyFill="1" applyBorder="1" applyAlignment="1">
      <alignment vertical="justify" wrapText="1"/>
    </xf>
    <xf numFmtId="0" fontId="10" fillId="0" borderId="0" xfId="0" applyFont="1" applyBorder="1" applyAlignment="1">
      <alignment vertical="justify"/>
    </xf>
    <xf numFmtId="0" fontId="12" fillId="0" borderId="0" xfId="0" applyFont="1"/>
    <xf numFmtId="0" fontId="10" fillId="0" borderId="0" xfId="0" applyFont="1" applyFill="1" applyBorder="1" applyAlignment="1">
      <alignment vertical="justify" wrapText="1"/>
    </xf>
    <xf numFmtId="0" fontId="12" fillId="0" borderId="0" xfId="0" applyFont="1" applyBorder="1"/>
    <xf numFmtId="165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13" fillId="0" borderId="0" xfId="0" applyFont="1"/>
    <xf numFmtId="0" fontId="7" fillId="0" borderId="0" xfId="0" applyFont="1" applyBorder="1" applyAlignment="1">
      <alignment horizontal="center"/>
    </xf>
    <xf numFmtId="0" fontId="13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1" xfId="0" applyFont="1" applyFill="1" applyBorder="1"/>
    <xf numFmtId="0" fontId="14" fillId="0" borderId="1" xfId="0" applyFont="1" applyFill="1" applyBorder="1" applyAlignment="1">
      <alignment vertical="justify"/>
    </xf>
    <xf numFmtId="0" fontId="7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Border="1"/>
    <xf numFmtId="0" fontId="7" fillId="0" borderId="0" xfId="0" applyFont="1" applyFill="1" applyBorder="1" applyAlignment="1"/>
    <xf numFmtId="0" fontId="15" fillId="0" borderId="0" xfId="1" applyNumberFormat="1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3" fontId="18" fillId="0" borderId="1" xfId="0" applyNumberFormat="1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top" wrapText="1"/>
    </xf>
    <xf numFmtId="3" fontId="21" fillId="0" borderId="1" xfId="0" applyNumberFormat="1" applyFont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left" vertical="top" wrapText="1" indent="2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left" vertical="top" wrapText="1" indent="2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vertical="top"/>
    </xf>
    <xf numFmtId="0" fontId="23" fillId="0" borderId="1" xfId="0" applyFont="1" applyBorder="1" applyAlignment="1">
      <alignment vertical="top" wrapText="1"/>
    </xf>
    <xf numFmtId="167" fontId="23" fillId="0" borderId="2" xfId="0" applyNumberFormat="1" applyFont="1" applyBorder="1" applyAlignment="1">
      <alignment horizontal="center" vertical="top"/>
    </xf>
    <xf numFmtId="167" fontId="23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6" fontId="15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/>
    <xf numFmtId="4" fontId="10" fillId="0" borderId="1" xfId="0" applyNumberFormat="1" applyFont="1" applyFill="1" applyBorder="1" applyAlignment="1">
      <alignment wrapText="1"/>
    </xf>
    <xf numFmtId="4" fontId="10" fillId="0" borderId="1" xfId="0" applyNumberFormat="1" applyFont="1" applyFill="1" applyBorder="1"/>
    <xf numFmtId="4" fontId="7" fillId="0" borderId="1" xfId="0" applyNumberFormat="1" applyFont="1" applyFill="1" applyBorder="1" applyAlignment="1">
      <alignment vertical="top"/>
    </xf>
    <xf numFmtId="4" fontId="27" fillId="0" borderId="1" xfId="0" applyNumberFormat="1" applyFont="1" applyBorder="1" applyAlignment="1">
      <alignment horizontal="right" vertical="top" wrapText="1"/>
    </xf>
    <xf numFmtId="4" fontId="23" fillId="0" borderId="1" xfId="0" applyNumberFormat="1" applyFont="1" applyBorder="1" applyAlignment="1">
      <alignment horizontal="right" vertical="top" wrapText="1"/>
    </xf>
    <xf numFmtId="4" fontId="23" fillId="0" borderId="1" xfId="0" applyNumberFormat="1" applyFont="1" applyBorder="1" applyAlignment="1">
      <alignment vertical="top"/>
    </xf>
    <xf numFmtId="4" fontId="23" fillId="0" borderId="2" xfId="0" applyNumberFormat="1" applyFont="1" applyBorder="1" applyAlignment="1">
      <alignment horizontal="right" vertical="top"/>
    </xf>
    <xf numFmtId="4" fontId="23" fillId="0" borderId="1" xfId="0" applyNumberFormat="1" applyFont="1" applyFill="1" applyBorder="1" applyAlignment="1">
      <alignment vertical="top"/>
    </xf>
    <xf numFmtId="164" fontId="10" fillId="0" borderId="1" xfId="0" applyNumberFormat="1" applyFont="1" applyFill="1" applyBorder="1"/>
    <xf numFmtId="166" fontId="10" fillId="0" borderId="1" xfId="0" applyNumberFormat="1" applyFont="1" applyFill="1" applyBorder="1" applyAlignment="1">
      <alignment horizontal="right" vertical="top"/>
    </xf>
    <xf numFmtId="0" fontId="29" fillId="0" borderId="0" xfId="0" applyFont="1" applyFill="1"/>
    <xf numFmtId="0" fontId="25" fillId="0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12" fillId="0" borderId="0" xfId="0" applyNumberFormat="1" applyFont="1"/>
    <xf numFmtId="4" fontId="27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13" fillId="0" borderId="0" xfId="0" applyNumberFormat="1" applyFont="1"/>
    <xf numFmtId="164" fontId="7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/>
    </xf>
    <xf numFmtId="164" fontId="7" fillId="0" borderId="1" xfId="0" applyNumberFormat="1" applyFont="1" applyFill="1" applyBorder="1" applyAlignment="1">
      <alignment vertical="top"/>
    </xf>
    <xf numFmtId="0" fontId="0" fillId="0" borderId="0" xfId="0" applyFill="1" applyAlignment="1"/>
    <xf numFmtId="0" fontId="37" fillId="0" borderId="0" xfId="0" applyFont="1" applyFill="1" applyAlignment="1"/>
    <xf numFmtId="0" fontId="37" fillId="0" borderId="0" xfId="0" applyFont="1" applyFill="1"/>
    <xf numFmtId="0" fontId="44" fillId="0" borderId="4" xfId="1" applyFont="1" applyFill="1" applyBorder="1" applyAlignment="1">
      <alignment vertical="center" wrapText="1"/>
    </xf>
    <xf numFmtId="0" fontId="44" fillId="0" borderId="5" xfId="1" applyFont="1" applyFill="1" applyBorder="1" applyAlignment="1">
      <alignment horizontal="center" vertical="center"/>
    </xf>
    <xf numFmtId="0" fontId="44" fillId="0" borderId="5" xfId="1" applyFont="1" applyFill="1" applyBorder="1" applyAlignment="1">
      <alignment horizontal="center" vertical="center" wrapText="1"/>
    </xf>
    <xf numFmtId="168" fontId="44" fillId="0" borderId="5" xfId="1" applyNumberFormat="1" applyFont="1" applyFill="1" applyBorder="1" applyAlignment="1">
      <alignment horizontal="center" vertical="center" wrapText="1"/>
    </xf>
    <xf numFmtId="0" fontId="45" fillId="0" borderId="5" xfId="1" applyFont="1" applyFill="1" applyBorder="1" applyAlignment="1">
      <alignment horizontal="center" vertical="center" wrapText="1"/>
    </xf>
    <xf numFmtId="0" fontId="47" fillId="0" borderId="10" xfId="1" applyFont="1" applyFill="1" applyBorder="1" applyAlignment="1">
      <alignment horizontal="center" vertical="top" wrapText="1"/>
    </xf>
    <xf numFmtId="0" fontId="33" fillId="0" borderId="18" xfId="1" applyFont="1" applyFill="1" applyBorder="1" applyAlignment="1">
      <alignment vertical="top"/>
    </xf>
    <xf numFmtId="0" fontId="33" fillId="0" borderId="16" xfId="1" applyFont="1" applyFill="1" applyBorder="1" applyAlignment="1">
      <alignment horizontal="center" vertical="top"/>
    </xf>
    <xf numFmtId="0" fontId="33" fillId="0" borderId="16" xfId="1" applyFont="1" applyFill="1" applyBorder="1" applyAlignment="1">
      <alignment horizontal="center" vertical="top" wrapText="1"/>
    </xf>
    <xf numFmtId="0" fontId="33" fillId="0" borderId="16" xfId="1" applyNumberFormat="1" applyFont="1" applyFill="1" applyBorder="1" applyAlignment="1">
      <alignment horizontal="center"/>
    </xf>
    <xf numFmtId="0" fontId="33" fillId="0" borderId="16" xfId="1" applyFont="1" applyFill="1" applyBorder="1" applyAlignment="1">
      <alignment horizontal="center"/>
    </xf>
    <xf numFmtId="1" fontId="33" fillId="0" borderId="19" xfId="1" applyNumberFormat="1" applyFont="1" applyFill="1" applyBorder="1" applyAlignment="1">
      <alignment horizontal="center"/>
    </xf>
    <xf numFmtId="0" fontId="35" fillId="0" borderId="4" xfId="3" applyFont="1" applyFill="1" applyBorder="1" applyAlignment="1">
      <alignment vertical="center"/>
    </xf>
    <xf numFmtId="0" fontId="35" fillId="0" borderId="5" xfId="3" applyFont="1" applyFill="1" applyBorder="1" applyAlignment="1">
      <alignment vertical="top" wrapText="1"/>
    </xf>
    <xf numFmtId="4" fontId="35" fillId="0" borderId="5" xfId="3" applyNumberFormat="1" applyFont="1" applyFill="1" applyBorder="1" applyAlignment="1">
      <alignment horizontal="center" vertical="center"/>
    </xf>
    <xf numFmtId="4" fontId="35" fillId="0" borderId="10" xfId="3" applyNumberFormat="1" applyFont="1" applyFill="1" applyBorder="1" applyAlignment="1">
      <alignment horizontal="center" vertical="center"/>
    </xf>
    <xf numFmtId="0" fontId="35" fillId="0" borderId="18" xfId="3" applyFont="1" applyFill="1" applyBorder="1" applyAlignment="1">
      <alignment vertical="center"/>
    </xf>
    <xf numFmtId="0" fontId="35" fillId="0" borderId="16" xfId="3" applyFont="1" applyFill="1" applyBorder="1" applyAlignment="1">
      <alignment vertical="top" wrapText="1"/>
    </xf>
    <xf numFmtId="4" fontId="35" fillId="0" borderId="16" xfId="3" applyNumberFormat="1" applyFont="1" applyFill="1" applyBorder="1" applyAlignment="1">
      <alignment horizontal="center" vertical="center"/>
    </xf>
    <xf numFmtId="4" fontId="35" fillId="0" borderId="19" xfId="3" applyNumberFormat="1" applyFont="1" applyFill="1" applyBorder="1" applyAlignment="1">
      <alignment horizontal="center" vertical="center"/>
    </xf>
    <xf numFmtId="0" fontId="33" fillId="0" borderId="6" xfId="3" applyFont="1" applyFill="1" applyBorder="1" applyAlignment="1">
      <alignment vertical="center"/>
    </xf>
    <xf numFmtId="0" fontId="33" fillId="0" borderId="7" xfId="3" applyFont="1" applyFill="1" applyBorder="1" applyAlignment="1">
      <alignment horizontal="justify" vertical="top" wrapText="1"/>
    </xf>
    <xf numFmtId="4" fontId="42" fillId="0" borderId="7" xfId="0" applyNumberFormat="1" applyFont="1" applyFill="1" applyBorder="1" applyAlignment="1">
      <alignment horizontal="center" vertical="center" shrinkToFit="1"/>
    </xf>
    <xf numFmtId="4" fontId="39" fillId="0" borderId="7" xfId="0" applyNumberFormat="1" applyFont="1" applyFill="1" applyBorder="1" applyAlignment="1">
      <alignment horizontal="center" vertical="center"/>
    </xf>
    <xf numFmtId="4" fontId="33" fillId="0" borderId="7" xfId="3" applyNumberFormat="1" applyFont="1" applyFill="1" applyBorder="1" applyAlignment="1">
      <alignment horizontal="center" vertical="center"/>
    </xf>
    <xf numFmtId="4" fontId="39" fillId="0" borderId="11" xfId="0" applyNumberFormat="1" applyFont="1" applyFill="1" applyBorder="1" applyAlignment="1">
      <alignment horizontal="center" vertical="center"/>
    </xf>
    <xf numFmtId="0" fontId="33" fillId="0" borderId="8" xfId="3" applyFont="1" applyFill="1" applyBorder="1" applyAlignment="1">
      <alignment vertical="center"/>
    </xf>
    <xf numFmtId="0" fontId="33" fillId="0" borderId="1" xfId="3" applyFont="1" applyFill="1" applyBorder="1" applyAlignment="1">
      <alignment horizontal="justify" vertical="top" wrapText="1"/>
    </xf>
    <xf numFmtId="4" fontId="42" fillId="0" borderId="1" xfId="0" applyNumberFormat="1" applyFont="1" applyFill="1" applyBorder="1" applyAlignment="1">
      <alignment horizontal="center" vertical="center" shrinkToFit="1"/>
    </xf>
    <xf numFmtId="4" fontId="39" fillId="0" borderId="1" xfId="0" applyNumberFormat="1" applyFont="1" applyFill="1" applyBorder="1" applyAlignment="1">
      <alignment horizontal="center" vertical="center"/>
    </xf>
    <xf numFmtId="4" fontId="33" fillId="0" borderId="1" xfId="3" applyNumberFormat="1" applyFont="1" applyFill="1" applyBorder="1" applyAlignment="1">
      <alignment horizontal="center" vertical="center"/>
    </xf>
    <xf numFmtId="4" fontId="39" fillId="0" borderId="12" xfId="0" applyNumberFormat="1" applyFont="1" applyFill="1" applyBorder="1" applyAlignment="1">
      <alignment horizontal="center" vertical="center"/>
    </xf>
    <xf numFmtId="0" fontId="33" fillId="0" borderId="9" xfId="3" applyFont="1" applyFill="1" applyBorder="1" applyAlignment="1">
      <alignment vertical="center"/>
    </xf>
    <xf numFmtId="0" fontId="33" fillId="0" borderId="2" xfId="3" applyFont="1" applyFill="1" applyBorder="1" applyAlignment="1">
      <alignment horizontal="justify" vertical="top" wrapText="1"/>
    </xf>
    <xf numFmtId="4" fontId="42" fillId="0" borderId="2" xfId="0" applyNumberFormat="1" applyFont="1" applyFill="1" applyBorder="1" applyAlignment="1">
      <alignment horizontal="center" vertical="center" shrinkToFit="1"/>
    </xf>
    <xf numFmtId="4" fontId="39" fillId="0" borderId="2" xfId="0" applyNumberFormat="1" applyFont="1" applyFill="1" applyBorder="1" applyAlignment="1">
      <alignment horizontal="center" vertical="center"/>
    </xf>
    <xf numFmtId="4" fontId="33" fillId="0" borderId="2" xfId="3" applyNumberFormat="1" applyFont="1" applyFill="1" applyBorder="1" applyAlignment="1">
      <alignment horizontal="center" vertical="center"/>
    </xf>
    <xf numFmtId="4" fontId="39" fillId="0" borderId="13" xfId="0" applyNumberFormat="1" applyFont="1" applyFill="1" applyBorder="1" applyAlignment="1">
      <alignment horizontal="center" vertical="center"/>
    </xf>
    <xf numFmtId="0" fontId="35" fillId="0" borderId="5" xfId="3" applyFont="1" applyFill="1" applyBorder="1" applyAlignment="1">
      <alignment horizontal="justify" vertical="top" wrapText="1"/>
    </xf>
    <xf numFmtId="4" fontId="38" fillId="0" borderId="10" xfId="0" applyNumberFormat="1" applyFont="1" applyFill="1" applyBorder="1" applyAlignment="1">
      <alignment horizontal="center" vertical="center"/>
    </xf>
    <xf numFmtId="0" fontId="35" fillId="0" borderId="4" xfId="1" applyFont="1" applyFill="1" applyBorder="1" applyAlignment="1">
      <alignment vertical="center"/>
    </xf>
    <xf numFmtId="0" fontId="33" fillId="0" borderId="6" xfId="1" applyFont="1" applyFill="1" applyBorder="1" applyAlignment="1">
      <alignment vertical="center"/>
    </xf>
    <xf numFmtId="0" fontId="33" fillId="0" borderId="7" xfId="1" applyFont="1" applyFill="1" applyBorder="1" applyAlignment="1">
      <alignment horizontal="justify" vertical="top"/>
    </xf>
    <xf numFmtId="0" fontId="33" fillId="0" borderId="8" xfId="1" applyFont="1" applyFill="1" applyBorder="1" applyAlignment="1">
      <alignment vertical="center"/>
    </xf>
    <xf numFmtId="0" fontId="33" fillId="0" borderId="1" xfId="1" applyNumberFormat="1" applyFont="1" applyFill="1" applyBorder="1" applyAlignment="1">
      <alignment horizontal="justify" vertical="top" wrapText="1"/>
    </xf>
    <xf numFmtId="0" fontId="39" fillId="0" borderId="8" xfId="0" applyFont="1" applyFill="1" applyBorder="1" applyAlignment="1">
      <alignment vertical="center" wrapText="1"/>
    </xf>
    <xf numFmtId="0" fontId="33" fillId="0" borderId="1" xfId="1" applyFont="1" applyFill="1" applyBorder="1" applyAlignment="1">
      <alignment horizontal="justify" vertical="top" wrapText="1"/>
    </xf>
    <xf numFmtId="0" fontId="33" fillId="0" borderId="9" xfId="1" applyFont="1" applyFill="1" applyBorder="1" applyAlignment="1">
      <alignment vertical="center"/>
    </xf>
    <xf numFmtId="0" fontId="33" fillId="0" borderId="2" xfId="1" applyFont="1" applyFill="1" applyBorder="1" applyAlignment="1">
      <alignment horizontal="justify" vertical="top" wrapText="1"/>
    </xf>
    <xf numFmtId="0" fontId="42" fillId="0" borderId="8" xfId="8" applyNumberFormat="1" applyFont="1" applyFill="1" applyBorder="1" applyAlignment="1" applyProtection="1">
      <alignment vertical="center" shrinkToFit="1"/>
    </xf>
    <xf numFmtId="0" fontId="33" fillId="0" borderId="1" xfId="9" applyNumberFormat="1" applyFont="1" applyFill="1" applyBorder="1" applyAlignment="1" applyProtection="1">
      <alignment vertical="top" wrapText="1"/>
    </xf>
    <xf numFmtId="4" fontId="35" fillId="0" borderId="5" xfId="3" applyNumberFormat="1" applyFont="1" applyFill="1" applyBorder="1" applyAlignment="1">
      <alignment horizontal="center" vertical="center" wrapText="1"/>
    </xf>
    <xf numFmtId="4" fontId="33" fillId="0" borderId="7" xfId="0" applyNumberFormat="1" applyFont="1" applyFill="1" applyBorder="1" applyAlignment="1">
      <alignment horizontal="center" vertical="center" shrinkToFit="1"/>
    </xf>
    <xf numFmtId="0" fontId="33" fillId="0" borderId="18" xfId="3" applyFont="1" applyFill="1" applyBorder="1" applyAlignment="1">
      <alignment vertical="center"/>
    </xf>
    <xf numFmtId="0" fontId="33" fillId="0" borderId="16" xfId="3" applyFont="1" applyFill="1" applyBorder="1" applyAlignment="1">
      <alignment horizontal="justify" vertical="top" wrapText="1"/>
    </xf>
    <xf numFmtId="4" fontId="42" fillId="0" borderId="16" xfId="0" applyNumberFormat="1" applyFont="1" applyFill="1" applyBorder="1" applyAlignment="1">
      <alignment horizontal="center" vertical="center" shrinkToFit="1"/>
    </xf>
    <xf numFmtId="4" fontId="39" fillId="0" borderId="16" xfId="0" applyNumberFormat="1" applyFont="1" applyFill="1" applyBorder="1" applyAlignment="1">
      <alignment horizontal="center" vertical="center"/>
    </xf>
    <xf numFmtId="4" fontId="33" fillId="0" borderId="16" xfId="3" applyNumberFormat="1" applyFont="1" applyFill="1" applyBorder="1" applyAlignment="1">
      <alignment horizontal="center" vertical="center"/>
    </xf>
    <xf numFmtId="4" fontId="39" fillId="0" borderId="19" xfId="0" applyNumberFormat="1" applyFont="1" applyFill="1" applyBorder="1" applyAlignment="1">
      <alignment horizontal="center" vertical="center"/>
    </xf>
    <xf numFmtId="4" fontId="38" fillId="0" borderId="5" xfId="0" applyNumberFormat="1" applyFont="1" applyFill="1" applyBorder="1" applyAlignment="1">
      <alignment horizontal="center" vertical="center"/>
    </xf>
    <xf numFmtId="0" fontId="33" fillId="0" borderId="16" xfId="0" applyNumberFormat="1" applyFont="1" applyFill="1" applyBorder="1" applyAlignment="1">
      <alignment vertical="top" wrapText="1"/>
    </xf>
    <xf numFmtId="4" fontId="33" fillId="0" borderId="16" xfId="0" applyNumberFormat="1" applyFont="1" applyFill="1" applyBorder="1" applyAlignment="1">
      <alignment horizontal="center" vertical="center" shrinkToFit="1"/>
    </xf>
    <xf numFmtId="4" fontId="33" fillId="0" borderId="16" xfId="0" applyNumberFormat="1" applyFont="1" applyFill="1" applyBorder="1" applyAlignment="1">
      <alignment horizontal="center" vertical="center"/>
    </xf>
    <xf numFmtId="0" fontId="35" fillId="0" borderId="5" xfId="0" applyNumberFormat="1" applyFont="1" applyFill="1" applyBorder="1" applyAlignment="1">
      <alignment vertical="top" wrapText="1"/>
    </xf>
    <xf numFmtId="0" fontId="35" fillId="0" borderId="5" xfId="0" applyFont="1" applyFill="1" applyBorder="1" applyAlignment="1">
      <alignment vertical="top" wrapText="1"/>
    </xf>
    <xf numFmtId="0" fontId="33" fillId="0" borderId="7" xfId="0" applyNumberFormat="1" applyFont="1" applyFill="1" applyBorder="1" applyAlignment="1">
      <alignment vertical="top" wrapText="1"/>
    </xf>
    <xf numFmtId="0" fontId="33" fillId="0" borderId="2" xfId="0" applyNumberFormat="1" applyFont="1" applyFill="1" applyBorder="1" applyAlignment="1">
      <alignment vertical="top" wrapText="1"/>
    </xf>
    <xf numFmtId="0" fontId="35" fillId="0" borderId="4" xfId="3" applyFont="1" applyFill="1" applyBorder="1" applyAlignment="1">
      <alignment vertical="center" wrapText="1"/>
    </xf>
    <xf numFmtId="4" fontId="35" fillId="0" borderId="5" xfId="0" applyNumberFormat="1" applyFont="1" applyFill="1" applyBorder="1" applyAlignment="1">
      <alignment horizontal="center" vertical="center"/>
    </xf>
    <xf numFmtId="0" fontId="33" fillId="0" borderId="6" xfId="3" applyFont="1" applyFill="1" applyBorder="1" applyAlignment="1">
      <alignment vertical="center" wrapText="1"/>
    </xf>
    <xf numFmtId="0" fontId="33" fillId="0" borderId="9" xfId="3" applyFont="1" applyFill="1" applyBorder="1" applyAlignment="1">
      <alignment vertical="center" wrapText="1"/>
    </xf>
    <xf numFmtId="0" fontId="35" fillId="0" borderId="5" xfId="0" applyFont="1" applyFill="1" applyBorder="1" applyAlignment="1">
      <alignment horizontal="left" wrapText="1"/>
    </xf>
    <xf numFmtId="0" fontId="33" fillId="0" borderId="7" xfId="0" applyNumberFormat="1" applyFont="1" applyFill="1" applyBorder="1" applyAlignment="1">
      <alignment horizontal="left" vertical="top" wrapText="1"/>
    </xf>
    <xf numFmtId="0" fontId="33" fillId="0" borderId="2" xfId="0" applyNumberFormat="1" applyFont="1" applyFill="1" applyBorder="1" applyAlignment="1">
      <alignment horizontal="left" vertical="top" wrapText="1"/>
    </xf>
    <xf numFmtId="0" fontId="33" fillId="0" borderId="1" xfId="0" applyNumberFormat="1" applyFont="1" applyFill="1" applyBorder="1" applyAlignment="1">
      <alignment horizontal="left" vertical="top" wrapText="1"/>
    </xf>
    <xf numFmtId="49" fontId="33" fillId="0" borderId="7" xfId="0" applyNumberFormat="1" applyFont="1" applyFill="1" applyBorder="1" applyAlignment="1">
      <alignment vertical="top" wrapText="1"/>
    </xf>
    <xf numFmtId="49" fontId="33" fillId="0" borderId="1" xfId="0" applyNumberFormat="1" applyFont="1" applyFill="1" applyBorder="1" applyAlignment="1">
      <alignment vertical="top" wrapText="1"/>
    </xf>
    <xf numFmtId="49" fontId="42" fillId="0" borderId="8" xfId="8" applyNumberFormat="1" applyFont="1" applyFill="1" applyBorder="1" applyAlignment="1" applyProtection="1">
      <alignment vertical="center"/>
    </xf>
    <xf numFmtId="49" fontId="33" fillId="0" borderId="2" xfId="0" applyNumberFormat="1" applyFont="1" applyFill="1" applyBorder="1" applyAlignment="1">
      <alignment vertical="top" wrapText="1"/>
    </xf>
    <xf numFmtId="0" fontId="33" fillId="0" borderId="7" xfId="3" applyNumberFormat="1" applyFont="1" applyFill="1" applyBorder="1" applyAlignment="1">
      <alignment horizontal="justify" vertical="top" wrapText="1"/>
    </xf>
    <xf numFmtId="0" fontId="33" fillId="0" borderId="1" xfId="0" applyNumberFormat="1" applyFont="1" applyFill="1" applyBorder="1" applyAlignment="1">
      <alignment vertical="top" wrapText="1"/>
    </xf>
    <xf numFmtId="0" fontId="40" fillId="0" borderId="4" xfId="3" applyFont="1" applyFill="1" applyBorder="1" applyAlignment="1">
      <alignment vertical="center" wrapText="1"/>
    </xf>
    <xf numFmtId="0" fontId="40" fillId="0" borderId="5" xfId="3" applyFont="1" applyFill="1" applyBorder="1" applyAlignment="1">
      <alignment horizontal="justify" vertical="top" wrapText="1"/>
    </xf>
    <xf numFmtId="4" fontId="40" fillId="0" borderId="5" xfId="3" applyNumberFormat="1" applyFont="1" applyFill="1" applyBorder="1" applyAlignment="1">
      <alignment horizontal="center" vertical="center"/>
    </xf>
    <xf numFmtId="49" fontId="46" fillId="0" borderId="6" xfId="8" applyNumberFormat="1" applyFont="1" applyFill="1" applyBorder="1" applyAlignment="1" applyProtection="1">
      <alignment vertical="center" shrinkToFit="1"/>
    </xf>
    <xf numFmtId="0" fontId="35" fillId="0" borderId="7" xfId="8" applyFont="1" applyFill="1" applyBorder="1" applyAlignment="1">
      <alignment horizontal="left" vertical="top" wrapText="1" shrinkToFit="1"/>
    </xf>
    <xf numFmtId="4" fontId="35" fillId="0" borderId="7" xfId="3" applyNumberFormat="1" applyFont="1" applyFill="1" applyBorder="1" applyAlignment="1">
      <alignment horizontal="center" vertical="center"/>
    </xf>
    <xf numFmtId="4" fontId="38" fillId="0" borderId="11" xfId="0" applyNumberFormat="1" applyFont="1" applyFill="1" applyBorder="1" applyAlignment="1">
      <alignment horizontal="center" vertical="center"/>
    </xf>
    <xf numFmtId="49" fontId="42" fillId="0" borderId="8" xfId="8" applyNumberFormat="1" applyFont="1" applyFill="1" applyBorder="1" applyAlignment="1" applyProtection="1">
      <alignment vertical="center" shrinkToFit="1"/>
    </xf>
    <xf numFmtId="0" fontId="33" fillId="0" borderId="1" xfId="8" applyFont="1" applyFill="1" applyBorder="1" applyAlignment="1">
      <alignment horizontal="left" vertical="top" wrapText="1" shrinkToFit="1"/>
    </xf>
    <xf numFmtId="49" fontId="46" fillId="0" borderId="8" xfId="8" applyNumberFormat="1" applyFont="1" applyFill="1" applyBorder="1" applyAlignment="1" applyProtection="1">
      <alignment vertical="center" shrinkToFit="1"/>
    </xf>
    <xf numFmtId="0" fontId="35" fillId="0" borderId="1" xfId="10" applyFont="1" applyFill="1" applyBorder="1" applyAlignment="1">
      <alignment horizontal="left" wrapText="1"/>
    </xf>
    <xf numFmtId="4" fontId="35" fillId="0" borderId="1" xfId="3" applyNumberFormat="1" applyFont="1" applyFill="1" applyBorder="1" applyAlignment="1">
      <alignment horizontal="center" vertical="center"/>
    </xf>
    <xf numFmtId="4" fontId="38" fillId="0" borderId="12" xfId="0" applyNumberFormat="1" applyFont="1" applyFill="1" applyBorder="1" applyAlignment="1">
      <alignment horizontal="center" vertical="center"/>
    </xf>
    <xf numFmtId="0" fontId="33" fillId="0" borderId="1" xfId="10" applyFont="1" applyFill="1" applyBorder="1" applyAlignment="1">
      <alignment horizontal="left" wrapText="1"/>
    </xf>
    <xf numFmtId="0" fontId="35" fillId="0" borderId="1" xfId="8" applyFont="1" applyFill="1" applyBorder="1" applyAlignment="1">
      <alignment horizontal="left" vertical="top" wrapText="1" shrinkToFit="1"/>
    </xf>
    <xf numFmtId="0" fontId="35" fillId="0" borderId="1" xfId="8" applyNumberFormat="1" applyFont="1" applyFill="1" applyBorder="1" applyAlignment="1">
      <alignment horizontal="left" vertical="top" wrapText="1" shrinkToFit="1"/>
    </xf>
    <xf numFmtId="0" fontId="38" fillId="0" borderId="8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1" xfId="8" applyFont="1" applyFill="1" applyBorder="1" applyAlignment="1">
      <alignment horizontal="left" vertical="center" wrapText="1" shrinkToFit="1"/>
    </xf>
    <xf numFmtId="4" fontId="38" fillId="0" borderId="1" xfId="0" applyNumberFormat="1" applyFont="1" applyFill="1" applyBorder="1" applyAlignment="1">
      <alignment horizontal="center" vertical="center"/>
    </xf>
    <xf numFmtId="0" fontId="35" fillId="0" borderId="1" xfId="8" applyNumberFormat="1" applyFont="1" applyFill="1" applyBorder="1" applyAlignment="1">
      <alignment horizontal="left" vertical="center" wrapText="1" shrinkToFit="1"/>
    </xf>
    <xf numFmtId="0" fontId="33" fillId="0" borderId="1" xfId="8" applyNumberFormat="1" applyFont="1" applyFill="1" applyBorder="1" applyAlignment="1">
      <alignment horizontal="left" vertical="top" wrapText="1" shrinkToFit="1"/>
    </xf>
    <xf numFmtId="4" fontId="33" fillId="0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49" fontId="42" fillId="0" borderId="9" xfId="8" applyNumberFormat="1" applyFont="1" applyFill="1" applyBorder="1" applyAlignment="1" applyProtection="1">
      <alignment vertical="center" shrinkToFit="1"/>
    </xf>
    <xf numFmtId="0" fontId="33" fillId="0" borderId="2" xfId="8" applyFont="1" applyFill="1" applyBorder="1" applyAlignment="1">
      <alignment horizontal="left" vertical="top" wrapText="1" shrinkToFit="1"/>
    </xf>
    <xf numFmtId="4" fontId="33" fillId="0" borderId="2" xfId="0" applyNumberFormat="1" applyFont="1" applyFill="1" applyBorder="1" applyAlignment="1">
      <alignment horizontal="center" vertical="center" wrapText="1"/>
    </xf>
    <xf numFmtId="49" fontId="48" fillId="0" borderId="4" xfId="8" applyNumberFormat="1" applyFont="1" applyFill="1" applyBorder="1" applyAlignment="1" applyProtection="1">
      <alignment vertical="center" wrapText="1" shrinkToFit="1"/>
    </xf>
    <xf numFmtId="0" fontId="40" fillId="0" borderId="5" xfId="8" applyFont="1" applyFill="1" applyBorder="1" applyAlignment="1">
      <alignment horizontal="left" vertical="top" wrapText="1" shrinkToFit="1"/>
    </xf>
    <xf numFmtId="4" fontId="40" fillId="0" borderId="5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horizontal="left" vertical="center" wrapText="1"/>
    </xf>
    <xf numFmtId="4" fontId="35" fillId="0" borderId="16" xfId="0" applyNumberFormat="1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38" fillId="0" borderId="6" xfId="0" applyFont="1" applyFill="1" applyBorder="1" applyAlignment="1">
      <alignment vertical="center" wrapText="1"/>
    </xf>
    <xf numFmtId="0" fontId="35" fillId="0" borderId="7" xfId="0" applyFont="1" applyFill="1" applyBorder="1" applyAlignment="1">
      <alignment horizontal="left" vertical="center" wrapText="1"/>
    </xf>
    <xf numFmtId="4" fontId="35" fillId="0" borderId="7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9" fillId="0" borderId="9" xfId="0" applyFont="1" applyFill="1" applyBorder="1" applyAlignment="1">
      <alignment vertical="center" wrapText="1"/>
    </xf>
    <xf numFmtId="0" fontId="33" fillId="0" borderId="2" xfId="0" applyFont="1" applyFill="1" applyBorder="1" applyAlignment="1">
      <alignment horizontal="left" vertical="center" wrapText="1"/>
    </xf>
    <xf numFmtId="4" fontId="49" fillId="0" borderId="5" xfId="0" applyNumberFormat="1" applyFont="1" applyFill="1" applyBorder="1" applyAlignment="1">
      <alignment horizontal="center" vertical="center"/>
    </xf>
    <xf numFmtId="49" fontId="46" fillId="0" borderId="6" xfId="8" applyNumberFormat="1" applyFont="1" applyFill="1" applyBorder="1" applyAlignment="1" applyProtection="1">
      <alignment vertical="top" wrapText="1" shrinkToFit="1"/>
    </xf>
    <xf numFmtId="4" fontId="38" fillId="0" borderId="7" xfId="0" applyNumberFormat="1" applyFont="1" applyFill="1" applyBorder="1" applyAlignment="1">
      <alignment horizontal="center" vertical="center"/>
    </xf>
    <xf numFmtId="49" fontId="46" fillId="0" borderId="8" xfId="8" applyNumberFormat="1" applyFont="1" applyFill="1" applyBorder="1" applyAlignment="1" applyProtection="1">
      <alignment vertical="top" wrapText="1" shrinkToFit="1"/>
    </xf>
    <xf numFmtId="0" fontId="35" fillId="0" borderId="1" xfId="3" applyFont="1" applyFill="1" applyBorder="1" applyAlignment="1">
      <alignment horizontal="left" vertical="top" wrapText="1"/>
    </xf>
    <xf numFmtId="49" fontId="42" fillId="0" borderId="8" xfId="8" applyNumberFormat="1" applyFont="1" applyFill="1" applyBorder="1" applyAlignment="1" applyProtection="1">
      <alignment vertical="top" wrapText="1" shrinkToFit="1"/>
    </xf>
    <xf numFmtId="0" fontId="33" fillId="0" borderId="1" xfId="3" applyFont="1" applyFill="1" applyBorder="1" applyAlignment="1">
      <alignment horizontal="left" vertical="top" wrapText="1"/>
    </xf>
    <xf numFmtId="49" fontId="46" fillId="0" borderId="8" xfId="8" applyNumberFormat="1" applyFont="1" applyFill="1" applyBorder="1" applyAlignment="1" applyProtection="1">
      <alignment vertical="top" shrinkToFit="1"/>
    </xf>
    <xf numFmtId="0" fontId="35" fillId="0" borderId="1" xfId="9" applyNumberFormat="1" applyFont="1" applyFill="1" applyBorder="1" applyAlignment="1" applyProtection="1">
      <alignment horizontal="left" vertical="top" wrapText="1"/>
    </xf>
    <xf numFmtId="4" fontId="35" fillId="0" borderId="1" xfId="0" applyNumberFormat="1" applyFont="1" applyFill="1" applyBorder="1" applyAlignment="1">
      <alignment horizontal="center" vertical="center"/>
    </xf>
    <xf numFmtId="49" fontId="42" fillId="0" borderId="8" xfId="8" applyNumberFormat="1" applyFont="1" applyFill="1" applyBorder="1" applyAlignment="1" applyProtection="1">
      <alignment vertical="top" shrinkToFit="1"/>
    </xf>
    <xf numFmtId="0" fontId="33" fillId="0" borderId="1" xfId="11" applyNumberFormat="1" applyFont="1" applyFill="1" applyBorder="1" applyAlignment="1" applyProtection="1">
      <alignment horizontal="left" vertical="top" wrapText="1"/>
    </xf>
    <xf numFmtId="4" fontId="33" fillId="0" borderId="1" xfId="0" applyNumberFormat="1" applyFont="1" applyFill="1" applyBorder="1" applyAlignment="1">
      <alignment horizontal="center" vertical="center"/>
    </xf>
    <xf numFmtId="49" fontId="46" fillId="0" borderId="9" xfId="8" applyNumberFormat="1" applyFont="1" applyFill="1" applyBorder="1" applyAlignment="1" applyProtection="1">
      <alignment vertical="top" shrinkToFit="1"/>
    </xf>
    <xf numFmtId="0" fontId="35" fillId="0" borderId="2" xfId="9" applyNumberFormat="1" applyFont="1" applyFill="1" applyBorder="1" applyAlignment="1" applyProtection="1">
      <alignment horizontal="left" vertical="top" wrapText="1"/>
    </xf>
    <xf numFmtId="4" fontId="35" fillId="0" borderId="2" xfId="0" applyNumberFormat="1" applyFont="1" applyFill="1" applyBorder="1" applyAlignment="1">
      <alignment horizontal="center" vertical="center"/>
    </xf>
    <xf numFmtId="4" fontId="35" fillId="0" borderId="2" xfId="3" applyNumberFormat="1" applyFont="1" applyFill="1" applyBorder="1" applyAlignment="1">
      <alignment horizontal="center" vertical="center"/>
    </xf>
    <xf numFmtId="4" fontId="38" fillId="0" borderId="13" xfId="0" applyNumberFormat="1" applyFont="1" applyFill="1" applyBorder="1" applyAlignment="1">
      <alignment horizontal="center" vertical="center"/>
    </xf>
    <xf numFmtId="49" fontId="46" fillId="0" borderId="4" xfId="8" applyNumberFormat="1" applyFont="1" applyFill="1" applyBorder="1" applyAlignment="1" applyProtection="1">
      <alignment vertical="top" wrapText="1" shrinkToFit="1"/>
    </xf>
    <xf numFmtId="0" fontId="35" fillId="0" borderId="5" xfId="9" applyNumberFormat="1" applyFont="1" applyFill="1" applyBorder="1" applyAlignment="1" applyProtection="1">
      <alignment horizontal="left" vertical="top" wrapText="1"/>
    </xf>
    <xf numFmtId="4" fontId="35" fillId="0" borderId="7" xfId="0" applyNumberFormat="1" applyFont="1" applyFill="1" applyBorder="1" applyAlignment="1">
      <alignment horizontal="center" vertical="center"/>
    </xf>
    <xf numFmtId="0" fontId="33" fillId="0" borderId="8" xfId="3" applyFont="1" applyFill="1" applyBorder="1" applyAlignment="1">
      <alignment vertical="center" wrapText="1"/>
    </xf>
    <xf numFmtId="0" fontId="33" fillId="0" borderId="18" xfId="3" applyFont="1" applyFill="1" applyBorder="1" applyAlignment="1">
      <alignment vertical="center" wrapText="1"/>
    </xf>
    <xf numFmtId="4" fontId="36" fillId="0" borderId="5" xfId="0" applyNumberFormat="1" applyFont="1" applyFill="1" applyBorder="1" applyAlignment="1">
      <alignment horizontal="center" vertical="center"/>
    </xf>
    <xf numFmtId="0" fontId="35" fillId="0" borderId="16" xfId="3" applyFont="1" applyFill="1" applyBorder="1" applyAlignment="1">
      <alignment horizontal="justify" vertical="top"/>
    </xf>
    <xf numFmtId="4" fontId="36" fillId="0" borderId="16" xfId="0" applyNumberFormat="1" applyFont="1" applyFill="1" applyBorder="1" applyAlignment="1">
      <alignment horizontal="center" vertical="center"/>
    </xf>
    <xf numFmtId="4" fontId="38" fillId="0" borderId="19" xfId="0" applyNumberFormat="1" applyFont="1" applyFill="1" applyBorder="1" applyAlignment="1">
      <alignment horizontal="center" vertical="center"/>
    </xf>
    <xf numFmtId="0" fontId="35" fillId="0" borderId="5" xfId="3" applyFont="1" applyFill="1" applyBorder="1" applyAlignment="1">
      <alignment horizontal="justify" vertical="top"/>
    </xf>
    <xf numFmtId="0" fontId="33" fillId="0" borderId="7" xfId="3" applyFont="1" applyFill="1" applyBorder="1" applyAlignment="1">
      <alignment horizontal="justify" vertical="top"/>
    </xf>
    <xf numFmtId="4" fontId="37" fillId="0" borderId="7" xfId="0" applyNumberFormat="1" applyFont="1" applyFill="1" applyBorder="1" applyAlignment="1">
      <alignment horizontal="center" vertical="center"/>
    </xf>
    <xf numFmtId="4" fontId="37" fillId="0" borderId="2" xfId="0" applyNumberFormat="1" applyFont="1" applyFill="1" applyBorder="1" applyAlignment="1">
      <alignment horizontal="center" vertical="center"/>
    </xf>
    <xf numFmtId="4" fontId="37" fillId="0" borderId="1" xfId="0" applyNumberFormat="1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vertical="center" wrapText="1"/>
    </xf>
    <xf numFmtId="0" fontId="35" fillId="0" borderId="5" xfId="0" applyFont="1" applyFill="1" applyBorder="1" applyAlignment="1">
      <alignment horizontal="justify" vertical="center"/>
    </xf>
    <xf numFmtId="0" fontId="39" fillId="0" borderId="6" xfId="0" applyFont="1" applyFill="1" applyBorder="1" applyAlignment="1">
      <alignment vertical="center" wrapText="1"/>
    </xf>
    <xf numFmtId="0" fontId="33" fillId="0" borderId="7" xfId="0" applyFont="1" applyFill="1" applyBorder="1" applyAlignment="1">
      <alignment horizontal="justify" vertical="center"/>
    </xf>
    <xf numFmtId="0" fontId="33" fillId="0" borderId="1" xfId="0" applyFont="1" applyFill="1" applyBorder="1" applyAlignment="1">
      <alignment wrapText="1"/>
    </xf>
    <xf numFmtId="0" fontId="33" fillId="0" borderId="2" xfId="3" applyFont="1" applyFill="1" applyBorder="1" applyAlignment="1">
      <alignment horizontal="justify" vertical="top"/>
    </xf>
    <xf numFmtId="0" fontId="33" fillId="0" borderId="16" xfId="3" applyFont="1" applyFill="1" applyBorder="1" applyAlignment="1">
      <alignment horizontal="justify" vertical="top"/>
    </xf>
    <xf numFmtId="4" fontId="37" fillId="0" borderId="16" xfId="0" applyNumberFormat="1" applyFont="1" applyFill="1" applyBorder="1" applyAlignment="1">
      <alignment horizontal="center" vertical="center"/>
    </xf>
    <xf numFmtId="0" fontId="40" fillId="0" borderId="4" xfId="3" applyFont="1" applyFill="1" applyBorder="1" applyAlignment="1">
      <alignment vertical="center"/>
    </xf>
    <xf numFmtId="0" fontId="40" fillId="0" borderId="5" xfId="3" applyFont="1" applyFill="1" applyBorder="1" applyAlignment="1">
      <alignment horizontal="justify" vertical="top"/>
    </xf>
    <xf numFmtId="4" fontId="41" fillId="0" borderId="5" xfId="0" applyNumberFormat="1" applyFont="1" applyFill="1" applyBorder="1" applyAlignment="1">
      <alignment horizontal="center" vertical="center"/>
    </xf>
    <xf numFmtId="0" fontId="33" fillId="0" borderId="1" xfId="3" applyFont="1" applyFill="1" applyBorder="1" applyAlignment="1">
      <alignment horizontal="justify" vertical="top"/>
    </xf>
    <xf numFmtId="0" fontId="33" fillId="0" borderId="2" xfId="0" applyFont="1" applyFill="1" applyBorder="1" applyAlignment="1">
      <alignment horizontal="justify" vertical="center"/>
    </xf>
    <xf numFmtId="0" fontId="35" fillId="0" borderId="5" xfId="3" applyFont="1" applyFill="1" applyBorder="1" applyAlignment="1">
      <alignment horizontal="left" vertical="top" wrapText="1"/>
    </xf>
    <xf numFmtId="0" fontId="42" fillId="0" borderId="18" xfId="0" applyFont="1" applyFill="1" applyBorder="1" applyAlignment="1">
      <alignment vertical="center" wrapText="1"/>
    </xf>
    <xf numFmtId="0" fontId="35" fillId="0" borderId="4" xfId="0" applyFont="1" applyFill="1" applyBorder="1" applyAlignment="1">
      <alignment vertical="center" wrapText="1"/>
    </xf>
    <xf numFmtId="0" fontId="42" fillId="0" borderId="6" xfId="0" applyFont="1" applyFill="1" applyBorder="1" applyAlignment="1">
      <alignment vertical="center" wrapText="1"/>
    </xf>
    <xf numFmtId="0" fontId="35" fillId="0" borderId="8" xfId="3" applyFont="1" applyFill="1" applyBorder="1" applyAlignment="1">
      <alignment vertical="center"/>
    </xf>
    <xf numFmtId="0" fontId="35" fillId="0" borderId="1" xfId="3" applyFont="1" applyFill="1" applyBorder="1" applyAlignment="1">
      <alignment horizontal="justify" vertical="top"/>
    </xf>
    <xf numFmtId="4" fontId="35" fillId="0" borderId="1" xfId="3" applyNumberFormat="1" applyFont="1" applyFill="1" applyBorder="1" applyAlignment="1">
      <alignment horizontal="center" vertical="center" wrapText="1"/>
    </xf>
    <xf numFmtId="4" fontId="33" fillId="0" borderId="1" xfId="3" applyNumberFormat="1" applyFont="1" applyFill="1" applyBorder="1" applyAlignment="1">
      <alignment horizontal="center" vertical="center" wrapText="1"/>
    </xf>
    <xf numFmtId="4" fontId="33" fillId="0" borderId="2" xfId="3" applyNumberFormat="1" applyFont="1" applyFill="1" applyBorder="1" applyAlignment="1">
      <alignment horizontal="center" vertical="center" wrapText="1"/>
    </xf>
    <xf numFmtId="4" fontId="33" fillId="0" borderId="5" xfId="3" applyNumberFormat="1" applyFont="1" applyFill="1" applyBorder="1" applyAlignment="1">
      <alignment horizontal="center" vertical="center" wrapText="1"/>
    </xf>
    <xf numFmtId="4" fontId="33" fillId="0" borderId="7" xfId="3" applyNumberFormat="1" applyFont="1" applyFill="1" applyBorder="1" applyAlignment="1">
      <alignment horizontal="center" vertical="center" wrapText="1"/>
    </xf>
    <xf numFmtId="0" fontId="43" fillId="0" borderId="0" xfId="1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1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</cellXfs>
  <cellStyles count="12">
    <cellStyle name="xl27" xfId="11"/>
    <cellStyle name="xl43" xfId="9"/>
    <cellStyle name="xl44" xfId="8"/>
    <cellStyle name="Гиперссылка" xfId="10" builtinId="8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"/>
  <sheetViews>
    <sheetView tabSelected="1" topLeftCell="A138" workbookViewId="0">
      <selection activeCell="B139" sqref="B139"/>
    </sheetView>
  </sheetViews>
  <sheetFormatPr defaultRowHeight="15" x14ac:dyDescent="0.25"/>
  <cols>
    <col min="1" max="1" width="28.140625" style="111" customWidth="1"/>
    <col min="2" max="2" width="44.7109375" style="59" customWidth="1"/>
    <col min="3" max="3" width="13.28515625" style="100" customWidth="1"/>
    <col min="4" max="4" width="13.5703125" style="100" bestFit="1" customWidth="1"/>
    <col min="5" max="5" width="11.7109375" style="59" customWidth="1"/>
    <col min="6" max="6" width="12" style="59" customWidth="1"/>
    <col min="7" max="16384" width="9.140625" style="59"/>
  </cols>
  <sheetData>
    <row r="1" spans="1:6" ht="18" customHeight="1" x14ac:dyDescent="0.25">
      <c r="A1" s="292" t="s">
        <v>470</v>
      </c>
      <c r="B1" s="292"/>
      <c r="C1" s="292"/>
      <c r="D1" s="292"/>
      <c r="E1" s="292"/>
      <c r="F1" s="292"/>
    </row>
    <row r="2" spans="1:6" ht="15.75" thickBot="1" x14ac:dyDescent="0.3">
      <c r="A2" s="112"/>
      <c r="B2" s="113"/>
      <c r="C2" s="113"/>
      <c r="D2" s="113"/>
      <c r="E2" s="113"/>
      <c r="F2" s="113"/>
    </row>
    <row r="3" spans="1:6" ht="60.75" thickBot="1" x14ac:dyDescent="0.3">
      <c r="A3" s="114" t="s">
        <v>0</v>
      </c>
      <c r="B3" s="115" t="s">
        <v>1</v>
      </c>
      <c r="C3" s="116" t="s">
        <v>276</v>
      </c>
      <c r="D3" s="117" t="s">
        <v>367</v>
      </c>
      <c r="E3" s="118" t="s">
        <v>2</v>
      </c>
      <c r="F3" s="119" t="s">
        <v>368</v>
      </c>
    </row>
    <row r="4" spans="1:6" ht="15.75" thickBot="1" x14ac:dyDescent="0.3">
      <c r="A4" s="120">
        <v>1</v>
      </c>
      <c r="B4" s="121">
        <v>2</v>
      </c>
      <c r="C4" s="122">
        <v>3</v>
      </c>
      <c r="D4" s="123">
        <v>4</v>
      </c>
      <c r="E4" s="124">
        <v>5</v>
      </c>
      <c r="F4" s="125">
        <v>6</v>
      </c>
    </row>
    <row r="5" spans="1:6" ht="15.75" thickBot="1" x14ac:dyDescent="0.3">
      <c r="A5" s="126" t="s">
        <v>3</v>
      </c>
      <c r="B5" s="127" t="s">
        <v>4</v>
      </c>
      <c r="C5" s="128">
        <f>SUM(C6+C13+C19+C33+C39+C42+C61+C67+C80+C89+C141)</f>
        <v>598646</v>
      </c>
      <c r="D5" s="128">
        <f>SUM(D6+D13+D19+D33+D39+D42+D61+D67+D80+D89+D141)</f>
        <v>130186.82000000002</v>
      </c>
      <c r="E5" s="128">
        <f t="shared" ref="E5:E68" si="0">D5/C5*100</f>
        <v>21.746878789802324</v>
      </c>
      <c r="F5" s="129">
        <f>D5-C5</f>
        <v>-468459.18</v>
      </c>
    </row>
    <row r="6" spans="1:6" ht="15.75" thickBot="1" x14ac:dyDescent="0.3">
      <c r="A6" s="130" t="s">
        <v>5</v>
      </c>
      <c r="B6" s="131" t="s">
        <v>6</v>
      </c>
      <c r="C6" s="132">
        <f>SUM(C7)</f>
        <v>417848.39</v>
      </c>
      <c r="D6" s="132">
        <f>SUM(D7)</f>
        <v>82487.740000000005</v>
      </c>
      <c r="E6" s="132">
        <f t="shared" si="0"/>
        <v>19.741069242841881</v>
      </c>
      <c r="F6" s="133">
        <f t="shared" ref="F6:F7" si="1">D6-C6</f>
        <v>-335360.65000000002</v>
      </c>
    </row>
    <row r="7" spans="1:6" ht="15.75" thickBot="1" x14ac:dyDescent="0.3">
      <c r="A7" s="126" t="s">
        <v>217</v>
      </c>
      <c r="B7" s="127" t="s">
        <v>7</v>
      </c>
      <c r="C7" s="128">
        <f>SUM(C8:C11)</f>
        <v>417848.39</v>
      </c>
      <c r="D7" s="128">
        <f>SUM(D8:D11)</f>
        <v>82487.740000000005</v>
      </c>
      <c r="E7" s="128">
        <f t="shared" si="0"/>
        <v>19.741069242841881</v>
      </c>
      <c r="F7" s="129">
        <f t="shared" si="1"/>
        <v>-335360.65000000002</v>
      </c>
    </row>
    <row r="8" spans="1:6" ht="83.25" customHeight="1" x14ac:dyDescent="0.25">
      <c r="A8" s="134" t="s">
        <v>8</v>
      </c>
      <c r="B8" s="135" t="s">
        <v>218</v>
      </c>
      <c r="C8" s="136">
        <v>413357.37</v>
      </c>
      <c r="D8" s="137">
        <v>81327.5</v>
      </c>
      <c r="E8" s="138">
        <f t="shared" si="0"/>
        <v>19.674863907712592</v>
      </c>
      <c r="F8" s="139">
        <f>D8-C8</f>
        <v>-332029.87</v>
      </c>
    </row>
    <row r="9" spans="1:6" ht="123.75" customHeight="1" x14ac:dyDescent="0.25">
      <c r="A9" s="140" t="s">
        <v>9</v>
      </c>
      <c r="B9" s="141" t="s">
        <v>219</v>
      </c>
      <c r="C9" s="142">
        <v>974.28</v>
      </c>
      <c r="D9" s="143">
        <v>67.81</v>
      </c>
      <c r="E9" s="144">
        <f t="shared" si="0"/>
        <v>6.9600114956685974</v>
      </c>
      <c r="F9" s="145">
        <f t="shared" ref="F9:F72" si="2">D9-C9</f>
        <v>-906.47</v>
      </c>
    </row>
    <row r="10" spans="1:6" ht="57" customHeight="1" x14ac:dyDescent="0.25">
      <c r="A10" s="140" t="s">
        <v>10</v>
      </c>
      <c r="B10" s="141" t="s">
        <v>220</v>
      </c>
      <c r="C10" s="142">
        <v>1622.42</v>
      </c>
      <c r="D10" s="143">
        <v>751.63</v>
      </c>
      <c r="E10" s="144">
        <f t="shared" si="0"/>
        <v>46.327707991765386</v>
      </c>
      <c r="F10" s="145">
        <f t="shared" si="2"/>
        <v>-870.79000000000008</v>
      </c>
    </row>
    <row r="11" spans="1:6" ht="95.25" customHeight="1" x14ac:dyDescent="0.25">
      <c r="A11" s="140" t="s">
        <v>11</v>
      </c>
      <c r="B11" s="141" t="s">
        <v>221</v>
      </c>
      <c r="C11" s="142">
        <v>1894.32</v>
      </c>
      <c r="D11" s="143">
        <v>340.8</v>
      </c>
      <c r="E11" s="144">
        <f t="shared" si="0"/>
        <v>17.990624604079567</v>
      </c>
      <c r="F11" s="145">
        <f t="shared" si="2"/>
        <v>-1553.52</v>
      </c>
    </row>
    <row r="12" spans="1:6" ht="93.75" customHeight="1" thickBot="1" x14ac:dyDescent="0.3">
      <c r="A12" s="146" t="s">
        <v>369</v>
      </c>
      <c r="B12" s="147" t="s">
        <v>370</v>
      </c>
      <c r="C12" s="148">
        <v>0</v>
      </c>
      <c r="D12" s="149">
        <v>0</v>
      </c>
      <c r="E12" s="150">
        <v>0</v>
      </c>
      <c r="F12" s="151">
        <f t="shared" si="2"/>
        <v>0</v>
      </c>
    </row>
    <row r="13" spans="1:6" ht="39" thickBot="1" x14ac:dyDescent="0.3">
      <c r="A13" s="126" t="s">
        <v>12</v>
      </c>
      <c r="B13" s="152" t="s">
        <v>13</v>
      </c>
      <c r="C13" s="128">
        <f>SUM(C14:C18)</f>
        <v>46615.31</v>
      </c>
      <c r="D13" s="128">
        <f>SUM(D14:D18)</f>
        <v>10488.26</v>
      </c>
      <c r="E13" s="128">
        <f t="shared" si="0"/>
        <v>22.499603670982776</v>
      </c>
      <c r="F13" s="153">
        <f t="shared" si="2"/>
        <v>-36127.049999999996</v>
      </c>
    </row>
    <row r="14" spans="1:6" ht="32.25" customHeight="1" thickBot="1" x14ac:dyDescent="0.3">
      <c r="A14" s="154" t="s">
        <v>197</v>
      </c>
      <c r="B14" s="152" t="s">
        <v>198</v>
      </c>
      <c r="C14" s="128">
        <v>1321</v>
      </c>
      <c r="D14" s="128">
        <v>332.35</v>
      </c>
      <c r="E14" s="128">
        <f t="shared" si="0"/>
        <v>25.158970476911431</v>
      </c>
      <c r="F14" s="153">
        <f t="shared" si="2"/>
        <v>-988.65</v>
      </c>
    </row>
    <row r="15" spans="1:6" ht="114.75" x14ac:dyDescent="0.25">
      <c r="A15" s="155" t="s">
        <v>277</v>
      </c>
      <c r="B15" s="156" t="s">
        <v>278</v>
      </c>
      <c r="C15" s="136">
        <v>20797.52</v>
      </c>
      <c r="D15" s="136">
        <v>4557.79</v>
      </c>
      <c r="E15" s="138">
        <f t="shared" si="0"/>
        <v>21.915064873119487</v>
      </c>
      <c r="F15" s="139">
        <f t="shared" si="2"/>
        <v>-16239.73</v>
      </c>
    </row>
    <row r="16" spans="1:6" ht="140.25" x14ac:dyDescent="0.25">
      <c r="A16" s="157" t="s">
        <v>279</v>
      </c>
      <c r="B16" s="158" t="s">
        <v>371</v>
      </c>
      <c r="C16" s="142">
        <v>118.53</v>
      </c>
      <c r="D16" s="142">
        <v>31.97</v>
      </c>
      <c r="E16" s="144">
        <f t="shared" si="0"/>
        <v>26.972074580275034</v>
      </c>
      <c r="F16" s="145">
        <f t="shared" si="2"/>
        <v>-86.56</v>
      </c>
    </row>
    <row r="17" spans="1:6" ht="127.5" x14ac:dyDescent="0.25">
      <c r="A17" s="159" t="s">
        <v>280</v>
      </c>
      <c r="B17" s="160" t="s">
        <v>372</v>
      </c>
      <c r="C17" s="142">
        <v>27357.919999999998</v>
      </c>
      <c r="D17" s="142">
        <v>6380.14</v>
      </c>
      <c r="E17" s="144">
        <f t="shared" si="0"/>
        <v>23.320998087573912</v>
      </c>
      <c r="F17" s="145">
        <f t="shared" si="2"/>
        <v>-20977.78</v>
      </c>
    </row>
    <row r="18" spans="1:6" ht="128.25" thickBot="1" x14ac:dyDescent="0.3">
      <c r="A18" s="161" t="s">
        <v>281</v>
      </c>
      <c r="B18" s="162" t="s">
        <v>373</v>
      </c>
      <c r="C18" s="148">
        <v>-2979.66</v>
      </c>
      <c r="D18" s="148">
        <v>-813.99</v>
      </c>
      <c r="E18" s="150">
        <f t="shared" si="0"/>
        <v>27.318217514750003</v>
      </c>
      <c r="F18" s="151">
        <f t="shared" si="2"/>
        <v>2165.67</v>
      </c>
    </row>
    <row r="19" spans="1:6" ht="21.75" customHeight="1" thickBot="1" x14ac:dyDescent="0.3">
      <c r="A19" s="126" t="s">
        <v>66</v>
      </c>
      <c r="B19" s="152" t="s">
        <v>67</v>
      </c>
      <c r="C19" s="128">
        <f t="shared" ref="C19:D19" si="3">SUM(C26+C29+C31+C20)</f>
        <v>53690.2</v>
      </c>
      <c r="D19" s="128">
        <f t="shared" si="3"/>
        <v>14028.6</v>
      </c>
      <c r="E19" s="128">
        <f t="shared" si="0"/>
        <v>26.12879072903435</v>
      </c>
      <c r="F19" s="153">
        <f t="shared" si="2"/>
        <v>-39661.599999999999</v>
      </c>
    </row>
    <row r="20" spans="1:6" ht="39" thickBot="1" x14ac:dyDescent="0.3">
      <c r="A20" s="126" t="s">
        <v>222</v>
      </c>
      <c r="B20" s="152" t="s">
        <v>223</v>
      </c>
      <c r="C20" s="128">
        <f>SUM(C21:C25)</f>
        <v>46585</v>
      </c>
      <c r="D20" s="128">
        <f>SUM(D21:D25)</f>
        <v>7561.02</v>
      </c>
      <c r="E20" s="128">
        <f t="shared" si="0"/>
        <v>16.230589245465278</v>
      </c>
      <c r="F20" s="153">
        <f t="shared" si="2"/>
        <v>-39023.979999999996</v>
      </c>
    </row>
    <row r="21" spans="1:6" ht="33.75" customHeight="1" x14ac:dyDescent="0.25">
      <c r="A21" s="134" t="s">
        <v>199</v>
      </c>
      <c r="B21" s="135" t="s">
        <v>224</v>
      </c>
      <c r="C21" s="136">
        <v>19177</v>
      </c>
      <c r="D21" s="137">
        <v>2705.8</v>
      </c>
      <c r="E21" s="138">
        <f t="shared" si="0"/>
        <v>14.109610470876571</v>
      </c>
      <c r="F21" s="139">
        <f t="shared" si="2"/>
        <v>-16471.2</v>
      </c>
    </row>
    <row r="22" spans="1:6" ht="51" hidden="1" x14ac:dyDescent="0.25">
      <c r="A22" s="140" t="s">
        <v>374</v>
      </c>
      <c r="B22" s="141" t="s">
        <v>375</v>
      </c>
      <c r="C22" s="142">
        <v>0</v>
      </c>
      <c r="D22" s="143">
        <v>0</v>
      </c>
      <c r="E22" s="144"/>
      <c r="F22" s="145">
        <f t="shared" si="2"/>
        <v>0</v>
      </c>
    </row>
    <row r="23" spans="1:6" ht="63.75" x14ac:dyDescent="0.25">
      <c r="A23" s="140" t="s">
        <v>200</v>
      </c>
      <c r="B23" s="141" t="s">
        <v>225</v>
      </c>
      <c r="C23" s="142">
        <v>27408</v>
      </c>
      <c r="D23" s="143">
        <v>4859.5</v>
      </c>
      <c r="E23" s="144">
        <f t="shared" si="0"/>
        <v>17.730224751897257</v>
      </c>
      <c r="F23" s="145">
        <f t="shared" si="2"/>
        <v>-22548.5</v>
      </c>
    </row>
    <row r="24" spans="1:6" ht="63.75" x14ac:dyDescent="0.25">
      <c r="A24" s="163" t="s">
        <v>376</v>
      </c>
      <c r="B24" s="164" t="s">
        <v>377</v>
      </c>
      <c r="C24" s="142">
        <v>0</v>
      </c>
      <c r="D24" s="143">
        <v>-4.91</v>
      </c>
      <c r="E24" s="144">
        <v>0</v>
      </c>
      <c r="F24" s="145">
        <f t="shared" si="2"/>
        <v>-4.91</v>
      </c>
    </row>
    <row r="25" spans="1:6" ht="39" thickBot="1" x14ac:dyDescent="0.3">
      <c r="A25" s="146" t="s">
        <v>378</v>
      </c>
      <c r="B25" s="147" t="s">
        <v>379</v>
      </c>
      <c r="C25" s="148">
        <v>0</v>
      </c>
      <c r="D25" s="149">
        <v>0.63</v>
      </c>
      <c r="E25" s="150">
        <v>0</v>
      </c>
      <c r="F25" s="151">
        <f t="shared" si="2"/>
        <v>0.63</v>
      </c>
    </row>
    <row r="26" spans="1:6" ht="26.25" thickBot="1" x14ac:dyDescent="0.3">
      <c r="A26" s="126" t="s">
        <v>226</v>
      </c>
      <c r="B26" s="152" t="s">
        <v>15</v>
      </c>
      <c r="C26" s="165">
        <f t="shared" ref="C26:D26" si="4">SUM(C27:C28)</f>
        <v>3193.2</v>
      </c>
      <c r="D26" s="165">
        <f t="shared" si="4"/>
        <v>3241.25</v>
      </c>
      <c r="E26" s="128">
        <f t="shared" si="0"/>
        <v>101.50476011524489</v>
      </c>
      <c r="F26" s="153">
        <f t="shared" si="2"/>
        <v>48.050000000000182</v>
      </c>
    </row>
    <row r="27" spans="1:6" ht="25.5" x14ac:dyDescent="0.25">
      <c r="A27" s="134" t="s">
        <v>14</v>
      </c>
      <c r="B27" s="135" t="s">
        <v>15</v>
      </c>
      <c r="C27" s="166">
        <v>3193.2</v>
      </c>
      <c r="D27" s="137">
        <v>3241.25</v>
      </c>
      <c r="E27" s="138">
        <f t="shared" si="0"/>
        <v>101.50476011524489</v>
      </c>
      <c r="F27" s="139">
        <f t="shared" si="2"/>
        <v>48.050000000000182</v>
      </c>
    </row>
    <row r="28" spans="1:6" ht="39" thickBot="1" x14ac:dyDescent="0.3">
      <c r="A28" s="146" t="s">
        <v>380</v>
      </c>
      <c r="B28" s="147" t="s">
        <v>381</v>
      </c>
      <c r="C28" s="148">
        <v>0</v>
      </c>
      <c r="D28" s="149">
        <v>0</v>
      </c>
      <c r="E28" s="150">
        <v>0</v>
      </c>
      <c r="F28" s="151">
        <f t="shared" si="2"/>
        <v>0</v>
      </c>
    </row>
    <row r="29" spans="1:6" ht="15.75" thickBot="1" x14ac:dyDescent="0.3">
      <c r="A29" s="126" t="s">
        <v>227</v>
      </c>
      <c r="B29" s="152" t="s">
        <v>16</v>
      </c>
      <c r="C29" s="165">
        <f t="shared" ref="C29:D29" si="5">SUM(C30:C30)</f>
        <v>277</v>
      </c>
      <c r="D29" s="165">
        <f t="shared" si="5"/>
        <v>55.45</v>
      </c>
      <c r="E29" s="128">
        <f t="shared" si="0"/>
        <v>20.018050541516246</v>
      </c>
      <c r="F29" s="153">
        <f t="shared" si="2"/>
        <v>-221.55</v>
      </c>
    </row>
    <row r="30" spans="1:6" ht="15.75" thickBot="1" x14ac:dyDescent="0.3">
      <c r="A30" s="167" t="s">
        <v>17</v>
      </c>
      <c r="B30" s="168" t="s">
        <v>16</v>
      </c>
      <c r="C30" s="169">
        <v>277</v>
      </c>
      <c r="D30" s="170">
        <v>55.45</v>
      </c>
      <c r="E30" s="171">
        <f t="shared" si="0"/>
        <v>20.018050541516246</v>
      </c>
      <c r="F30" s="172">
        <f t="shared" si="2"/>
        <v>-221.55</v>
      </c>
    </row>
    <row r="31" spans="1:6" ht="26.25" thickBot="1" x14ac:dyDescent="0.3">
      <c r="A31" s="126" t="s">
        <v>18</v>
      </c>
      <c r="B31" s="152" t="s">
        <v>19</v>
      </c>
      <c r="C31" s="128">
        <f t="shared" ref="C31:D31" si="6">SUM(C32)</f>
        <v>3635</v>
      </c>
      <c r="D31" s="128">
        <f t="shared" si="6"/>
        <v>3170.88</v>
      </c>
      <c r="E31" s="128">
        <f t="shared" si="0"/>
        <v>87.231911966987624</v>
      </c>
      <c r="F31" s="153">
        <f t="shared" si="2"/>
        <v>-464.11999999999989</v>
      </c>
    </row>
    <row r="32" spans="1:6" ht="39" thickBot="1" x14ac:dyDescent="0.3">
      <c r="A32" s="167" t="s">
        <v>20</v>
      </c>
      <c r="B32" s="168" t="s">
        <v>201</v>
      </c>
      <c r="C32" s="169">
        <v>3635</v>
      </c>
      <c r="D32" s="170">
        <v>3170.88</v>
      </c>
      <c r="E32" s="171">
        <f t="shared" si="0"/>
        <v>87.231911966987624</v>
      </c>
      <c r="F32" s="172">
        <f t="shared" si="2"/>
        <v>-464.11999999999989</v>
      </c>
    </row>
    <row r="33" spans="1:6" ht="15.75" thickBot="1" x14ac:dyDescent="0.3">
      <c r="A33" s="126" t="s">
        <v>21</v>
      </c>
      <c r="B33" s="152" t="s">
        <v>22</v>
      </c>
      <c r="C33" s="128">
        <f t="shared" ref="C33:D33" si="7">SUM(C34+C36)</f>
        <v>33252.870000000003</v>
      </c>
      <c r="D33" s="128">
        <f t="shared" si="7"/>
        <v>4020.2200000000003</v>
      </c>
      <c r="E33" s="128">
        <f t="shared" si="0"/>
        <v>12.089843673643809</v>
      </c>
      <c r="F33" s="153">
        <f t="shared" si="2"/>
        <v>-29232.65</v>
      </c>
    </row>
    <row r="34" spans="1:6" ht="15.75" thickBot="1" x14ac:dyDescent="0.3">
      <c r="A34" s="126" t="s">
        <v>228</v>
      </c>
      <c r="B34" s="152" t="s">
        <v>23</v>
      </c>
      <c r="C34" s="128">
        <f>SUM(C35)</f>
        <v>11717.87</v>
      </c>
      <c r="D34" s="128">
        <f>SUM(D35)</f>
        <v>379.21</v>
      </c>
      <c r="E34" s="128">
        <f t="shared" si="0"/>
        <v>3.2361683480018124</v>
      </c>
      <c r="F34" s="153">
        <f t="shared" si="2"/>
        <v>-11338.660000000002</v>
      </c>
    </row>
    <row r="35" spans="1:6" ht="51.75" thickBot="1" x14ac:dyDescent="0.3">
      <c r="A35" s="167" t="s">
        <v>24</v>
      </c>
      <c r="B35" s="168" t="s">
        <v>229</v>
      </c>
      <c r="C35" s="169">
        <v>11717.87</v>
      </c>
      <c r="D35" s="170">
        <v>379.21</v>
      </c>
      <c r="E35" s="171">
        <f t="shared" si="0"/>
        <v>3.2361683480018124</v>
      </c>
      <c r="F35" s="172">
        <f t="shared" si="2"/>
        <v>-11338.660000000002</v>
      </c>
    </row>
    <row r="36" spans="1:6" ht="15.75" thickBot="1" x14ac:dyDescent="0.3">
      <c r="A36" s="126" t="s">
        <v>230</v>
      </c>
      <c r="B36" s="152" t="s">
        <v>25</v>
      </c>
      <c r="C36" s="165">
        <f>SUM(C37:C38)</f>
        <v>21535</v>
      </c>
      <c r="D36" s="165">
        <f>SUM(D37:D38)</f>
        <v>3641.01</v>
      </c>
      <c r="E36" s="128">
        <f t="shared" si="0"/>
        <v>16.907406547480846</v>
      </c>
      <c r="F36" s="153">
        <f t="shared" si="2"/>
        <v>-17893.989999999998</v>
      </c>
    </row>
    <row r="37" spans="1:6" ht="38.25" x14ac:dyDescent="0.25">
      <c r="A37" s="134" t="s">
        <v>64</v>
      </c>
      <c r="B37" s="135" t="s">
        <v>202</v>
      </c>
      <c r="C37" s="136">
        <v>11805</v>
      </c>
      <c r="D37" s="136">
        <v>3026.32</v>
      </c>
      <c r="E37" s="138">
        <f t="shared" si="0"/>
        <v>25.635916984328677</v>
      </c>
      <c r="F37" s="139">
        <f t="shared" si="2"/>
        <v>-8778.68</v>
      </c>
    </row>
    <row r="38" spans="1:6" ht="39" thickBot="1" x14ac:dyDescent="0.3">
      <c r="A38" s="146" t="s">
        <v>65</v>
      </c>
      <c r="B38" s="147" t="s">
        <v>203</v>
      </c>
      <c r="C38" s="148">
        <v>9730</v>
      </c>
      <c r="D38" s="148">
        <v>614.69000000000005</v>
      </c>
      <c r="E38" s="150">
        <f t="shared" si="0"/>
        <v>6.3174717368961977</v>
      </c>
      <c r="F38" s="151">
        <f t="shared" si="2"/>
        <v>-9115.31</v>
      </c>
    </row>
    <row r="39" spans="1:6" ht="15.75" thickBot="1" x14ac:dyDescent="0.3">
      <c r="A39" s="126" t="s">
        <v>26</v>
      </c>
      <c r="B39" s="152" t="s">
        <v>382</v>
      </c>
      <c r="C39" s="128">
        <f>SUM(C40:C41)</f>
        <v>8493.34</v>
      </c>
      <c r="D39" s="128">
        <f>SUM(D40:D41)</f>
        <v>1916.35</v>
      </c>
      <c r="E39" s="128">
        <f t="shared" si="0"/>
        <v>22.562972870507949</v>
      </c>
      <c r="F39" s="153">
        <f t="shared" si="2"/>
        <v>-6576.99</v>
      </c>
    </row>
    <row r="40" spans="1:6" ht="51" x14ac:dyDescent="0.25">
      <c r="A40" s="134" t="s">
        <v>27</v>
      </c>
      <c r="B40" s="135" t="s">
        <v>28</v>
      </c>
      <c r="C40" s="136">
        <v>8493.34</v>
      </c>
      <c r="D40" s="137">
        <v>1916.35</v>
      </c>
      <c r="E40" s="138">
        <f t="shared" si="0"/>
        <v>22.562972870507949</v>
      </c>
      <c r="F40" s="139">
        <f t="shared" si="2"/>
        <v>-6576.99</v>
      </c>
    </row>
    <row r="41" spans="1:6" ht="51.75" thickBot="1" x14ac:dyDescent="0.3">
      <c r="A41" s="146" t="s">
        <v>383</v>
      </c>
      <c r="B41" s="147" t="s">
        <v>384</v>
      </c>
      <c r="C41" s="148">
        <v>0</v>
      </c>
      <c r="D41" s="149">
        <v>0</v>
      </c>
      <c r="E41" s="150">
        <v>0</v>
      </c>
      <c r="F41" s="151">
        <f t="shared" si="2"/>
        <v>0</v>
      </c>
    </row>
    <row r="42" spans="1:6" ht="39" thickBot="1" x14ac:dyDescent="0.3">
      <c r="A42" s="126" t="s">
        <v>29</v>
      </c>
      <c r="B42" s="127" t="s">
        <v>30</v>
      </c>
      <c r="C42" s="128">
        <f>C43+C45+C47+C50+C53+C56</f>
        <v>31621.879999999997</v>
      </c>
      <c r="D42" s="128">
        <f t="shared" ref="D42" si="8">D43+D45+D47+D50+D53+D56</f>
        <v>15011.709999999997</v>
      </c>
      <c r="E42" s="128">
        <f t="shared" si="0"/>
        <v>47.472541164535436</v>
      </c>
      <c r="F42" s="153">
        <f t="shared" si="2"/>
        <v>-16610.169999999998</v>
      </c>
    </row>
    <row r="43" spans="1:6" ht="69.75" customHeight="1" thickBot="1" x14ac:dyDescent="0.3">
      <c r="A43" s="126" t="s">
        <v>231</v>
      </c>
      <c r="B43" s="152" t="s">
        <v>232</v>
      </c>
      <c r="C43" s="173">
        <f>SUM(C44:C44)</f>
        <v>22100</v>
      </c>
      <c r="D43" s="173">
        <f>SUM(D44:D44)</f>
        <v>12741.46</v>
      </c>
      <c r="E43" s="128">
        <f t="shared" si="0"/>
        <v>57.653665158371034</v>
      </c>
      <c r="F43" s="153">
        <f t="shared" si="2"/>
        <v>-9358.5400000000009</v>
      </c>
    </row>
    <row r="44" spans="1:6" ht="102.75" thickBot="1" x14ac:dyDescent="0.3">
      <c r="A44" s="167" t="s">
        <v>62</v>
      </c>
      <c r="B44" s="174" t="s">
        <v>385</v>
      </c>
      <c r="C44" s="175">
        <v>22100</v>
      </c>
      <c r="D44" s="176">
        <v>12741.46</v>
      </c>
      <c r="E44" s="171">
        <f t="shared" si="0"/>
        <v>57.653665158371034</v>
      </c>
      <c r="F44" s="172">
        <f t="shared" si="2"/>
        <v>-9358.5400000000009</v>
      </c>
    </row>
    <row r="45" spans="1:6" ht="87.75" customHeight="1" thickBot="1" x14ac:dyDescent="0.3">
      <c r="A45" s="126" t="s">
        <v>233</v>
      </c>
      <c r="B45" s="177" t="s">
        <v>386</v>
      </c>
      <c r="C45" s="128">
        <f t="shared" ref="C45:D45" si="9">C46</f>
        <v>100</v>
      </c>
      <c r="D45" s="128">
        <f t="shared" si="9"/>
        <v>36.549999999999997</v>
      </c>
      <c r="E45" s="128">
        <f t="shared" si="0"/>
        <v>36.549999999999997</v>
      </c>
      <c r="F45" s="153">
        <f t="shared" si="2"/>
        <v>-63.45</v>
      </c>
    </row>
    <row r="46" spans="1:6" ht="90" thickBot="1" x14ac:dyDescent="0.3">
      <c r="A46" s="167" t="s">
        <v>194</v>
      </c>
      <c r="B46" s="174" t="s">
        <v>387</v>
      </c>
      <c r="C46" s="170">
        <v>100</v>
      </c>
      <c r="D46" s="170">
        <v>36.549999999999997</v>
      </c>
      <c r="E46" s="171">
        <f t="shared" si="0"/>
        <v>36.549999999999997</v>
      </c>
      <c r="F46" s="172">
        <f t="shared" si="2"/>
        <v>-63.45</v>
      </c>
    </row>
    <row r="47" spans="1:6" ht="39" thickBot="1" x14ac:dyDescent="0.3">
      <c r="A47" s="126" t="s">
        <v>238</v>
      </c>
      <c r="B47" s="178" t="s">
        <v>239</v>
      </c>
      <c r="C47" s="173">
        <f>SUM(C48:C49)</f>
        <v>5005.12</v>
      </c>
      <c r="D47" s="173">
        <f t="shared" ref="D47" si="10">SUM(D48:D49)</f>
        <v>1215.96</v>
      </c>
      <c r="E47" s="128">
        <f t="shared" si="0"/>
        <v>24.294322613643629</v>
      </c>
      <c r="F47" s="153">
        <f t="shared" si="2"/>
        <v>-3789.16</v>
      </c>
    </row>
    <row r="48" spans="1:6" ht="76.5" x14ac:dyDescent="0.25">
      <c r="A48" s="134" t="s">
        <v>31</v>
      </c>
      <c r="B48" s="179" t="s">
        <v>388</v>
      </c>
      <c r="C48" s="137">
        <v>4516.9399999999996</v>
      </c>
      <c r="D48" s="137">
        <v>1147.6500000000001</v>
      </c>
      <c r="E48" s="138">
        <f t="shared" si="0"/>
        <v>25.407687505257986</v>
      </c>
      <c r="F48" s="139">
        <f t="shared" si="2"/>
        <v>-3369.2899999999995</v>
      </c>
    </row>
    <row r="49" spans="1:6" ht="51.75" thickBot="1" x14ac:dyDescent="0.3">
      <c r="A49" s="146" t="s">
        <v>32</v>
      </c>
      <c r="B49" s="180" t="s">
        <v>389</v>
      </c>
      <c r="C49" s="149">
        <v>488.18</v>
      </c>
      <c r="D49" s="149">
        <v>68.31</v>
      </c>
      <c r="E49" s="150">
        <f t="shared" si="0"/>
        <v>13.992789544840017</v>
      </c>
      <c r="F49" s="151">
        <f t="shared" si="2"/>
        <v>-419.87</v>
      </c>
    </row>
    <row r="50" spans="1:6" ht="51.75" thickBot="1" x14ac:dyDescent="0.3">
      <c r="A50" s="181" t="s">
        <v>234</v>
      </c>
      <c r="B50" s="177" t="s">
        <v>235</v>
      </c>
      <c r="C50" s="182">
        <f t="shared" ref="C50:D50" si="11">SUM(C51:C52)</f>
        <v>2</v>
      </c>
      <c r="D50" s="182">
        <f t="shared" si="11"/>
        <v>1.5</v>
      </c>
      <c r="E50" s="128">
        <f t="shared" si="0"/>
        <v>75</v>
      </c>
      <c r="F50" s="153">
        <f t="shared" si="2"/>
        <v>-0.5</v>
      </c>
    </row>
    <row r="51" spans="1:6" ht="127.5" x14ac:dyDescent="0.25">
      <c r="A51" s="183" t="s">
        <v>236</v>
      </c>
      <c r="B51" s="179" t="s">
        <v>237</v>
      </c>
      <c r="C51" s="137">
        <v>1</v>
      </c>
      <c r="D51" s="137">
        <v>1.26</v>
      </c>
      <c r="E51" s="138">
        <f t="shared" si="0"/>
        <v>126</v>
      </c>
      <c r="F51" s="139">
        <f t="shared" si="2"/>
        <v>0.26</v>
      </c>
    </row>
    <row r="52" spans="1:6" ht="102.75" thickBot="1" x14ac:dyDescent="0.3">
      <c r="A52" s="184" t="s">
        <v>282</v>
      </c>
      <c r="B52" s="180" t="s">
        <v>283</v>
      </c>
      <c r="C52" s="149">
        <v>1</v>
      </c>
      <c r="D52" s="149">
        <v>0.24</v>
      </c>
      <c r="E52" s="150">
        <f t="shared" si="0"/>
        <v>24</v>
      </c>
      <c r="F52" s="151">
        <f t="shared" si="2"/>
        <v>-0.76</v>
      </c>
    </row>
    <row r="53" spans="1:6" ht="65.25" thickBot="1" x14ac:dyDescent="0.3">
      <c r="A53" s="181" t="s">
        <v>284</v>
      </c>
      <c r="B53" s="185" t="s">
        <v>285</v>
      </c>
      <c r="C53" s="128">
        <f>SUM(C54:C55)</f>
        <v>27</v>
      </c>
      <c r="D53" s="128">
        <f>SUM(D54:D55)</f>
        <v>0</v>
      </c>
      <c r="E53" s="128">
        <f t="shared" si="0"/>
        <v>0</v>
      </c>
      <c r="F53" s="153">
        <f t="shared" si="2"/>
        <v>-27</v>
      </c>
    </row>
    <row r="54" spans="1:6" ht="153" x14ac:dyDescent="0.25">
      <c r="A54" s="183" t="s">
        <v>286</v>
      </c>
      <c r="B54" s="186" t="s">
        <v>287</v>
      </c>
      <c r="C54" s="136">
        <v>26</v>
      </c>
      <c r="D54" s="137">
        <v>0</v>
      </c>
      <c r="E54" s="138">
        <f t="shared" si="0"/>
        <v>0</v>
      </c>
      <c r="F54" s="139">
        <f t="shared" si="2"/>
        <v>-26</v>
      </c>
    </row>
    <row r="55" spans="1:6" ht="128.25" thickBot="1" x14ac:dyDescent="0.3">
      <c r="A55" s="184" t="s">
        <v>288</v>
      </c>
      <c r="B55" s="187" t="s">
        <v>289</v>
      </c>
      <c r="C55" s="149">
        <v>1</v>
      </c>
      <c r="D55" s="149">
        <v>0</v>
      </c>
      <c r="E55" s="150">
        <f t="shared" si="0"/>
        <v>0</v>
      </c>
      <c r="F55" s="151">
        <f t="shared" si="2"/>
        <v>-1</v>
      </c>
    </row>
    <row r="56" spans="1:6" ht="77.25" thickBot="1" x14ac:dyDescent="0.3">
      <c r="A56" s="126" t="s">
        <v>240</v>
      </c>
      <c r="B56" s="177" t="s">
        <v>241</v>
      </c>
      <c r="C56" s="128">
        <f>SUM(C57:C60)</f>
        <v>4387.76</v>
      </c>
      <c r="D56" s="128">
        <f>SUM(D57:D60)</f>
        <v>1016.24</v>
      </c>
      <c r="E56" s="128">
        <f t="shared" si="0"/>
        <v>23.160792750742974</v>
      </c>
      <c r="F56" s="153">
        <f t="shared" si="2"/>
        <v>-3371.5200000000004</v>
      </c>
    </row>
    <row r="57" spans="1:6" ht="102" x14ac:dyDescent="0.25">
      <c r="A57" s="134" t="s">
        <v>242</v>
      </c>
      <c r="B57" s="186" t="s">
        <v>390</v>
      </c>
      <c r="C57" s="138">
        <v>3537.76</v>
      </c>
      <c r="D57" s="138">
        <v>861.3</v>
      </c>
      <c r="E57" s="138">
        <f t="shared" si="0"/>
        <v>24.345913798561799</v>
      </c>
      <c r="F57" s="139">
        <f t="shared" si="2"/>
        <v>-2676.46</v>
      </c>
    </row>
    <row r="58" spans="1:6" ht="140.25" x14ac:dyDescent="0.25">
      <c r="A58" s="140" t="s">
        <v>290</v>
      </c>
      <c r="B58" s="188" t="s">
        <v>391</v>
      </c>
      <c r="C58" s="144">
        <v>34.020000000000003</v>
      </c>
      <c r="D58" s="144">
        <v>24.44</v>
      </c>
      <c r="E58" s="144">
        <f t="shared" si="0"/>
        <v>71.840094062316282</v>
      </c>
      <c r="F58" s="145">
        <f t="shared" si="2"/>
        <v>-9.5800000000000018</v>
      </c>
    </row>
    <row r="59" spans="1:6" ht="140.25" x14ac:dyDescent="0.25">
      <c r="A59" s="140" t="s">
        <v>291</v>
      </c>
      <c r="B59" s="188" t="s">
        <v>392</v>
      </c>
      <c r="C59" s="143">
        <v>425.98</v>
      </c>
      <c r="D59" s="143">
        <v>1.62</v>
      </c>
      <c r="E59" s="144">
        <f t="shared" si="0"/>
        <v>0.38029954457955772</v>
      </c>
      <c r="F59" s="145">
        <f t="shared" si="2"/>
        <v>-424.36</v>
      </c>
    </row>
    <row r="60" spans="1:6" ht="153.75" thickBot="1" x14ac:dyDescent="0.3">
      <c r="A60" s="146" t="s">
        <v>292</v>
      </c>
      <c r="B60" s="187" t="s">
        <v>393</v>
      </c>
      <c r="C60" s="149">
        <v>390</v>
      </c>
      <c r="D60" s="149">
        <v>128.88</v>
      </c>
      <c r="E60" s="150">
        <f t="shared" si="0"/>
        <v>33.04615384615385</v>
      </c>
      <c r="F60" s="151">
        <f t="shared" si="2"/>
        <v>-261.12</v>
      </c>
    </row>
    <row r="61" spans="1:6" ht="26.25" thickBot="1" x14ac:dyDescent="0.3">
      <c r="A61" s="126" t="s">
        <v>33</v>
      </c>
      <c r="B61" s="127" t="s">
        <v>34</v>
      </c>
      <c r="C61" s="128">
        <f t="shared" ref="C61:D61" si="12">SUM(C62)</f>
        <v>2906</v>
      </c>
      <c r="D61" s="128">
        <f t="shared" si="12"/>
        <v>540.57000000000005</v>
      </c>
      <c r="E61" s="128">
        <f t="shared" si="0"/>
        <v>18.601858224363387</v>
      </c>
      <c r="F61" s="153">
        <f t="shared" si="2"/>
        <v>-2365.4299999999998</v>
      </c>
    </row>
    <row r="62" spans="1:6" ht="26.25" thickBot="1" x14ac:dyDescent="0.3">
      <c r="A62" s="126" t="s">
        <v>243</v>
      </c>
      <c r="B62" s="152" t="s">
        <v>35</v>
      </c>
      <c r="C62" s="128">
        <f>SUM(C63:C66)</f>
        <v>2906</v>
      </c>
      <c r="D62" s="128">
        <f>SUM(D63:D66)</f>
        <v>540.57000000000005</v>
      </c>
      <c r="E62" s="128">
        <f t="shared" si="0"/>
        <v>18.601858224363387</v>
      </c>
      <c r="F62" s="153">
        <f t="shared" si="2"/>
        <v>-2365.4299999999998</v>
      </c>
    </row>
    <row r="63" spans="1:6" ht="63.75" x14ac:dyDescent="0.25">
      <c r="A63" s="134" t="s">
        <v>36</v>
      </c>
      <c r="B63" s="135" t="s">
        <v>293</v>
      </c>
      <c r="C63" s="137">
        <v>1414</v>
      </c>
      <c r="D63" s="137">
        <v>226.95</v>
      </c>
      <c r="E63" s="138">
        <f t="shared" si="0"/>
        <v>16.05021216407355</v>
      </c>
      <c r="F63" s="139">
        <f t="shared" si="2"/>
        <v>-1187.05</v>
      </c>
    </row>
    <row r="64" spans="1:6" ht="51" x14ac:dyDescent="0.25">
      <c r="A64" s="140" t="s">
        <v>37</v>
      </c>
      <c r="B64" s="141" t="s">
        <v>294</v>
      </c>
      <c r="C64" s="143">
        <v>1285</v>
      </c>
      <c r="D64" s="143">
        <v>146.66</v>
      </c>
      <c r="E64" s="144">
        <f t="shared" si="0"/>
        <v>11.413229571984436</v>
      </c>
      <c r="F64" s="145">
        <f t="shared" si="2"/>
        <v>-1138.3399999999999</v>
      </c>
    </row>
    <row r="65" spans="1:6" ht="51" x14ac:dyDescent="0.25">
      <c r="A65" s="140" t="s">
        <v>204</v>
      </c>
      <c r="B65" s="141" t="s">
        <v>295</v>
      </c>
      <c r="C65" s="143">
        <v>135</v>
      </c>
      <c r="D65" s="143">
        <v>165.96</v>
      </c>
      <c r="E65" s="144">
        <f t="shared" si="0"/>
        <v>122.93333333333334</v>
      </c>
      <c r="F65" s="145">
        <f t="shared" si="2"/>
        <v>30.960000000000008</v>
      </c>
    </row>
    <row r="66" spans="1:6" ht="51.75" thickBot="1" x14ac:dyDescent="0.3">
      <c r="A66" s="146" t="s">
        <v>244</v>
      </c>
      <c r="B66" s="147" t="s">
        <v>296</v>
      </c>
      <c r="C66" s="149">
        <v>72</v>
      </c>
      <c r="D66" s="149">
        <v>1</v>
      </c>
      <c r="E66" s="150">
        <f t="shared" si="0"/>
        <v>1.3888888888888888</v>
      </c>
      <c r="F66" s="151">
        <f t="shared" si="2"/>
        <v>-71</v>
      </c>
    </row>
    <row r="67" spans="1:6" ht="26.25" thickBot="1" x14ac:dyDescent="0.3">
      <c r="A67" s="126" t="s">
        <v>38</v>
      </c>
      <c r="B67" s="152" t="s">
        <v>39</v>
      </c>
      <c r="C67" s="128">
        <f t="shared" ref="C67:D67" si="13">SUM(C68+C70)</f>
        <v>123</v>
      </c>
      <c r="D67" s="128">
        <f t="shared" si="13"/>
        <v>154.97999999999999</v>
      </c>
      <c r="E67" s="128">
        <f t="shared" si="0"/>
        <v>126</v>
      </c>
      <c r="F67" s="153">
        <f t="shared" si="2"/>
        <v>31.97999999999999</v>
      </c>
    </row>
    <row r="68" spans="1:6" ht="15.75" thickBot="1" x14ac:dyDescent="0.3">
      <c r="A68" s="126" t="s">
        <v>40</v>
      </c>
      <c r="B68" s="152" t="s">
        <v>41</v>
      </c>
      <c r="C68" s="128">
        <f t="shared" ref="C68:D68" si="14">C69</f>
        <v>89</v>
      </c>
      <c r="D68" s="128">
        <f t="shared" si="14"/>
        <v>0</v>
      </c>
      <c r="E68" s="128">
        <f t="shared" si="0"/>
        <v>0</v>
      </c>
      <c r="F68" s="153">
        <f t="shared" si="2"/>
        <v>-89</v>
      </c>
    </row>
    <row r="69" spans="1:6" ht="51.75" thickBot="1" x14ac:dyDescent="0.3">
      <c r="A69" s="167" t="s">
        <v>42</v>
      </c>
      <c r="B69" s="174" t="s">
        <v>394</v>
      </c>
      <c r="C69" s="170">
        <v>89</v>
      </c>
      <c r="D69" s="170">
        <v>0</v>
      </c>
      <c r="E69" s="171">
        <f t="shared" ref="E69:E139" si="15">D69/C69*100</f>
        <v>0</v>
      </c>
      <c r="F69" s="172">
        <f t="shared" si="2"/>
        <v>-89</v>
      </c>
    </row>
    <row r="70" spans="1:6" ht="15.75" thickBot="1" x14ac:dyDescent="0.3">
      <c r="A70" s="126" t="s">
        <v>245</v>
      </c>
      <c r="B70" s="152" t="s">
        <v>205</v>
      </c>
      <c r="C70" s="128">
        <f t="shared" ref="C70:D70" si="16">SUM(C71+C73)</f>
        <v>34</v>
      </c>
      <c r="D70" s="128">
        <f t="shared" si="16"/>
        <v>154.97999999999999</v>
      </c>
      <c r="E70" s="128">
        <f t="shared" si="15"/>
        <v>455.82352941176464</v>
      </c>
      <c r="F70" s="153">
        <f t="shared" si="2"/>
        <v>120.97999999999999</v>
      </c>
    </row>
    <row r="71" spans="1:6" ht="39" thickBot="1" x14ac:dyDescent="0.3">
      <c r="A71" s="126" t="s">
        <v>246</v>
      </c>
      <c r="B71" s="152" t="s">
        <v>247</v>
      </c>
      <c r="C71" s="128">
        <f t="shared" ref="C71:D71" si="17">SUM(C72)</f>
        <v>32</v>
      </c>
      <c r="D71" s="128">
        <f t="shared" si="17"/>
        <v>12.04</v>
      </c>
      <c r="E71" s="128">
        <f t="shared" si="15"/>
        <v>37.625</v>
      </c>
      <c r="F71" s="153">
        <f t="shared" si="2"/>
        <v>-19.96</v>
      </c>
    </row>
    <row r="72" spans="1:6" ht="39" thickBot="1" x14ac:dyDescent="0.3">
      <c r="A72" s="167" t="s">
        <v>43</v>
      </c>
      <c r="B72" s="168" t="s">
        <v>68</v>
      </c>
      <c r="C72" s="170">
        <v>32</v>
      </c>
      <c r="D72" s="170">
        <v>12.04</v>
      </c>
      <c r="E72" s="171">
        <f t="shared" si="15"/>
        <v>37.625</v>
      </c>
      <c r="F72" s="172">
        <f t="shared" si="2"/>
        <v>-19.96</v>
      </c>
    </row>
    <row r="73" spans="1:6" ht="26.25" thickBot="1" x14ac:dyDescent="0.3">
      <c r="A73" s="126" t="s">
        <v>248</v>
      </c>
      <c r="B73" s="152" t="s">
        <v>249</v>
      </c>
      <c r="C73" s="182">
        <f t="shared" ref="C73:D73" si="18">SUM(C74:C79)</f>
        <v>2</v>
      </c>
      <c r="D73" s="182">
        <f t="shared" si="18"/>
        <v>142.94</v>
      </c>
      <c r="E73" s="128">
        <f t="shared" si="15"/>
        <v>7147</v>
      </c>
      <c r="F73" s="153">
        <f t="shared" ref="F73:F136" si="19">D73-C73</f>
        <v>140.94</v>
      </c>
    </row>
    <row r="74" spans="1:6" ht="38.25" x14ac:dyDescent="0.25">
      <c r="A74" s="134" t="s">
        <v>297</v>
      </c>
      <c r="B74" s="189" t="s">
        <v>395</v>
      </c>
      <c r="C74" s="138">
        <v>0</v>
      </c>
      <c r="D74" s="138">
        <v>30.36</v>
      </c>
      <c r="E74" s="138">
        <v>0</v>
      </c>
      <c r="F74" s="139">
        <f t="shared" si="19"/>
        <v>30.36</v>
      </c>
    </row>
    <row r="75" spans="1:6" ht="38.25" hidden="1" x14ac:dyDescent="0.25">
      <c r="A75" s="140" t="s">
        <v>396</v>
      </c>
      <c r="B75" s="190" t="s">
        <v>395</v>
      </c>
      <c r="C75" s="144">
        <v>0</v>
      </c>
      <c r="D75" s="144">
        <v>0</v>
      </c>
      <c r="E75" s="144">
        <v>0</v>
      </c>
      <c r="F75" s="145">
        <f t="shared" si="19"/>
        <v>0</v>
      </c>
    </row>
    <row r="76" spans="1:6" ht="38.25" hidden="1" x14ac:dyDescent="0.25">
      <c r="A76" s="191" t="s">
        <v>397</v>
      </c>
      <c r="B76" s="190" t="s">
        <v>395</v>
      </c>
      <c r="C76" s="144">
        <v>0</v>
      </c>
      <c r="D76" s="144">
        <v>0</v>
      </c>
      <c r="E76" s="144">
        <v>0</v>
      </c>
      <c r="F76" s="145">
        <f t="shared" si="19"/>
        <v>0</v>
      </c>
    </row>
    <row r="77" spans="1:6" ht="38.25" hidden="1" x14ac:dyDescent="0.25">
      <c r="A77" s="140" t="s">
        <v>398</v>
      </c>
      <c r="B77" s="190" t="s">
        <v>395</v>
      </c>
      <c r="C77" s="143">
        <v>0</v>
      </c>
      <c r="D77" s="143">
        <v>0</v>
      </c>
      <c r="E77" s="144">
        <v>0</v>
      </c>
      <c r="F77" s="145">
        <f t="shared" si="19"/>
        <v>0</v>
      </c>
    </row>
    <row r="78" spans="1:6" ht="51" x14ac:dyDescent="0.25">
      <c r="A78" s="140" t="s">
        <v>399</v>
      </c>
      <c r="B78" s="190" t="s">
        <v>400</v>
      </c>
      <c r="C78" s="143">
        <v>0</v>
      </c>
      <c r="D78" s="143">
        <v>99.58</v>
      </c>
      <c r="E78" s="144">
        <v>0</v>
      </c>
      <c r="F78" s="145">
        <f t="shared" si="19"/>
        <v>99.58</v>
      </c>
    </row>
    <row r="79" spans="1:6" ht="30.75" customHeight="1" thickBot="1" x14ac:dyDescent="0.3">
      <c r="A79" s="146" t="s">
        <v>298</v>
      </c>
      <c r="B79" s="192" t="s">
        <v>401</v>
      </c>
      <c r="C79" s="149">
        <v>2</v>
      </c>
      <c r="D79" s="149">
        <v>13</v>
      </c>
      <c r="E79" s="150">
        <f t="shared" si="15"/>
        <v>650</v>
      </c>
      <c r="F79" s="151">
        <f t="shared" si="19"/>
        <v>11</v>
      </c>
    </row>
    <row r="80" spans="1:6" ht="26.25" thickBot="1" x14ac:dyDescent="0.3">
      <c r="A80" s="126" t="s">
        <v>44</v>
      </c>
      <c r="B80" s="152" t="s">
        <v>45</v>
      </c>
      <c r="C80" s="128">
        <f>SUM(C87+C83+C81)</f>
        <v>3394.5</v>
      </c>
      <c r="D80" s="128">
        <f>SUM(D87+D83+D81)</f>
        <v>1002.0699999999999</v>
      </c>
      <c r="E80" s="128">
        <f t="shared" si="15"/>
        <v>29.520400648107231</v>
      </c>
      <c r="F80" s="153">
        <f t="shared" si="19"/>
        <v>-2392.4300000000003</v>
      </c>
    </row>
    <row r="81" spans="1:6" ht="15.75" thickBot="1" x14ac:dyDescent="0.3">
      <c r="A81" s="126" t="s">
        <v>46</v>
      </c>
      <c r="B81" s="152" t="s">
        <v>47</v>
      </c>
      <c r="C81" s="128">
        <f t="shared" ref="C81:D81" si="20">SUM(C82)</f>
        <v>0</v>
      </c>
      <c r="D81" s="128">
        <f t="shared" si="20"/>
        <v>0</v>
      </c>
      <c r="E81" s="128">
        <v>0</v>
      </c>
      <c r="F81" s="153">
        <f t="shared" si="19"/>
        <v>0</v>
      </c>
    </row>
    <row r="82" spans="1:6" ht="26.25" thickBot="1" x14ac:dyDescent="0.3">
      <c r="A82" s="167" t="s">
        <v>48</v>
      </c>
      <c r="B82" s="168" t="s">
        <v>196</v>
      </c>
      <c r="C82" s="170">
        <v>0</v>
      </c>
      <c r="D82" s="170">
        <v>0</v>
      </c>
      <c r="E82" s="171">
        <v>0</v>
      </c>
      <c r="F82" s="172">
        <f t="shared" si="19"/>
        <v>0</v>
      </c>
    </row>
    <row r="83" spans="1:6" ht="77.25" thickBot="1" x14ac:dyDescent="0.3">
      <c r="A83" s="126" t="s">
        <v>250</v>
      </c>
      <c r="B83" s="177" t="s">
        <v>251</v>
      </c>
      <c r="C83" s="128">
        <f t="shared" ref="C83:D83" si="21">SUM(C84:C86)</f>
        <v>2564.5</v>
      </c>
      <c r="D83" s="128">
        <f t="shared" si="21"/>
        <v>856.62</v>
      </c>
      <c r="E83" s="128">
        <f t="shared" si="15"/>
        <v>33.403002534607133</v>
      </c>
      <c r="F83" s="153">
        <f t="shared" si="19"/>
        <v>-1707.88</v>
      </c>
    </row>
    <row r="84" spans="1:6" ht="81" customHeight="1" x14ac:dyDescent="0.25">
      <c r="A84" s="134" t="s">
        <v>402</v>
      </c>
      <c r="B84" s="193" t="s">
        <v>403</v>
      </c>
      <c r="C84" s="137">
        <v>0</v>
      </c>
      <c r="D84" s="137">
        <v>0</v>
      </c>
      <c r="E84" s="138">
        <v>0</v>
      </c>
      <c r="F84" s="139">
        <f t="shared" si="19"/>
        <v>0</v>
      </c>
    </row>
    <row r="85" spans="1:6" ht="102" x14ac:dyDescent="0.25">
      <c r="A85" s="140" t="s">
        <v>49</v>
      </c>
      <c r="B85" s="194" t="s">
        <v>404</v>
      </c>
      <c r="C85" s="143">
        <v>2564.5</v>
      </c>
      <c r="D85" s="143">
        <v>856.62</v>
      </c>
      <c r="E85" s="144">
        <f t="shared" si="15"/>
        <v>33.403002534607133</v>
      </c>
      <c r="F85" s="145">
        <f t="shared" si="19"/>
        <v>-1707.88</v>
      </c>
    </row>
    <row r="86" spans="1:6" ht="102.75" thickBot="1" x14ac:dyDescent="0.3">
      <c r="A86" s="146" t="s">
        <v>405</v>
      </c>
      <c r="B86" s="180" t="s">
        <v>406</v>
      </c>
      <c r="C86" s="149">
        <v>0</v>
      </c>
      <c r="D86" s="149">
        <v>0</v>
      </c>
      <c r="E86" s="150">
        <v>0</v>
      </c>
      <c r="F86" s="151">
        <f t="shared" si="19"/>
        <v>0</v>
      </c>
    </row>
    <row r="87" spans="1:6" ht="51.75" thickBot="1" x14ac:dyDescent="0.3">
      <c r="A87" s="126" t="s">
        <v>252</v>
      </c>
      <c r="B87" s="152" t="s">
        <v>253</v>
      </c>
      <c r="C87" s="165">
        <f t="shared" ref="C87:D87" si="22">SUM(C88)</f>
        <v>830</v>
      </c>
      <c r="D87" s="165">
        <f t="shared" si="22"/>
        <v>145.44999999999999</v>
      </c>
      <c r="E87" s="128">
        <f t="shared" si="15"/>
        <v>17.524096385542169</v>
      </c>
      <c r="F87" s="153">
        <f t="shared" si="19"/>
        <v>-684.55</v>
      </c>
    </row>
    <row r="88" spans="1:6" ht="54.75" customHeight="1" thickBot="1" x14ac:dyDescent="0.3">
      <c r="A88" s="167" t="s">
        <v>50</v>
      </c>
      <c r="B88" s="168" t="s">
        <v>254</v>
      </c>
      <c r="C88" s="170">
        <v>830</v>
      </c>
      <c r="D88" s="170">
        <v>145.44999999999999</v>
      </c>
      <c r="E88" s="171">
        <f t="shared" si="15"/>
        <v>17.524096385542169</v>
      </c>
      <c r="F88" s="172">
        <f t="shared" si="19"/>
        <v>-684.55</v>
      </c>
    </row>
    <row r="89" spans="1:6" ht="24.75" customHeight="1" thickBot="1" x14ac:dyDescent="0.3">
      <c r="A89" s="126" t="s">
        <v>51</v>
      </c>
      <c r="B89" s="152" t="s">
        <v>52</v>
      </c>
      <c r="C89" s="128">
        <f>SUM(C90+C115+C117+C122+C136)</f>
        <v>700.51</v>
      </c>
      <c r="D89" s="128">
        <f>SUM(D90+D115+D117+D122+D136)</f>
        <v>477.95999999999992</v>
      </c>
      <c r="E89" s="128">
        <f t="shared" si="15"/>
        <v>68.23028936060868</v>
      </c>
      <c r="F89" s="153">
        <f t="shared" si="19"/>
        <v>-222.55000000000007</v>
      </c>
    </row>
    <row r="90" spans="1:6" ht="40.5" customHeight="1" thickBot="1" x14ac:dyDescent="0.3">
      <c r="A90" s="195" t="s">
        <v>407</v>
      </c>
      <c r="B90" s="196" t="s">
        <v>408</v>
      </c>
      <c r="C90" s="197">
        <f>SUM(C91+C94+C97+C100+C101+C102+C103+C104+C105+C106+C107+C108+C109+C112)</f>
        <v>163.51</v>
      </c>
      <c r="D90" s="197">
        <f>SUM(D91+D94+D97+D100+D101+D102+D103+D104+D105+D106+D107+D108+D109+D112)</f>
        <v>96.699999999999989</v>
      </c>
      <c r="E90" s="197">
        <f t="shared" si="15"/>
        <v>59.140113754510423</v>
      </c>
      <c r="F90" s="153">
        <f t="shared" si="19"/>
        <v>-66.81</v>
      </c>
    </row>
    <row r="91" spans="1:6" ht="89.25" x14ac:dyDescent="0.25">
      <c r="A91" s="198" t="s">
        <v>299</v>
      </c>
      <c r="B91" s="199" t="s">
        <v>409</v>
      </c>
      <c r="C91" s="200">
        <f>SUM(C92+C93)</f>
        <v>4.57</v>
      </c>
      <c r="D91" s="200">
        <f t="shared" ref="D91" si="23">SUM(D92+D93)</f>
        <v>1</v>
      </c>
      <c r="E91" s="200">
        <f t="shared" si="15"/>
        <v>21.881838074398249</v>
      </c>
      <c r="F91" s="201">
        <f t="shared" si="19"/>
        <v>-3.5700000000000003</v>
      </c>
    </row>
    <row r="92" spans="1:6" ht="89.25" x14ac:dyDescent="0.25">
      <c r="A92" s="202" t="s">
        <v>300</v>
      </c>
      <c r="B92" s="203" t="s">
        <v>409</v>
      </c>
      <c r="C92" s="144">
        <v>3.5</v>
      </c>
      <c r="D92" s="144">
        <v>0</v>
      </c>
      <c r="E92" s="144">
        <f t="shared" si="15"/>
        <v>0</v>
      </c>
      <c r="F92" s="145">
        <f t="shared" si="19"/>
        <v>-3.5</v>
      </c>
    </row>
    <row r="93" spans="1:6" ht="89.25" x14ac:dyDescent="0.25">
      <c r="A93" s="202" t="s">
        <v>255</v>
      </c>
      <c r="B93" s="203" t="s">
        <v>409</v>
      </c>
      <c r="C93" s="144">
        <v>1.07</v>
      </c>
      <c r="D93" s="144">
        <v>1</v>
      </c>
      <c r="E93" s="144">
        <f t="shared" si="15"/>
        <v>93.45794392523365</v>
      </c>
      <c r="F93" s="145">
        <f t="shared" si="19"/>
        <v>-7.0000000000000062E-2</v>
      </c>
    </row>
    <row r="94" spans="1:6" ht="115.5" x14ac:dyDescent="0.25">
      <c r="A94" s="204" t="s">
        <v>301</v>
      </c>
      <c r="B94" s="205" t="s">
        <v>410</v>
      </c>
      <c r="C94" s="206">
        <f>SUM(C95:C96)</f>
        <v>29.17</v>
      </c>
      <c r="D94" s="206">
        <f t="shared" ref="D94" si="24">SUM(D95:D96)</f>
        <v>12</v>
      </c>
      <c r="E94" s="206">
        <f t="shared" si="15"/>
        <v>41.138155639355503</v>
      </c>
      <c r="F94" s="207">
        <f t="shared" si="19"/>
        <v>-17.170000000000002</v>
      </c>
    </row>
    <row r="95" spans="1:6" ht="115.5" x14ac:dyDescent="0.25">
      <c r="A95" s="202" t="s">
        <v>302</v>
      </c>
      <c r="B95" s="208" t="s">
        <v>410</v>
      </c>
      <c r="C95" s="144">
        <v>27</v>
      </c>
      <c r="D95" s="144">
        <v>11.75</v>
      </c>
      <c r="E95" s="144">
        <f t="shared" si="15"/>
        <v>43.518518518518519</v>
      </c>
      <c r="F95" s="145">
        <f t="shared" si="19"/>
        <v>-15.25</v>
      </c>
    </row>
    <row r="96" spans="1:6" ht="115.5" x14ac:dyDescent="0.25">
      <c r="A96" s="202" t="s">
        <v>303</v>
      </c>
      <c r="B96" s="208" t="s">
        <v>410</v>
      </c>
      <c r="C96" s="144">
        <v>2.17</v>
      </c>
      <c r="D96" s="144">
        <v>0.25</v>
      </c>
      <c r="E96" s="144">
        <f t="shared" si="15"/>
        <v>11.52073732718894</v>
      </c>
      <c r="F96" s="145">
        <f t="shared" si="19"/>
        <v>-1.92</v>
      </c>
    </row>
    <row r="97" spans="1:6" ht="89.25" x14ac:dyDescent="0.25">
      <c r="A97" s="204" t="s">
        <v>304</v>
      </c>
      <c r="B97" s="209" t="s">
        <v>411</v>
      </c>
      <c r="C97" s="206">
        <f>SUM(C98:C99)</f>
        <v>30.33</v>
      </c>
      <c r="D97" s="206">
        <f t="shared" ref="D97" si="25">SUM(D98:D99)</f>
        <v>3.27</v>
      </c>
      <c r="E97" s="206">
        <f t="shared" si="15"/>
        <v>10.781404549950544</v>
      </c>
      <c r="F97" s="207">
        <f t="shared" si="19"/>
        <v>-27.06</v>
      </c>
    </row>
    <row r="98" spans="1:6" ht="89.25" x14ac:dyDescent="0.25">
      <c r="A98" s="202" t="s">
        <v>305</v>
      </c>
      <c r="B98" s="203" t="s">
        <v>411</v>
      </c>
      <c r="C98" s="144">
        <v>28.66</v>
      </c>
      <c r="D98" s="144">
        <v>3.27</v>
      </c>
      <c r="E98" s="144">
        <f t="shared" si="15"/>
        <v>11.409630146545709</v>
      </c>
      <c r="F98" s="145">
        <f t="shared" si="19"/>
        <v>-25.39</v>
      </c>
    </row>
    <row r="99" spans="1:6" ht="89.25" x14ac:dyDescent="0.25">
      <c r="A99" s="202" t="s">
        <v>306</v>
      </c>
      <c r="B99" s="203" t="s">
        <v>411</v>
      </c>
      <c r="C99" s="144">
        <v>1.67</v>
      </c>
      <c r="D99" s="144">
        <v>0</v>
      </c>
      <c r="E99" s="144">
        <f t="shared" si="15"/>
        <v>0</v>
      </c>
      <c r="F99" s="145">
        <f t="shared" si="19"/>
        <v>-1.67</v>
      </c>
    </row>
    <row r="100" spans="1:6" ht="89.25" x14ac:dyDescent="0.25">
      <c r="A100" s="204" t="s">
        <v>412</v>
      </c>
      <c r="B100" s="209" t="s">
        <v>413</v>
      </c>
      <c r="C100" s="206">
        <v>0</v>
      </c>
      <c r="D100" s="206">
        <v>0</v>
      </c>
      <c r="E100" s="144"/>
      <c r="F100" s="207">
        <f t="shared" si="19"/>
        <v>0</v>
      </c>
    </row>
    <row r="101" spans="1:6" ht="89.25" x14ac:dyDescent="0.25">
      <c r="A101" s="204" t="s">
        <v>414</v>
      </c>
      <c r="B101" s="210" t="s">
        <v>415</v>
      </c>
      <c r="C101" s="206">
        <v>0</v>
      </c>
      <c r="D101" s="206">
        <v>22.5</v>
      </c>
      <c r="E101" s="144"/>
      <c r="F101" s="207">
        <f t="shared" si="19"/>
        <v>22.5</v>
      </c>
    </row>
    <row r="102" spans="1:6" ht="89.25" x14ac:dyDescent="0.25">
      <c r="A102" s="204" t="s">
        <v>307</v>
      </c>
      <c r="B102" s="209" t="s">
        <v>308</v>
      </c>
      <c r="C102" s="206">
        <v>0</v>
      </c>
      <c r="D102" s="206">
        <v>10</v>
      </c>
      <c r="E102" s="206">
        <v>0</v>
      </c>
      <c r="F102" s="207">
        <f t="shared" si="19"/>
        <v>10</v>
      </c>
    </row>
    <row r="103" spans="1:6" ht="89.25" x14ac:dyDescent="0.25">
      <c r="A103" s="204" t="s">
        <v>309</v>
      </c>
      <c r="B103" s="209" t="s">
        <v>416</v>
      </c>
      <c r="C103" s="206">
        <v>10</v>
      </c>
      <c r="D103" s="206">
        <v>0</v>
      </c>
      <c r="E103" s="206">
        <f t="shared" si="15"/>
        <v>0</v>
      </c>
      <c r="F103" s="207">
        <f t="shared" si="19"/>
        <v>-10</v>
      </c>
    </row>
    <row r="104" spans="1:6" ht="102" x14ac:dyDescent="0.25">
      <c r="A104" s="211" t="s">
        <v>310</v>
      </c>
      <c r="B104" s="212" t="s">
        <v>311</v>
      </c>
      <c r="C104" s="206">
        <v>10</v>
      </c>
      <c r="D104" s="206">
        <v>0</v>
      </c>
      <c r="E104" s="206">
        <f t="shared" si="15"/>
        <v>0</v>
      </c>
      <c r="F104" s="207">
        <f t="shared" si="19"/>
        <v>-10</v>
      </c>
    </row>
    <row r="105" spans="1:6" ht="102" x14ac:dyDescent="0.25">
      <c r="A105" s="211" t="s">
        <v>417</v>
      </c>
      <c r="B105" s="212" t="s">
        <v>418</v>
      </c>
      <c r="C105" s="206">
        <v>0</v>
      </c>
      <c r="D105" s="206">
        <v>2.25</v>
      </c>
      <c r="E105" s="206"/>
      <c r="F105" s="207">
        <f t="shared" si="19"/>
        <v>2.25</v>
      </c>
    </row>
    <row r="106" spans="1:6" ht="127.5" x14ac:dyDescent="0.25">
      <c r="A106" s="204" t="s">
        <v>312</v>
      </c>
      <c r="B106" s="213" t="s">
        <v>419</v>
      </c>
      <c r="C106" s="214">
        <v>1.1000000000000001</v>
      </c>
      <c r="D106" s="214">
        <v>1.1000000000000001</v>
      </c>
      <c r="E106" s="206">
        <f t="shared" si="15"/>
        <v>100</v>
      </c>
      <c r="F106" s="207">
        <f t="shared" si="19"/>
        <v>0</v>
      </c>
    </row>
    <row r="107" spans="1:6" ht="89.25" x14ac:dyDescent="0.25">
      <c r="A107" s="204" t="s">
        <v>420</v>
      </c>
      <c r="B107" s="213" t="s">
        <v>421</v>
      </c>
      <c r="C107" s="214">
        <v>0</v>
      </c>
      <c r="D107" s="214">
        <v>4.3</v>
      </c>
      <c r="E107" s="206"/>
      <c r="F107" s="207">
        <f t="shared" si="19"/>
        <v>4.3</v>
      </c>
    </row>
    <row r="108" spans="1:6" ht="140.25" x14ac:dyDescent="0.25">
      <c r="A108" s="204" t="s">
        <v>313</v>
      </c>
      <c r="B108" s="213" t="s">
        <v>422</v>
      </c>
      <c r="C108" s="214">
        <v>7</v>
      </c>
      <c r="D108" s="214">
        <v>0</v>
      </c>
      <c r="E108" s="206">
        <f t="shared" si="15"/>
        <v>0</v>
      </c>
      <c r="F108" s="207">
        <f t="shared" si="19"/>
        <v>-7</v>
      </c>
    </row>
    <row r="109" spans="1:6" ht="89.25" x14ac:dyDescent="0.25">
      <c r="A109" s="204" t="s">
        <v>314</v>
      </c>
      <c r="B109" s="215" t="s">
        <v>423</v>
      </c>
      <c r="C109" s="214">
        <f>SUM(C110:C111)</f>
        <v>20.67</v>
      </c>
      <c r="D109" s="214">
        <f t="shared" ref="D109" si="26">SUM(D110:D111)</f>
        <v>13.93</v>
      </c>
      <c r="E109" s="206">
        <f t="shared" si="15"/>
        <v>67.392356071601341</v>
      </c>
      <c r="F109" s="207">
        <f t="shared" si="19"/>
        <v>-6.740000000000002</v>
      </c>
    </row>
    <row r="110" spans="1:6" ht="89.25" x14ac:dyDescent="0.25">
      <c r="A110" s="202" t="s">
        <v>315</v>
      </c>
      <c r="B110" s="216" t="s">
        <v>423</v>
      </c>
      <c r="C110" s="217">
        <v>19</v>
      </c>
      <c r="D110" s="217">
        <v>13.93</v>
      </c>
      <c r="E110" s="144">
        <f t="shared" si="15"/>
        <v>73.315789473684205</v>
      </c>
      <c r="F110" s="145">
        <f t="shared" si="19"/>
        <v>-5.07</v>
      </c>
    </row>
    <row r="111" spans="1:6" ht="89.25" x14ac:dyDescent="0.25">
      <c r="A111" s="202" t="s">
        <v>316</v>
      </c>
      <c r="B111" s="203" t="s">
        <v>423</v>
      </c>
      <c r="C111" s="217">
        <v>1.67</v>
      </c>
      <c r="D111" s="217">
        <v>0</v>
      </c>
      <c r="E111" s="144">
        <f t="shared" si="15"/>
        <v>0</v>
      </c>
      <c r="F111" s="145">
        <f t="shared" si="19"/>
        <v>-1.67</v>
      </c>
    </row>
    <row r="112" spans="1:6" ht="114.75" x14ac:dyDescent="0.25">
      <c r="A112" s="204" t="s">
        <v>317</v>
      </c>
      <c r="B112" s="209" t="s">
        <v>424</v>
      </c>
      <c r="C112" s="218">
        <f>SUM(C113:C114)</f>
        <v>50.67</v>
      </c>
      <c r="D112" s="218">
        <f t="shared" ref="D112" si="27">SUM(D113:D114)</f>
        <v>26.35</v>
      </c>
      <c r="E112" s="206">
        <f t="shared" si="15"/>
        <v>52.003157686994271</v>
      </c>
      <c r="F112" s="207">
        <f t="shared" si="19"/>
        <v>-24.32</v>
      </c>
    </row>
    <row r="113" spans="1:6" ht="100.5" customHeight="1" x14ac:dyDescent="0.25">
      <c r="A113" s="202" t="s">
        <v>318</v>
      </c>
      <c r="B113" s="203" t="s">
        <v>424</v>
      </c>
      <c r="C113" s="217">
        <v>49</v>
      </c>
      <c r="D113" s="217">
        <v>25.1</v>
      </c>
      <c r="E113" s="144">
        <f t="shared" si="15"/>
        <v>51.224489795918373</v>
      </c>
      <c r="F113" s="145">
        <f t="shared" si="19"/>
        <v>-23.9</v>
      </c>
    </row>
    <row r="114" spans="1:6" ht="98.25" customHeight="1" thickBot="1" x14ac:dyDescent="0.3">
      <c r="A114" s="219" t="s">
        <v>319</v>
      </c>
      <c r="B114" s="220" t="s">
        <v>424</v>
      </c>
      <c r="C114" s="221">
        <v>1.67</v>
      </c>
      <c r="D114" s="221">
        <v>1.25</v>
      </c>
      <c r="E114" s="150">
        <f t="shared" si="15"/>
        <v>74.850299401197603</v>
      </c>
      <c r="F114" s="151">
        <f t="shared" si="19"/>
        <v>-0.41999999999999993</v>
      </c>
    </row>
    <row r="115" spans="1:6" ht="51.75" thickBot="1" x14ac:dyDescent="0.3">
      <c r="A115" s="222" t="s">
        <v>425</v>
      </c>
      <c r="B115" s="223" t="s">
        <v>426</v>
      </c>
      <c r="C115" s="224">
        <f>C116</f>
        <v>180.3</v>
      </c>
      <c r="D115" s="224">
        <f t="shared" ref="D115" si="28">D116</f>
        <v>31</v>
      </c>
      <c r="E115" s="197">
        <f t="shared" si="15"/>
        <v>17.193566278424846</v>
      </c>
      <c r="F115" s="153">
        <f t="shared" si="19"/>
        <v>-149.30000000000001</v>
      </c>
    </row>
    <row r="116" spans="1:6" ht="51.75" thickBot="1" x14ac:dyDescent="0.3">
      <c r="A116" s="225" t="s">
        <v>256</v>
      </c>
      <c r="B116" s="226" t="s">
        <v>257</v>
      </c>
      <c r="C116" s="227">
        <v>180.3</v>
      </c>
      <c r="D116" s="227">
        <v>31</v>
      </c>
      <c r="E116" s="132">
        <f t="shared" si="15"/>
        <v>17.193566278424846</v>
      </c>
      <c r="F116" s="172">
        <f t="shared" si="19"/>
        <v>-149.30000000000001</v>
      </c>
    </row>
    <row r="117" spans="1:6" ht="128.25" thickBot="1" x14ac:dyDescent="0.3">
      <c r="A117" s="228" t="s">
        <v>427</v>
      </c>
      <c r="B117" s="229" t="s">
        <v>428</v>
      </c>
      <c r="C117" s="224">
        <f>C118+C119</f>
        <v>40</v>
      </c>
      <c r="D117" s="224">
        <f t="shared" ref="D117" si="29">D118+D119</f>
        <v>22.33</v>
      </c>
      <c r="E117" s="128">
        <f t="shared" si="15"/>
        <v>55.824999999999989</v>
      </c>
      <c r="F117" s="153">
        <f t="shared" si="19"/>
        <v>-17.670000000000002</v>
      </c>
    </row>
    <row r="118" spans="1:6" ht="76.5" x14ac:dyDescent="0.25">
      <c r="A118" s="230" t="s">
        <v>429</v>
      </c>
      <c r="B118" s="231" t="s">
        <v>430</v>
      </c>
      <c r="C118" s="232">
        <v>0</v>
      </c>
      <c r="D118" s="232">
        <v>0</v>
      </c>
      <c r="E118" s="200">
        <v>0</v>
      </c>
      <c r="F118" s="201">
        <f t="shared" si="19"/>
        <v>0</v>
      </c>
    </row>
    <row r="119" spans="1:6" ht="76.5" x14ac:dyDescent="0.25">
      <c r="A119" s="211" t="s">
        <v>258</v>
      </c>
      <c r="B119" s="212" t="s">
        <v>259</v>
      </c>
      <c r="C119" s="206">
        <f>SUM(C120:C121)</f>
        <v>40</v>
      </c>
      <c r="D119" s="206">
        <f t="shared" ref="D119" si="30">SUM(D120:D121)</f>
        <v>22.33</v>
      </c>
      <c r="E119" s="206">
        <f t="shared" si="15"/>
        <v>55.824999999999989</v>
      </c>
      <c r="F119" s="207">
        <f t="shared" si="19"/>
        <v>-17.670000000000002</v>
      </c>
    </row>
    <row r="120" spans="1:6" ht="76.5" x14ac:dyDescent="0.25">
      <c r="A120" s="159" t="s">
        <v>260</v>
      </c>
      <c r="B120" s="233" t="s">
        <v>259</v>
      </c>
      <c r="C120" s="143">
        <v>40</v>
      </c>
      <c r="D120" s="143">
        <v>22.33</v>
      </c>
      <c r="E120" s="144">
        <f t="shared" si="15"/>
        <v>55.824999999999989</v>
      </c>
      <c r="F120" s="145">
        <f t="shared" si="19"/>
        <v>-17.670000000000002</v>
      </c>
    </row>
    <row r="121" spans="1:6" ht="77.25" thickBot="1" x14ac:dyDescent="0.3">
      <c r="A121" s="234" t="s">
        <v>431</v>
      </c>
      <c r="B121" s="235" t="s">
        <v>259</v>
      </c>
      <c r="C121" s="149">
        <v>0</v>
      </c>
      <c r="D121" s="149">
        <v>0</v>
      </c>
      <c r="E121" s="150">
        <v>0</v>
      </c>
      <c r="F121" s="151">
        <f t="shared" si="19"/>
        <v>0</v>
      </c>
    </row>
    <row r="122" spans="1:6" ht="26.25" thickBot="1" x14ac:dyDescent="0.3">
      <c r="A122" s="228" t="s">
        <v>432</v>
      </c>
      <c r="B122" s="229" t="s">
        <v>433</v>
      </c>
      <c r="C122" s="236">
        <f>C123+C124+C127+C135</f>
        <v>105</v>
      </c>
      <c r="D122" s="236">
        <f>D123+D124+D127+D135</f>
        <v>300.70999999999998</v>
      </c>
      <c r="E122" s="197">
        <f>D122/C122*100</f>
        <v>286.39047619047619</v>
      </c>
      <c r="F122" s="153">
        <f t="shared" si="19"/>
        <v>195.70999999999998</v>
      </c>
    </row>
    <row r="123" spans="1:6" ht="63.75" x14ac:dyDescent="0.25">
      <c r="A123" s="237" t="s">
        <v>434</v>
      </c>
      <c r="B123" s="231" t="s">
        <v>435</v>
      </c>
      <c r="C123" s="238">
        <v>0</v>
      </c>
      <c r="D123" s="238">
        <v>0</v>
      </c>
      <c r="E123" s="200"/>
      <c r="F123" s="201">
        <f t="shared" si="19"/>
        <v>0</v>
      </c>
    </row>
    <row r="124" spans="1:6" ht="51" x14ac:dyDescent="0.25">
      <c r="A124" s="239" t="s">
        <v>436</v>
      </c>
      <c r="B124" s="240" t="s">
        <v>437</v>
      </c>
      <c r="C124" s="214">
        <f>SUM(C125:C126)</f>
        <v>0</v>
      </c>
      <c r="D124" s="214">
        <f>SUM(D125:D126)</f>
        <v>269.2</v>
      </c>
      <c r="E124" s="206">
        <v>0</v>
      </c>
      <c r="F124" s="207">
        <f t="shared" si="19"/>
        <v>269.2</v>
      </c>
    </row>
    <row r="125" spans="1:6" ht="51" x14ac:dyDescent="0.25">
      <c r="A125" s="241" t="s">
        <v>436</v>
      </c>
      <c r="B125" s="242" t="s">
        <v>437</v>
      </c>
      <c r="C125" s="143">
        <v>0</v>
      </c>
      <c r="D125" s="143">
        <v>0</v>
      </c>
      <c r="E125" s="144">
        <v>0</v>
      </c>
      <c r="F125" s="145">
        <f t="shared" si="19"/>
        <v>0</v>
      </c>
    </row>
    <row r="126" spans="1:6" ht="51" x14ac:dyDescent="0.25">
      <c r="A126" s="241" t="s">
        <v>438</v>
      </c>
      <c r="B126" s="242" t="s">
        <v>437</v>
      </c>
      <c r="C126" s="143">
        <v>0</v>
      </c>
      <c r="D126" s="143">
        <v>269.2</v>
      </c>
      <c r="E126" s="144">
        <v>0</v>
      </c>
      <c r="F126" s="145">
        <f t="shared" si="19"/>
        <v>269.2</v>
      </c>
    </row>
    <row r="127" spans="1:6" ht="63.75" x14ac:dyDescent="0.25">
      <c r="A127" s="243" t="s">
        <v>263</v>
      </c>
      <c r="B127" s="244" t="s">
        <v>320</v>
      </c>
      <c r="C127" s="245">
        <f>SUM(C128:C134)</f>
        <v>100</v>
      </c>
      <c r="D127" s="245">
        <f>SUM(D128:D134)</f>
        <v>37.739999999999995</v>
      </c>
      <c r="E127" s="206">
        <f t="shared" si="15"/>
        <v>37.739999999999995</v>
      </c>
      <c r="F127" s="207">
        <f t="shared" si="19"/>
        <v>-62.260000000000005</v>
      </c>
    </row>
    <row r="128" spans="1:6" ht="63.75" x14ac:dyDescent="0.25">
      <c r="A128" s="246" t="s">
        <v>439</v>
      </c>
      <c r="B128" s="247" t="s">
        <v>320</v>
      </c>
      <c r="C128" s="248">
        <v>0</v>
      </c>
      <c r="D128" s="248">
        <v>6.93</v>
      </c>
      <c r="E128" s="206"/>
      <c r="F128" s="145">
        <f t="shared" si="19"/>
        <v>6.93</v>
      </c>
    </row>
    <row r="129" spans="1:6" ht="63.75" hidden="1" x14ac:dyDescent="0.25">
      <c r="A129" s="246" t="s">
        <v>440</v>
      </c>
      <c r="B129" s="247" t="s">
        <v>320</v>
      </c>
      <c r="C129" s="248">
        <v>0</v>
      </c>
      <c r="D129" s="248">
        <v>0</v>
      </c>
      <c r="E129" s="144">
        <v>0</v>
      </c>
      <c r="F129" s="145">
        <f t="shared" si="19"/>
        <v>0</v>
      </c>
    </row>
    <row r="130" spans="1:6" ht="63.75" hidden="1" x14ac:dyDescent="0.25">
      <c r="A130" s="246" t="s">
        <v>441</v>
      </c>
      <c r="B130" s="247" t="s">
        <v>320</v>
      </c>
      <c r="C130" s="248">
        <v>0</v>
      </c>
      <c r="D130" s="248">
        <v>0</v>
      </c>
      <c r="E130" s="144">
        <v>0</v>
      </c>
      <c r="F130" s="145">
        <f t="shared" si="19"/>
        <v>0</v>
      </c>
    </row>
    <row r="131" spans="1:6" ht="63.75" hidden="1" x14ac:dyDescent="0.25">
      <c r="A131" s="246" t="s">
        <v>442</v>
      </c>
      <c r="B131" s="247" t="s">
        <v>320</v>
      </c>
      <c r="C131" s="248">
        <v>0</v>
      </c>
      <c r="D131" s="248">
        <v>0</v>
      </c>
      <c r="E131" s="144">
        <v>0</v>
      </c>
      <c r="F131" s="145">
        <f t="shared" si="19"/>
        <v>0</v>
      </c>
    </row>
    <row r="132" spans="1:6" ht="63.75" x14ac:dyDescent="0.25">
      <c r="A132" s="246" t="s">
        <v>321</v>
      </c>
      <c r="B132" s="247" t="s">
        <v>320</v>
      </c>
      <c r="C132" s="248">
        <v>100</v>
      </c>
      <c r="D132" s="248">
        <v>27.12</v>
      </c>
      <c r="E132" s="144">
        <f t="shared" si="15"/>
        <v>27.12</v>
      </c>
      <c r="F132" s="145">
        <f t="shared" si="19"/>
        <v>-72.88</v>
      </c>
    </row>
    <row r="133" spans="1:6" ht="63.75" hidden="1" x14ac:dyDescent="0.25">
      <c r="A133" s="246" t="s">
        <v>322</v>
      </c>
      <c r="B133" s="247" t="s">
        <v>320</v>
      </c>
      <c r="C133" s="248">
        <v>0</v>
      </c>
      <c r="D133" s="248">
        <v>0</v>
      </c>
      <c r="E133" s="144">
        <v>0</v>
      </c>
      <c r="F133" s="145">
        <f t="shared" si="19"/>
        <v>0</v>
      </c>
    </row>
    <row r="134" spans="1:6" ht="63.75" x14ac:dyDescent="0.25">
      <c r="A134" s="246" t="s">
        <v>443</v>
      </c>
      <c r="B134" s="247" t="s">
        <v>320</v>
      </c>
      <c r="C134" s="248">
        <v>0</v>
      </c>
      <c r="D134" s="248">
        <v>3.69</v>
      </c>
      <c r="E134" s="144">
        <v>0</v>
      </c>
      <c r="F134" s="145">
        <f t="shared" si="19"/>
        <v>3.69</v>
      </c>
    </row>
    <row r="135" spans="1:6" ht="90" thickBot="1" x14ac:dyDescent="0.3">
      <c r="A135" s="249" t="s">
        <v>264</v>
      </c>
      <c r="B135" s="250" t="s">
        <v>323</v>
      </c>
      <c r="C135" s="251">
        <v>5</v>
      </c>
      <c r="D135" s="251">
        <v>-6.23</v>
      </c>
      <c r="E135" s="252">
        <f t="shared" si="15"/>
        <v>-124.6</v>
      </c>
      <c r="F135" s="253">
        <f t="shared" si="19"/>
        <v>-11.23</v>
      </c>
    </row>
    <row r="136" spans="1:6" ht="26.25" thickBot="1" x14ac:dyDescent="0.3">
      <c r="A136" s="254" t="s">
        <v>444</v>
      </c>
      <c r="B136" s="255" t="s">
        <v>445</v>
      </c>
      <c r="C136" s="182">
        <f>C137+C140</f>
        <v>211.7</v>
      </c>
      <c r="D136" s="182">
        <f t="shared" ref="D136" si="31">D137+D140</f>
        <v>27.22</v>
      </c>
      <c r="E136" s="128">
        <f t="shared" si="15"/>
        <v>12.857817666509211</v>
      </c>
      <c r="F136" s="153">
        <f t="shared" si="19"/>
        <v>-184.48</v>
      </c>
    </row>
    <row r="137" spans="1:6" ht="102" x14ac:dyDescent="0.25">
      <c r="A137" s="230" t="s">
        <v>324</v>
      </c>
      <c r="B137" s="231" t="s">
        <v>262</v>
      </c>
      <c r="C137" s="256">
        <f>SUM(C138:C139)</f>
        <v>211.7</v>
      </c>
      <c r="D137" s="256">
        <f t="shared" ref="D137" si="32">SUM(D138:D139)</f>
        <v>16.13</v>
      </c>
      <c r="E137" s="200">
        <f t="shared" si="15"/>
        <v>7.6192725555030707</v>
      </c>
      <c r="F137" s="201">
        <f t="shared" ref="F137:F194" si="33">D137-C137</f>
        <v>-195.57</v>
      </c>
    </row>
    <row r="138" spans="1:6" ht="102" x14ac:dyDescent="0.25">
      <c r="A138" s="159" t="s">
        <v>325</v>
      </c>
      <c r="B138" s="233" t="s">
        <v>262</v>
      </c>
      <c r="C138" s="248">
        <v>11.7</v>
      </c>
      <c r="D138" s="248">
        <v>16.13</v>
      </c>
      <c r="E138" s="144">
        <f t="shared" si="15"/>
        <v>137.86324786324786</v>
      </c>
      <c r="F138" s="145">
        <f t="shared" si="33"/>
        <v>4.43</v>
      </c>
    </row>
    <row r="139" spans="1:6" ht="114.75" x14ac:dyDescent="0.25">
      <c r="A139" s="159" t="s">
        <v>261</v>
      </c>
      <c r="B139" s="233" t="s">
        <v>446</v>
      </c>
      <c r="C139" s="248">
        <v>200</v>
      </c>
      <c r="D139" s="248">
        <v>0</v>
      </c>
      <c r="E139" s="144">
        <f t="shared" si="15"/>
        <v>0</v>
      </c>
      <c r="F139" s="145">
        <f t="shared" si="33"/>
        <v>-200</v>
      </c>
    </row>
    <row r="140" spans="1:6" ht="77.25" thickBot="1" x14ac:dyDescent="0.3">
      <c r="A140" s="249" t="s">
        <v>447</v>
      </c>
      <c r="B140" s="250" t="s">
        <v>448</v>
      </c>
      <c r="C140" s="251">
        <v>0</v>
      </c>
      <c r="D140" s="251">
        <v>11.09</v>
      </c>
      <c r="E140" s="252">
        <v>0</v>
      </c>
      <c r="F140" s="253">
        <f t="shared" si="33"/>
        <v>11.09</v>
      </c>
    </row>
    <row r="141" spans="1:6" ht="15.75" thickBot="1" x14ac:dyDescent="0.3">
      <c r="A141" s="181" t="s">
        <v>477</v>
      </c>
      <c r="B141" s="152" t="s">
        <v>53</v>
      </c>
      <c r="C141" s="128">
        <f>SUM(C142+C146)</f>
        <v>0</v>
      </c>
      <c r="D141" s="128">
        <f>SUM(D142+D146)</f>
        <v>58.36</v>
      </c>
      <c r="E141" s="128">
        <v>0</v>
      </c>
      <c r="F141" s="153">
        <f t="shared" si="33"/>
        <v>58.36</v>
      </c>
    </row>
    <row r="142" spans="1:6" ht="26.25" thickBot="1" x14ac:dyDescent="0.3">
      <c r="A142" s="181" t="s">
        <v>54</v>
      </c>
      <c r="B142" s="152" t="s">
        <v>449</v>
      </c>
      <c r="C142" s="173">
        <f>SUM(C143:C145)</f>
        <v>0</v>
      </c>
      <c r="D142" s="173">
        <f>SUM(D143:D145)</f>
        <v>58.36</v>
      </c>
      <c r="E142" s="128">
        <v>0</v>
      </c>
      <c r="F142" s="153">
        <f t="shared" si="33"/>
        <v>58.36</v>
      </c>
    </row>
    <row r="143" spans="1:6" ht="25.5" x14ac:dyDescent="0.25">
      <c r="A143" s="183" t="s">
        <v>55</v>
      </c>
      <c r="B143" s="135" t="s">
        <v>449</v>
      </c>
      <c r="C143" s="137">
        <v>0</v>
      </c>
      <c r="D143" s="137">
        <v>3.11</v>
      </c>
      <c r="E143" s="138">
        <v>0</v>
      </c>
      <c r="F143" s="139">
        <f t="shared" si="33"/>
        <v>3.11</v>
      </c>
    </row>
    <row r="144" spans="1:6" ht="25.5" x14ac:dyDescent="0.25">
      <c r="A144" s="257" t="s">
        <v>195</v>
      </c>
      <c r="B144" s="141" t="s">
        <v>449</v>
      </c>
      <c r="C144" s="143">
        <v>0</v>
      </c>
      <c r="D144" s="143">
        <v>55.23</v>
      </c>
      <c r="E144" s="144">
        <v>0</v>
      </c>
      <c r="F144" s="145">
        <f t="shared" si="33"/>
        <v>55.23</v>
      </c>
    </row>
    <row r="145" spans="1:6" ht="26.25" thickBot="1" x14ac:dyDescent="0.3">
      <c r="A145" s="184" t="s">
        <v>450</v>
      </c>
      <c r="B145" s="147" t="s">
        <v>449</v>
      </c>
      <c r="C145" s="149">
        <v>0</v>
      </c>
      <c r="D145" s="149">
        <v>0.02</v>
      </c>
      <c r="E145" s="150"/>
      <c r="F145" s="151">
        <f t="shared" si="33"/>
        <v>0.02</v>
      </c>
    </row>
    <row r="146" spans="1:6" ht="15.75" thickBot="1" x14ac:dyDescent="0.3">
      <c r="A146" s="181" t="s">
        <v>451</v>
      </c>
      <c r="B146" s="152" t="s">
        <v>452</v>
      </c>
      <c r="C146" s="182">
        <v>0</v>
      </c>
      <c r="D146" s="182">
        <v>0</v>
      </c>
      <c r="E146" s="128">
        <v>0</v>
      </c>
      <c r="F146" s="153">
        <f t="shared" si="33"/>
        <v>0</v>
      </c>
    </row>
    <row r="147" spans="1:6" ht="26.25" thickBot="1" x14ac:dyDescent="0.3">
      <c r="A147" s="258" t="s">
        <v>453</v>
      </c>
      <c r="B147" s="168" t="s">
        <v>454</v>
      </c>
      <c r="C147" s="176">
        <v>0</v>
      </c>
      <c r="D147" s="176">
        <v>0</v>
      </c>
      <c r="E147" s="171">
        <v>0</v>
      </c>
      <c r="F147" s="172">
        <f t="shared" si="33"/>
        <v>0</v>
      </c>
    </row>
    <row r="148" spans="1:6" ht="21.75" customHeight="1" thickBot="1" x14ac:dyDescent="0.3">
      <c r="A148" s="126" t="s">
        <v>56</v>
      </c>
      <c r="B148" s="152" t="s">
        <v>57</v>
      </c>
      <c r="C148" s="259">
        <f>C149+C186+C188+C190</f>
        <v>1235025.1000000001</v>
      </c>
      <c r="D148" s="259">
        <f>D149+D186+D188+D190</f>
        <v>160542.54999999999</v>
      </c>
      <c r="E148" s="128">
        <f t="shared" ref="E148:E194" si="34">D148/C148*100</f>
        <v>12.99913256823687</v>
      </c>
      <c r="F148" s="153">
        <f t="shared" si="33"/>
        <v>-1074482.55</v>
      </c>
    </row>
    <row r="149" spans="1:6" ht="26.25" thickBot="1" x14ac:dyDescent="0.3">
      <c r="A149" s="130" t="s">
        <v>58</v>
      </c>
      <c r="B149" s="260" t="s">
        <v>59</v>
      </c>
      <c r="C149" s="261">
        <f>SUM(C150+C153+C164+C182)</f>
        <v>1235025.1000000001</v>
      </c>
      <c r="D149" s="261">
        <f>SUM(D150+D153+D164+D182)</f>
        <v>175434.81</v>
      </c>
      <c r="E149" s="132">
        <f t="shared" si="34"/>
        <v>14.204959073301424</v>
      </c>
      <c r="F149" s="262">
        <f t="shared" si="33"/>
        <v>-1059590.29</v>
      </c>
    </row>
    <row r="150" spans="1:6" ht="26.25" thickBot="1" x14ac:dyDescent="0.3">
      <c r="A150" s="126" t="s">
        <v>206</v>
      </c>
      <c r="B150" s="263" t="s">
        <v>265</v>
      </c>
      <c r="C150" s="259">
        <f>SUM(C151:C152)</f>
        <v>382551</v>
      </c>
      <c r="D150" s="259">
        <f>SUM(D151:D152)</f>
        <v>0</v>
      </c>
      <c r="E150" s="128">
        <f t="shared" si="34"/>
        <v>0</v>
      </c>
      <c r="F150" s="153">
        <f t="shared" si="33"/>
        <v>-382551</v>
      </c>
    </row>
    <row r="151" spans="1:6" ht="38.25" x14ac:dyDescent="0.25">
      <c r="A151" s="134" t="s">
        <v>207</v>
      </c>
      <c r="B151" s="264" t="s">
        <v>326</v>
      </c>
      <c r="C151" s="265">
        <v>224739</v>
      </c>
      <c r="D151" s="265">
        <v>0</v>
      </c>
      <c r="E151" s="138">
        <f t="shared" si="34"/>
        <v>0</v>
      </c>
      <c r="F151" s="139">
        <f t="shared" si="33"/>
        <v>-224739</v>
      </c>
    </row>
    <row r="152" spans="1:6" ht="39" thickBot="1" x14ac:dyDescent="0.3">
      <c r="A152" s="184" t="s">
        <v>327</v>
      </c>
      <c r="B152" s="147" t="s">
        <v>266</v>
      </c>
      <c r="C152" s="266">
        <v>157812</v>
      </c>
      <c r="D152" s="266">
        <v>0</v>
      </c>
      <c r="E152" s="150">
        <f t="shared" si="34"/>
        <v>0</v>
      </c>
      <c r="F152" s="151">
        <f t="shared" si="33"/>
        <v>-157812</v>
      </c>
    </row>
    <row r="153" spans="1:6" ht="26.25" thickBot="1" x14ac:dyDescent="0.3">
      <c r="A153" s="126" t="s">
        <v>208</v>
      </c>
      <c r="B153" s="263" t="s">
        <v>267</v>
      </c>
      <c r="C153" s="259">
        <f>SUM(C154:C160)</f>
        <v>177718.60000000003</v>
      </c>
      <c r="D153" s="259">
        <f>SUM(D154:D160)</f>
        <v>10127.1</v>
      </c>
      <c r="E153" s="128">
        <f t="shared" si="34"/>
        <v>5.698390601771564</v>
      </c>
      <c r="F153" s="153">
        <f t="shared" si="33"/>
        <v>-167591.50000000003</v>
      </c>
    </row>
    <row r="154" spans="1:6" ht="114.75" x14ac:dyDescent="0.25">
      <c r="A154" s="134" t="s">
        <v>328</v>
      </c>
      <c r="B154" s="264" t="s">
        <v>329</v>
      </c>
      <c r="C154" s="265">
        <v>121780.32</v>
      </c>
      <c r="D154" s="265">
        <v>0</v>
      </c>
      <c r="E154" s="138">
        <f t="shared" si="34"/>
        <v>0</v>
      </c>
      <c r="F154" s="139">
        <f t="shared" si="33"/>
        <v>-121780.32</v>
      </c>
    </row>
    <row r="155" spans="1:6" ht="102" x14ac:dyDescent="0.25">
      <c r="A155" s="140" t="s">
        <v>330</v>
      </c>
      <c r="B155" s="141" t="s">
        <v>331</v>
      </c>
      <c r="C155" s="267">
        <v>8878.8799999999992</v>
      </c>
      <c r="D155" s="267">
        <v>0</v>
      </c>
      <c r="E155" s="144">
        <f t="shared" si="34"/>
        <v>0</v>
      </c>
      <c r="F155" s="145">
        <f t="shared" si="33"/>
        <v>-8878.8799999999992</v>
      </c>
    </row>
    <row r="156" spans="1:6" ht="51" x14ac:dyDescent="0.25">
      <c r="A156" s="140" t="s">
        <v>455</v>
      </c>
      <c r="B156" s="141" t="s">
        <v>456</v>
      </c>
      <c r="C156" s="267">
        <v>1288.0999999999999</v>
      </c>
      <c r="D156" s="267">
        <v>0</v>
      </c>
      <c r="E156" s="144">
        <f t="shared" si="34"/>
        <v>0</v>
      </c>
      <c r="F156" s="145">
        <f t="shared" si="33"/>
        <v>-1288.0999999999999</v>
      </c>
    </row>
    <row r="157" spans="1:6" ht="38.25" hidden="1" x14ac:dyDescent="0.25">
      <c r="A157" s="140" t="s">
        <v>457</v>
      </c>
      <c r="B157" s="141" t="s">
        <v>458</v>
      </c>
      <c r="C157" s="267">
        <v>0</v>
      </c>
      <c r="D157" s="267">
        <v>0</v>
      </c>
      <c r="E157" s="144"/>
      <c r="F157" s="145">
        <f t="shared" si="33"/>
        <v>0</v>
      </c>
    </row>
    <row r="158" spans="1:6" ht="76.5" hidden="1" x14ac:dyDescent="0.25">
      <c r="A158" s="140" t="s">
        <v>459</v>
      </c>
      <c r="B158" s="141" t="s">
        <v>460</v>
      </c>
      <c r="C158" s="267">
        <v>0</v>
      </c>
      <c r="D158" s="267">
        <v>0</v>
      </c>
      <c r="E158" s="144">
        <v>0</v>
      </c>
      <c r="F158" s="145">
        <f t="shared" si="33"/>
        <v>0</v>
      </c>
    </row>
    <row r="159" spans="1:6" ht="39" thickBot="1" x14ac:dyDescent="0.3">
      <c r="A159" s="146" t="s">
        <v>461</v>
      </c>
      <c r="B159" s="147" t="s">
        <v>462</v>
      </c>
      <c r="C159" s="266">
        <v>330</v>
      </c>
      <c r="D159" s="266">
        <v>330</v>
      </c>
      <c r="E159" s="150">
        <f t="shared" si="34"/>
        <v>100</v>
      </c>
      <c r="F159" s="151">
        <f t="shared" si="33"/>
        <v>0</v>
      </c>
    </row>
    <row r="160" spans="1:6" ht="15.75" thickBot="1" x14ac:dyDescent="0.3">
      <c r="A160" s="268" t="s">
        <v>332</v>
      </c>
      <c r="B160" s="269" t="s">
        <v>463</v>
      </c>
      <c r="C160" s="259">
        <f>SUM(C161:C163)</f>
        <v>45441.3</v>
      </c>
      <c r="D160" s="259">
        <f>SUM(D161:D163)</f>
        <v>9797.1</v>
      </c>
      <c r="E160" s="128">
        <f t="shared" si="34"/>
        <v>21.559902555604701</v>
      </c>
      <c r="F160" s="153">
        <f t="shared" si="33"/>
        <v>-35644.200000000004</v>
      </c>
    </row>
    <row r="161" spans="1:6" ht="25.5" x14ac:dyDescent="0.25">
      <c r="A161" s="270" t="s">
        <v>464</v>
      </c>
      <c r="B161" s="271" t="s">
        <v>465</v>
      </c>
      <c r="C161" s="265">
        <v>312.10000000000002</v>
      </c>
      <c r="D161" s="265">
        <v>312.10000000000002</v>
      </c>
      <c r="E161" s="138">
        <f t="shared" si="34"/>
        <v>100</v>
      </c>
      <c r="F161" s="139">
        <f t="shared" si="33"/>
        <v>0</v>
      </c>
    </row>
    <row r="162" spans="1:6" ht="39" x14ac:dyDescent="0.25">
      <c r="A162" s="159" t="s">
        <v>333</v>
      </c>
      <c r="B162" s="272" t="s">
        <v>334</v>
      </c>
      <c r="C162" s="267">
        <v>31617</v>
      </c>
      <c r="D162" s="267">
        <v>9485</v>
      </c>
      <c r="E162" s="144">
        <f t="shared" si="34"/>
        <v>29.999683714457415</v>
      </c>
      <c r="F162" s="145">
        <f t="shared" si="33"/>
        <v>-22132</v>
      </c>
    </row>
    <row r="163" spans="1:6" ht="51.75" thickBot="1" x14ac:dyDescent="0.3">
      <c r="A163" s="234" t="s">
        <v>333</v>
      </c>
      <c r="B163" s="273" t="s">
        <v>335</v>
      </c>
      <c r="C163" s="266">
        <v>13512.2</v>
      </c>
      <c r="D163" s="266">
        <v>0</v>
      </c>
      <c r="E163" s="150">
        <f t="shared" si="34"/>
        <v>0</v>
      </c>
      <c r="F163" s="151">
        <f t="shared" si="33"/>
        <v>-13512.2</v>
      </c>
    </row>
    <row r="164" spans="1:6" ht="26.25" thickBot="1" x14ac:dyDescent="0.3">
      <c r="A164" s="126" t="s">
        <v>209</v>
      </c>
      <c r="B164" s="263" t="s">
        <v>268</v>
      </c>
      <c r="C164" s="259">
        <f>SUM(C165+C166+C175+C176+C177+C178+C179)</f>
        <v>626400</v>
      </c>
      <c r="D164" s="259">
        <f>SUM(D165+D166+D175+D176+D177+D178+D179)</f>
        <v>153196.71</v>
      </c>
      <c r="E164" s="128">
        <f t="shared" si="34"/>
        <v>24.456690613026819</v>
      </c>
      <c r="F164" s="153">
        <f t="shared" si="33"/>
        <v>-473203.29000000004</v>
      </c>
    </row>
    <row r="165" spans="1:6" ht="39" thickBot="1" x14ac:dyDescent="0.3">
      <c r="A165" s="167" t="s">
        <v>210</v>
      </c>
      <c r="B165" s="274" t="s">
        <v>336</v>
      </c>
      <c r="C165" s="275">
        <v>17432.900000000001</v>
      </c>
      <c r="D165" s="275">
        <v>6765.62</v>
      </c>
      <c r="E165" s="171">
        <f t="shared" si="34"/>
        <v>38.809492396560522</v>
      </c>
      <c r="F165" s="172">
        <f t="shared" si="33"/>
        <v>-10667.280000000002</v>
      </c>
    </row>
    <row r="166" spans="1:6" ht="39" thickBot="1" x14ac:dyDescent="0.3">
      <c r="A166" s="276" t="s">
        <v>211</v>
      </c>
      <c r="B166" s="277" t="s">
        <v>337</v>
      </c>
      <c r="C166" s="278">
        <f>SUM(C167:C174)</f>
        <v>81829.999999999985</v>
      </c>
      <c r="D166" s="278">
        <f t="shared" ref="D166" si="35">SUM(D167:D174)</f>
        <v>33768.829999999994</v>
      </c>
      <c r="E166" s="128">
        <f t="shared" si="34"/>
        <v>41.267053647806428</v>
      </c>
      <c r="F166" s="153">
        <f t="shared" si="33"/>
        <v>-48061.169999999991</v>
      </c>
    </row>
    <row r="167" spans="1:6" ht="76.5" x14ac:dyDescent="0.25">
      <c r="A167" s="134" t="s">
        <v>211</v>
      </c>
      <c r="B167" s="264" t="s">
        <v>338</v>
      </c>
      <c r="C167" s="265">
        <v>321</v>
      </c>
      <c r="D167" s="265">
        <v>80.25</v>
      </c>
      <c r="E167" s="138">
        <f t="shared" si="34"/>
        <v>25</v>
      </c>
      <c r="F167" s="139">
        <f t="shared" si="33"/>
        <v>-240.75</v>
      </c>
    </row>
    <row r="168" spans="1:6" ht="63.75" x14ac:dyDescent="0.25">
      <c r="A168" s="140" t="s">
        <v>211</v>
      </c>
      <c r="B168" s="279" t="s">
        <v>339</v>
      </c>
      <c r="C168" s="267">
        <v>77614</v>
      </c>
      <c r="D168" s="267">
        <v>33546.53</v>
      </c>
      <c r="E168" s="144">
        <f t="shared" si="34"/>
        <v>43.222266601386345</v>
      </c>
      <c r="F168" s="145">
        <f t="shared" si="33"/>
        <v>-44067.47</v>
      </c>
    </row>
    <row r="169" spans="1:6" ht="76.5" x14ac:dyDescent="0.25">
      <c r="A169" s="140" t="s">
        <v>211</v>
      </c>
      <c r="B169" s="279" t="s">
        <v>340</v>
      </c>
      <c r="C169" s="267">
        <v>0.2</v>
      </c>
      <c r="D169" s="267">
        <v>0.2</v>
      </c>
      <c r="E169" s="144">
        <f t="shared" si="34"/>
        <v>100</v>
      </c>
      <c r="F169" s="145">
        <f t="shared" si="33"/>
        <v>0</v>
      </c>
    </row>
    <row r="170" spans="1:6" ht="38.25" x14ac:dyDescent="0.25">
      <c r="A170" s="140" t="s">
        <v>211</v>
      </c>
      <c r="B170" s="279" t="s">
        <v>341</v>
      </c>
      <c r="C170" s="267">
        <v>115.2</v>
      </c>
      <c r="D170" s="267">
        <v>115.2</v>
      </c>
      <c r="E170" s="144">
        <f t="shared" si="34"/>
        <v>100</v>
      </c>
      <c r="F170" s="145">
        <f t="shared" si="33"/>
        <v>0</v>
      </c>
    </row>
    <row r="171" spans="1:6" ht="114.75" x14ac:dyDescent="0.25">
      <c r="A171" s="140" t="s">
        <v>211</v>
      </c>
      <c r="B171" s="279" t="s">
        <v>342</v>
      </c>
      <c r="C171" s="267">
        <v>0.2</v>
      </c>
      <c r="D171" s="267">
        <v>0.15</v>
      </c>
      <c r="E171" s="144">
        <f t="shared" si="34"/>
        <v>74.999999999999986</v>
      </c>
      <c r="F171" s="145">
        <f t="shared" si="33"/>
        <v>-5.0000000000000017E-2</v>
      </c>
    </row>
    <row r="172" spans="1:6" ht="63.75" x14ac:dyDescent="0.25">
      <c r="A172" s="140" t="s">
        <v>211</v>
      </c>
      <c r="B172" s="279" t="s">
        <v>343</v>
      </c>
      <c r="C172" s="267">
        <v>935.7</v>
      </c>
      <c r="D172" s="267">
        <v>26.5</v>
      </c>
      <c r="E172" s="144">
        <f t="shared" si="34"/>
        <v>2.8321043069359835</v>
      </c>
      <c r="F172" s="145">
        <f t="shared" si="33"/>
        <v>-909.2</v>
      </c>
    </row>
    <row r="173" spans="1:6" ht="89.25" x14ac:dyDescent="0.25">
      <c r="A173" s="140" t="s">
        <v>211</v>
      </c>
      <c r="B173" s="279" t="s">
        <v>269</v>
      </c>
      <c r="C173" s="267">
        <v>1206</v>
      </c>
      <c r="D173" s="267">
        <v>0</v>
      </c>
      <c r="E173" s="144">
        <f t="shared" si="34"/>
        <v>0</v>
      </c>
      <c r="F173" s="145">
        <f t="shared" si="33"/>
        <v>-1206</v>
      </c>
    </row>
    <row r="174" spans="1:6" ht="102" x14ac:dyDescent="0.25">
      <c r="A174" s="140" t="s">
        <v>212</v>
      </c>
      <c r="B174" s="279" t="s">
        <v>344</v>
      </c>
      <c r="C174" s="267">
        <v>1637.7</v>
      </c>
      <c r="D174" s="267">
        <v>0</v>
      </c>
      <c r="E174" s="144">
        <f t="shared" si="34"/>
        <v>0</v>
      </c>
      <c r="F174" s="145">
        <f t="shared" si="33"/>
        <v>-1637.7</v>
      </c>
    </row>
    <row r="175" spans="1:6" ht="63.75" x14ac:dyDescent="0.25">
      <c r="A175" s="140" t="s">
        <v>213</v>
      </c>
      <c r="B175" s="279" t="s">
        <v>345</v>
      </c>
      <c r="C175" s="267">
        <v>89.3</v>
      </c>
      <c r="D175" s="267">
        <v>0</v>
      </c>
      <c r="E175" s="144">
        <f t="shared" si="34"/>
        <v>0</v>
      </c>
      <c r="F175" s="145">
        <f t="shared" si="33"/>
        <v>-89.3</v>
      </c>
    </row>
    <row r="176" spans="1:6" ht="38.25" x14ac:dyDescent="0.25">
      <c r="A176" s="140" t="s">
        <v>214</v>
      </c>
      <c r="B176" s="279" t="s">
        <v>346</v>
      </c>
      <c r="C176" s="267">
        <v>15358.5</v>
      </c>
      <c r="D176" s="267">
        <v>5365.09</v>
      </c>
      <c r="E176" s="144">
        <f t="shared" si="34"/>
        <v>34.932382719666634</v>
      </c>
      <c r="F176" s="145">
        <f t="shared" si="33"/>
        <v>-9993.41</v>
      </c>
    </row>
    <row r="177" spans="1:6" ht="51" x14ac:dyDescent="0.25">
      <c r="A177" s="140" t="s">
        <v>466</v>
      </c>
      <c r="B177" s="279" t="s">
        <v>467</v>
      </c>
      <c r="C177" s="267">
        <v>168.7</v>
      </c>
      <c r="D177" s="267">
        <v>65.17</v>
      </c>
      <c r="E177" s="144">
        <f t="shared" si="34"/>
        <v>38.630705394190876</v>
      </c>
      <c r="F177" s="145">
        <f t="shared" si="33"/>
        <v>-103.52999999999999</v>
      </c>
    </row>
    <row r="178" spans="1:6" ht="39" thickBot="1" x14ac:dyDescent="0.3">
      <c r="A178" s="146" t="s">
        <v>270</v>
      </c>
      <c r="B178" s="280" t="s">
        <v>271</v>
      </c>
      <c r="C178" s="266">
        <v>627.6</v>
      </c>
      <c r="D178" s="266">
        <v>0</v>
      </c>
      <c r="E178" s="150">
        <f t="shared" si="34"/>
        <v>0</v>
      </c>
      <c r="F178" s="151">
        <f t="shared" si="33"/>
        <v>-627.6</v>
      </c>
    </row>
    <row r="179" spans="1:6" ht="15.75" thickBot="1" x14ac:dyDescent="0.3">
      <c r="A179" s="126" t="s">
        <v>215</v>
      </c>
      <c r="B179" s="281" t="s">
        <v>60</v>
      </c>
      <c r="C179" s="259">
        <f t="shared" ref="C179:D179" si="36">SUM(C180:C181)</f>
        <v>510893</v>
      </c>
      <c r="D179" s="259">
        <f t="shared" si="36"/>
        <v>107232</v>
      </c>
      <c r="E179" s="128">
        <f t="shared" si="34"/>
        <v>20.989130796468146</v>
      </c>
      <c r="F179" s="153">
        <f t="shared" si="33"/>
        <v>-403661</v>
      </c>
    </row>
    <row r="180" spans="1:6" ht="63.75" x14ac:dyDescent="0.25">
      <c r="A180" s="134" t="s">
        <v>216</v>
      </c>
      <c r="B180" s="264" t="s">
        <v>347</v>
      </c>
      <c r="C180" s="265">
        <v>203675</v>
      </c>
      <c r="D180" s="265">
        <v>42558</v>
      </c>
      <c r="E180" s="138">
        <f t="shared" si="34"/>
        <v>20.89505339388732</v>
      </c>
      <c r="F180" s="139">
        <f t="shared" si="33"/>
        <v>-161117</v>
      </c>
    </row>
    <row r="181" spans="1:6" ht="115.5" thickBot="1" x14ac:dyDescent="0.3">
      <c r="A181" s="146" t="s">
        <v>216</v>
      </c>
      <c r="B181" s="273" t="s">
        <v>348</v>
      </c>
      <c r="C181" s="266">
        <v>307218</v>
      </c>
      <c r="D181" s="266">
        <v>64674</v>
      </c>
      <c r="E181" s="150">
        <f t="shared" si="34"/>
        <v>21.051500888619806</v>
      </c>
      <c r="F181" s="151">
        <f t="shared" si="33"/>
        <v>-242544</v>
      </c>
    </row>
    <row r="182" spans="1:6" ht="15.75" thickBot="1" x14ac:dyDescent="0.3">
      <c r="A182" s="126" t="s">
        <v>349</v>
      </c>
      <c r="B182" s="263" t="s">
        <v>350</v>
      </c>
      <c r="C182" s="259">
        <f>C183+C184</f>
        <v>48355.5</v>
      </c>
      <c r="D182" s="259">
        <f t="shared" ref="D182" si="37">D183+D184</f>
        <v>12111</v>
      </c>
      <c r="E182" s="128">
        <f t="shared" si="34"/>
        <v>25.045754877935288</v>
      </c>
      <c r="F182" s="153">
        <f t="shared" si="33"/>
        <v>-36244.5</v>
      </c>
    </row>
    <row r="183" spans="1:6" ht="64.5" thickBot="1" x14ac:dyDescent="0.3">
      <c r="A183" s="282" t="s">
        <v>351</v>
      </c>
      <c r="B183" s="274" t="s">
        <v>352</v>
      </c>
      <c r="C183" s="275">
        <v>23357.9</v>
      </c>
      <c r="D183" s="275">
        <v>5862</v>
      </c>
      <c r="E183" s="171">
        <f t="shared" si="34"/>
        <v>25.096434182867466</v>
      </c>
      <c r="F183" s="172">
        <f t="shared" si="33"/>
        <v>-17495.900000000001</v>
      </c>
    </row>
    <row r="184" spans="1:6" ht="26.25" thickBot="1" x14ac:dyDescent="0.3">
      <c r="A184" s="283" t="s">
        <v>353</v>
      </c>
      <c r="B184" s="269" t="s">
        <v>468</v>
      </c>
      <c r="C184" s="259">
        <f>SUM(C185)</f>
        <v>24997.599999999999</v>
      </c>
      <c r="D184" s="259">
        <f t="shared" ref="D184" si="38">SUM(D185)</f>
        <v>6249</v>
      </c>
      <c r="E184" s="128">
        <f t="shared" si="34"/>
        <v>24.998399846385254</v>
      </c>
      <c r="F184" s="153">
        <f t="shared" si="33"/>
        <v>-18748.599999999999</v>
      </c>
    </row>
    <row r="185" spans="1:6" ht="64.5" thickBot="1" x14ac:dyDescent="0.3">
      <c r="A185" s="284" t="s">
        <v>354</v>
      </c>
      <c r="B185" s="264" t="s">
        <v>355</v>
      </c>
      <c r="C185" s="265">
        <v>24997.599999999999</v>
      </c>
      <c r="D185" s="265">
        <v>6249</v>
      </c>
      <c r="E185" s="138">
        <f t="shared" si="34"/>
        <v>24.998399846385254</v>
      </c>
      <c r="F185" s="139">
        <f t="shared" si="33"/>
        <v>-18748.599999999999</v>
      </c>
    </row>
    <row r="186" spans="1:6" ht="25.5" hidden="1" x14ac:dyDescent="0.25">
      <c r="A186" s="285" t="s">
        <v>356</v>
      </c>
      <c r="B186" s="286" t="s">
        <v>357</v>
      </c>
      <c r="C186" s="287">
        <f>SUM(C187)</f>
        <v>0</v>
      </c>
      <c r="D186" s="287">
        <f>SUM(D187)</f>
        <v>0</v>
      </c>
      <c r="E186" s="206">
        <v>0</v>
      </c>
      <c r="F186" s="207">
        <f t="shared" si="33"/>
        <v>0</v>
      </c>
    </row>
    <row r="187" spans="1:6" ht="25.5" hidden="1" x14ac:dyDescent="0.25">
      <c r="A187" s="140" t="s">
        <v>358</v>
      </c>
      <c r="B187" s="279" t="s">
        <v>357</v>
      </c>
      <c r="C187" s="288">
        <v>0</v>
      </c>
      <c r="D187" s="248">
        <v>0</v>
      </c>
      <c r="E187" s="144">
        <v>0</v>
      </c>
      <c r="F187" s="145">
        <f t="shared" si="33"/>
        <v>0</v>
      </c>
    </row>
    <row r="188" spans="1:6" ht="25.5" hidden="1" x14ac:dyDescent="0.25">
      <c r="A188" s="285" t="s">
        <v>359</v>
      </c>
      <c r="B188" s="286" t="s">
        <v>360</v>
      </c>
      <c r="C188" s="206">
        <f>SUM(C189)</f>
        <v>0</v>
      </c>
      <c r="D188" s="206">
        <f>SUM(D189)</f>
        <v>0</v>
      </c>
      <c r="E188" s="206">
        <v>0</v>
      </c>
      <c r="F188" s="207">
        <f t="shared" si="33"/>
        <v>0</v>
      </c>
    </row>
    <row r="189" spans="1:6" ht="38.25" hidden="1" x14ac:dyDescent="0.25">
      <c r="A189" s="146" t="s">
        <v>361</v>
      </c>
      <c r="B189" s="273" t="s">
        <v>362</v>
      </c>
      <c r="C189" s="289">
        <v>0</v>
      </c>
      <c r="D189" s="149">
        <v>0</v>
      </c>
      <c r="E189" s="150">
        <v>0</v>
      </c>
      <c r="F189" s="151">
        <f t="shared" si="33"/>
        <v>0</v>
      </c>
    </row>
    <row r="190" spans="1:6" ht="64.5" thickBot="1" x14ac:dyDescent="0.3">
      <c r="A190" s="126" t="s">
        <v>272</v>
      </c>
      <c r="B190" s="152" t="s">
        <v>469</v>
      </c>
      <c r="C190" s="290">
        <f>SUM(C191:C192)</f>
        <v>0</v>
      </c>
      <c r="D190" s="165">
        <f>SUM(D191:D192)</f>
        <v>-14892.26</v>
      </c>
      <c r="E190" s="128">
        <v>0</v>
      </c>
      <c r="F190" s="153">
        <f t="shared" si="33"/>
        <v>-14892.26</v>
      </c>
    </row>
    <row r="191" spans="1:6" ht="63.75" x14ac:dyDescent="0.25">
      <c r="A191" s="134" t="s">
        <v>274</v>
      </c>
      <c r="B191" s="135" t="s">
        <v>273</v>
      </c>
      <c r="C191" s="291">
        <v>0</v>
      </c>
      <c r="D191" s="137">
        <v>-896.42</v>
      </c>
      <c r="E191" s="138">
        <v>0</v>
      </c>
      <c r="F191" s="139">
        <f t="shared" si="33"/>
        <v>-896.42</v>
      </c>
    </row>
    <row r="192" spans="1:6" ht="63.75" x14ac:dyDescent="0.25">
      <c r="A192" s="140" t="s">
        <v>275</v>
      </c>
      <c r="B192" s="141" t="s">
        <v>273</v>
      </c>
      <c r="C192" s="288">
        <v>0</v>
      </c>
      <c r="D192" s="143">
        <v>-13995.84</v>
      </c>
      <c r="E192" s="144">
        <v>0</v>
      </c>
      <c r="F192" s="145">
        <f t="shared" si="33"/>
        <v>-13995.84</v>
      </c>
    </row>
    <row r="193" spans="1:6" ht="64.5" thickBot="1" x14ac:dyDescent="0.3">
      <c r="A193" s="146" t="s">
        <v>363</v>
      </c>
      <c r="B193" s="147" t="s">
        <v>273</v>
      </c>
      <c r="C193" s="149">
        <v>0</v>
      </c>
      <c r="D193" s="149">
        <v>0</v>
      </c>
      <c r="E193" s="150">
        <v>0</v>
      </c>
      <c r="F193" s="151">
        <f t="shared" si="33"/>
        <v>0</v>
      </c>
    </row>
    <row r="194" spans="1:6" ht="15.75" thickBot="1" x14ac:dyDescent="0.3">
      <c r="A194" s="126"/>
      <c r="B194" s="263" t="s">
        <v>61</v>
      </c>
      <c r="C194" s="165">
        <f>C5+C148</f>
        <v>1833671.1</v>
      </c>
      <c r="D194" s="165">
        <f>D5+D148</f>
        <v>290729.37</v>
      </c>
      <c r="E194" s="128">
        <f t="shared" si="34"/>
        <v>15.855044560608498</v>
      </c>
      <c r="F194" s="153">
        <f t="shared" si="33"/>
        <v>-1542941.73</v>
      </c>
    </row>
  </sheetData>
  <mergeCells count="1">
    <mergeCell ref="A1:F1"/>
  </mergeCells>
  <pageMargins left="0.70866141732283472" right="0" top="0.23622047244094491" bottom="0.11811023622047245" header="0.31496062992125984" footer="0.31496062992125984"/>
  <pageSetup paperSize="9" scale="75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opLeftCell="A10" workbookViewId="0">
      <selection activeCell="E8" sqref="E8"/>
    </sheetView>
  </sheetViews>
  <sheetFormatPr defaultRowHeight="15" x14ac:dyDescent="0.25"/>
  <cols>
    <col min="1" max="1" width="12.7109375" style="1" customWidth="1"/>
    <col min="2" max="2" width="53" style="1" customWidth="1"/>
    <col min="3" max="3" width="14.5703125" style="1" customWidth="1"/>
    <col min="4" max="4" width="8.42578125" style="1" hidden="1" customWidth="1"/>
    <col min="5" max="5" width="15" style="1" customWidth="1"/>
    <col min="6" max="6" width="13.5703125" style="59" customWidth="1"/>
    <col min="7" max="7" width="6.7109375" style="1" hidden="1" customWidth="1"/>
    <col min="8" max="8" width="15" style="1" customWidth="1"/>
    <col min="9" max="9" width="9.140625" style="1"/>
    <col min="10" max="10" width="11.28515625" style="1" customWidth="1"/>
    <col min="11" max="16384" width="9.140625" style="1"/>
  </cols>
  <sheetData>
    <row r="1" spans="1:19" ht="19.5" x14ac:dyDescent="0.35">
      <c r="A1" s="293" t="s">
        <v>69</v>
      </c>
      <c r="B1" s="293"/>
      <c r="C1" s="293"/>
      <c r="D1" s="293"/>
      <c r="E1" s="293"/>
      <c r="F1" s="293"/>
      <c r="G1" s="293"/>
      <c r="H1" s="293"/>
    </row>
    <row r="2" spans="1:19" ht="19.5" x14ac:dyDescent="0.35">
      <c r="A2" s="293" t="s">
        <v>471</v>
      </c>
      <c r="B2" s="293"/>
      <c r="C2" s="293"/>
      <c r="D2" s="293"/>
      <c r="E2" s="293"/>
      <c r="F2" s="293"/>
      <c r="G2" s="293"/>
      <c r="H2" s="293"/>
    </row>
    <row r="3" spans="1:19" ht="15.75" x14ac:dyDescent="0.25">
      <c r="A3" s="2"/>
      <c r="B3" s="2"/>
      <c r="C3" s="2"/>
      <c r="D3" s="2"/>
      <c r="E3" s="2"/>
      <c r="F3" s="294"/>
      <c r="G3" s="294"/>
      <c r="H3" s="294"/>
    </row>
    <row r="4" spans="1:19" s="3" customFormat="1" ht="110.25" customHeight="1" x14ac:dyDescent="0.2">
      <c r="A4" s="85" t="s">
        <v>70</v>
      </c>
      <c r="B4" s="85" t="s">
        <v>71</v>
      </c>
      <c r="C4" s="86" t="s">
        <v>364</v>
      </c>
      <c r="D4" s="85" t="s">
        <v>72</v>
      </c>
      <c r="E4" s="86" t="s">
        <v>191</v>
      </c>
      <c r="F4" s="86" t="s">
        <v>472</v>
      </c>
      <c r="G4" s="85" t="s">
        <v>73</v>
      </c>
      <c r="H4" s="87" t="s">
        <v>192</v>
      </c>
    </row>
    <row r="5" spans="1:19" s="3" customFormat="1" ht="15.75" x14ac:dyDescent="0.2">
      <c r="A5" s="85">
        <v>1</v>
      </c>
      <c r="B5" s="85">
        <v>2</v>
      </c>
      <c r="C5" s="86">
        <v>3</v>
      </c>
      <c r="D5" s="85"/>
      <c r="E5" s="86">
        <v>4</v>
      </c>
      <c r="F5" s="86">
        <v>5</v>
      </c>
      <c r="G5" s="85"/>
      <c r="H5" s="87">
        <v>6</v>
      </c>
    </row>
    <row r="6" spans="1:19" ht="15.75" x14ac:dyDescent="0.25">
      <c r="A6" s="4">
        <v>100</v>
      </c>
      <c r="B6" s="5" t="s">
        <v>74</v>
      </c>
      <c r="C6" s="89">
        <f>SUM(C7:C14)</f>
        <v>137039.00000000003</v>
      </c>
      <c r="D6" s="89"/>
      <c r="E6" s="89">
        <f>SUM(E7:E14)</f>
        <v>129186.44000000002</v>
      </c>
      <c r="F6" s="89">
        <f>SUM(F7:F14)</f>
        <v>20494.87</v>
      </c>
      <c r="G6" s="57"/>
      <c r="H6" s="107">
        <f>F6/E6*100</f>
        <v>15.864567519625123</v>
      </c>
    </row>
    <row r="7" spans="1:19" s="9" customFormat="1" ht="31.5" x14ac:dyDescent="0.25">
      <c r="A7" s="7">
        <v>102</v>
      </c>
      <c r="B7" s="8" t="s">
        <v>75</v>
      </c>
      <c r="C7" s="90">
        <v>2421.4899999999998</v>
      </c>
      <c r="D7" s="90"/>
      <c r="E7" s="90">
        <v>2421.4899999999998</v>
      </c>
      <c r="F7" s="90">
        <v>659.28</v>
      </c>
      <c r="G7" s="108"/>
      <c r="H7" s="98">
        <f>F7/E7*100</f>
        <v>27.226211960404544</v>
      </c>
    </row>
    <row r="8" spans="1:19" ht="47.25" x14ac:dyDescent="0.25">
      <c r="A8" s="10">
        <v>103</v>
      </c>
      <c r="B8" s="8" t="s">
        <v>76</v>
      </c>
      <c r="C8" s="91">
        <v>4307.37</v>
      </c>
      <c r="D8" s="91"/>
      <c r="E8" s="91">
        <v>4307.37</v>
      </c>
      <c r="F8" s="91">
        <v>734.57</v>
      </c>
      <c r="G8" s="55"/>
      <c r="H8" s="98">
        <f>F8/E8*100</f>
        <v>17.053793846361007</v>
      </c>
      <c r="L8" s="11"/>
      <c r="M8" s="11"/>
      <c r="N8" s="12"/>
      <c r="O8" s="11"/>
      <c r="P8" s="11"/>
      <c r="Q8" s="11"/>
      <c r="R8" s="11"/>
      <c r="S8" s="13"/>
    </row>
    <row r="9" spans="1:19" ht="63" x14ac:dyDescent="0.25">
      <c r="A9" s="10">
        <v>104</v>
      </c>
      <c r="B9" s="8" t="s">
        <v>77</v>
      </c>
      <c r="C9" s="91">
        <v>84456.24</v>
      </c>
      <c r="D9" s="91"/>
      <c r="E9" s="91">
        <v>84456.24</v>
      </c>
      <c r="F9" s="91">
        <v>14177.8</v>
      </c>
      <c r="G9" s="55"/>
      <c r="H9" s="98">
        <f t="shared" ref="H9:H61" si="0">F9/E9*100</f>
        <v>16.787155099492942</v>
      </c>
      <c r="L9" s="14"/>
      <c r="M9" s="15"/>
      <c r="N9" s="16"/>
      <c r="O9" s="17"/>
      <c r="P9" s="18"/>
      <c r="Q9" s="17"/>
      <c r="R9" s="18"/>
      <c r="S9" s="13"/>
    </row>
    <row r="10" spans="1:19" ht="15.75" x14ac:dyDescent="0.25">
      <c r="A10" s="10">
        <v>105</v>
      </c>
      <c r="B10" s="8" t="s">
        <v>78</v>
      </c>
      <c r="C10" s="91">
        <v>89.3</v>
      </c>
      <c r="D10" s="91"/>
      <c r="E10" s="91">
        <v>89.3</v>
      </c>
      <c r="F10" s="91">
        <v>0</v>
      </c>
      <c r="G10" s="55"/>
      <c r="H10" s="98">
        <f t="shared" si="0"/>
        <v>0</v>
      </c>
      <c r="L10" s="19"/>
      <c r="M10" s="20"/>
      <c r="N10" s="21"/>
      <c r="O10" s="22"/>
      <c r="P10" s="22"/>
      <c r="Q10" s="22"/>
      <c r="R10" s="23"/>
      <c r="S10" s="13"/>
    </row>
    <row r="11" spans="1:19" ht="47.25" x14ac:dyDescent="0.25">
      <c r="A11" s="10">
        <v>106</v>
      </c>
      <c r="B11" s="8" t="s">
        <v>79</v>
      </c>
      <c r="C11" s="91">
        <v>21635.4</v>
      </c>
      <c r="D11" s="91"/>
      <c r="E11" s="91">
        <v>21635.4</v>
      </c>
      <c r="F11" s="91">
        <v>4746.38</v>
      </c>
      <c r="G11" s="55"/>
      <c r="H11" s="98">
        <f t="shared" si="0"/>
        <v>21.938027491980737</v>
      </c>
      <c r="L11" s="24"/>
      <c r="M11" s="20"/>
      <c r="N11" s="25"/>
      <c r="O11" s="26"/>
      <c r="P11" s="26"/>
      <c r="Q11" s="26"/>
      <c r="R11" s="23"/>
      <c r="S11" s="13"/>
    </row>
    <row r="12" spans="1:19" ht="15.75" x14ac:dyDescent="0.25">
      <c r="A12" s="10">
        <v>107</v>
      </c>
      <c r="B12" s="8" t="s">
        <v>80</v>
      </c>
      <c r="C12" s="91">
        <v>0</v>
      </c>
      <c r="D12" s="91"/>
      <c r="E12" s="91">
        <v>0</v>
      </c>
      <c r="F12" s="91">
        <v>0</v>
      </c>
      <c r="G12" s="55"/>
      <c r="H12" s="98">
        <v>0</v>
      </c>
      <c r="L12" s="24"/>
      <c r="M12" s="20"/>
      <c r="N12" s="25"/>
      <c r="O12" s="26"/>
      <c r="P12" s="23"/>
      <c r="Q12" s="26"/>
      <c r="R12" s="23"/>
      <c r="S12" s="13"/>
    </row>
    <row r="13" spans="1:19" ht="15.75" x14ac:dyDescent="0.25">
      <c r="A13" s="10">
        <v>111</v>
      </c>
      <c r="B13" s="8" t="s">
        <v>81</v>
      </c>
      <c r="C13" s="91">
        <v>12000</v>
      </c>
      <c r="D13" s="91"/>
      <c r="E13" s="91">
        <v>4147.4399999999996</v>
      </c>
      <c r="F13" s="91">
        <v>0</v>
      </c>
      <c r="G13" s="55"/>
      <c r="H13" s="98">
        <v>23.4</v>
      </c>
      <c r="J13" s="102"/>
      <c r="L13" s="24"/>
      <c r="M13" s="20"/>
      <c r="N13" s="25"/>
      <c r="O13" s="26"/>
      <c r="P13" s="26"/>
      <c r="Q13" s="26"/>
      <c r="R13" s="23"/>
      <c r="S13" s="13"/>
    </row>
    <row r="14" spans="1:19" ht="15.75" x14ac:dyDescent="0.25">
      <c r="A14" s="10">
        <v>113</v>
      </c>
      <c r="B14" s="8" t="s">
        <v>82</v>
      </c>
      <c r="C14" s="91">
        <v>12129.2</v>
      </c>
      <c r="D14" s="91"/>
      <c r="E14" s="91">
        <v>12129.2</v>
      </c>
      <c r="F14" s="91">
        <v>176.84</v>
      </c>
      <c r="G14" s="55"/>
      <c r="H14" s="98">
        <f t="shared" si="0"/>
        <v>1.4579691982983212</v>
      </c>
      <c r="L14" s="24"/>
      <c r="M14" s="20"/>
      <c r="N14" s="25"/>
      <c r="O14" s="26"/>
      <c r="P14" s="23"/>
      <c r="Q14" s="26"/>
      <c r="R14" s="23"/>
      <c r="S14" s="13"/>
    </row>
    <row r="15" spans="1:19" ht="31.5" x14ac:dyDescent="0.25">
      <c r="A15" s="27">
        <v>300</v>
      </c>
      <c r="B15" s="28" t="s">
        <v>83</v>
      </c>
      <c r="C15" s="92">
        <f>SUM(C16:C19)</f>
        <v>10796.769999999999</v>
      </c>
      <c r="D15" s="92"/>
      <c r="E15" s="92">
        <f>SUM(E16:E19)</f>
        <v>11017.39</v>
      </c>
      <c r="F15" s="92">
        <f>SUM(F16:F19)</f>
        <v>1855.68</v>
      </c>
      <c r="G15" s="109"/>
      <c r="H15" s="110">
        <f t="shared" si="0"/>
        <v>16.843190628633462</v>
      </c>
      <c r="J15" s="102"/>
      <c r="L15" s="24"/>
      <c r="M15" s="20"/>
      <c r="N15" s="25"/>
      <c r="O15" s="26"/>
      <c r="P15" s="26"/>
      <c r="Q15" s="26"/>
      <c r="R15" s="23"/>
      <c r="S15" s="13"/>
    </row>
    <row r="16" spans="1:19" ht="15.75" x14ac:dyDescent="0.25">
      <c r="A16" s="10">
        <v>302</v>
      </c>
      <c r="B16" s="8" t="s">
        <v>84</v>
      </c>
      <c r="C16" s="91">
        <v>0</v>
      </c>
      <c r="D16" s="91"/>
      <c r="E16" s="91">
        <v>0</v>
      </c>
      <c r="F16" s="91">
        <v>0</v>
      </c>
      <c r="G16" s="55"/>
      <c r="H16" s="98">
        <v>0</v>
      </c>
      <c r="L16" s="24"/>
      <c r="M16" s="20"/>
      <c r="N16" s="25"/>
      <c r="O16" s="26"/>
      <c r="P16" s="26"/>
      <c r="Q16" s="26"/>
      <c r="R16" s="23"/>
      <c r="S16" s="13"/>
    </row>
    <row r="17" spans="1:19" ht="47.25" x14ac:dyDescent="0.25">
      <c r="A17" s="10">
        <v>309</v>
      </c>
      <c r="B17" s="8" t="s">
        <v>85</v>
      </c>
      <c r="C17" s="91">
        <v>500</v>
      </c>
      <c r="D17" s="91"/>
      <c r="E17" s="91">
        <v>500</v>
      </c>
      <c r="F17" s="91">
        <v>0</v>
      </c>
      <c r="G17" s="55"/>
      <c r="H17" s="98">
        <f t="shared" si="0"/>
        <v>0</v>
      </c>
      <c r="L17" s="24"/>
      <c r="M17" s="20"/>
      <c r="N17" s="25"/>
      <c r="O17" s="26"/>
      <c r="P17" s="23"/>
      <c r="Q17" s="26"/>
      <c r="R17" s="23"/>
      <c r="S17" s="13"/>
    </row>
    <row r="18" spans="1:19" ht="15.75" x14ac:dyDescent="0.25">
      <c r="A18" s="10">
        <v>310</v>
      </c>
      <c r="B18" s="8" t="s">
        <v>86</v>
      </c>
      <c r="C18" s="91">
        <v>8918.2199999999993</v>
      </c>
      <c r="D18" s="91"/>
      <c r="E18" s="91">
        <v>9138.84</v>
      </c>
      <c r="F18" s="91">
        <v>1560.68</v>
      </c>
      <c r="G18" s="55"/>
      <c r="H18" s="98">
        <f t="shared" si="0"/>
        <v>17.0774409005957</v>
      </c>
      <c r="L18" s="29"/>
      <c r="M18" s="30"/>
      <c r="N18" s="31"/>
      <c r="O18" s="32"/>
      <c r="P18" s="32"/>
      <c r="Q18" s="32"/>
      <c r="R18" s="23"/>
      <c r="S18" s="13"/>
    </row>
    <row r="19" spans="1:19" ht="31.5" x14ac:dyDescent="0.25">
      <c r="A19" s="10">
        <v>314</v>
      </c>
      <c r="B19" s="8" t="s">
        <v>87</v>
      </c>
      <c r="C19" s="91">
        <v>1378.55</v>
      </c>
      <c r="D19" s="91"/>
      <c r="E19" s="91">
        <v>1378.55</v>
      </c>
      <c r="F19" s="91">
        <v>295</v>
      </c>
      <c r="G19" s="55"/>
      <c r="H19" s="98">
        <f t="shared" si="0"/>
        <v>21.399296362119617</v>
      </c>
      <c r="L19" s="24"/>
      <c r="M19" s="20"/>
      <c r="N19" s="33"/>
      <c r="O19" s="26"/>
      <c r="P19" s="26"/>
      <c r="Q19" s="26"/>
      <c r="R19" s="23"/>
      <c r="S19" s="13"/>
    </row>
    <row r="20" spans="1:19" ht="15.75" x14ac:dyDescent="0.25">
      <c r="A20" s="34">
        <v>400</v>
      </c>
      <c r="B20" s="5" t="s">
        <v>88</v>
      </c>
      <c r="C20" s="89">
        <f>SUM(C21:C26)</f>
        <v>91957.639999999985</v>
      </c>
      <c r="D20" s="89"/>
      <c r="E20" s="89">
        <f>SUM(E21:E26)</f>
        <v>91957.639999999985</v>
      </c>
      <c r="F20" s="89">
        <f>SUM(F21:F26)</f>
        <v>3478.21</v>
      </c>
      <c r="G20" s="57"/>
      <c r="H20" s="107">
        <f t="shared" si="0"/>
        <v>3.7824045941152913</v>
      </c>
      <c r="L20" s="24"/>
      <c r="M20" s="20"/>
      <c r="N20" s="33"/>
      <c r="O20" s="26"/>
      <c r="P20" s="26"/>
      <c r="Q20" s="26"/>
      <c r="R20" s="23"/>
      <c r="S20" s="13"/>
    </row>
    <row r="21" spans="1:19" ht="15.75" x14ac:dyDescent="0.25">
      <c r="A21" s="10">
        <v>405</v>
      </c>
      <c r="B21" s="8" t="s">
        <v>89</v>
      </c>
      <c r="C21" s="91">
        <v>994.2</v>
      </c>
      <c r="D21" s="91"/>
      <c r="E21" s="91">
        <v>994.2</v>
      </c>
      <c r="F21" s="91">
        <v>8.83</v>
      </c>
      <c r="G21" s="55"/>
      <c r="H21" s="98">
        <f t="shared" si="0"/>
        <v>0.88815127740897204</v>
      </c>
      <c r="L21" s="24"/>
      <c r="M21" s="20"/>
      <c r="N21" s="33"/>
      <c r="O21" s="26"/>
      <c r="P21" s="26"/>
      <c r="Q21" s="26"/>
      <c r="R21" s="23"/>
      <c r="S21" s="13"/>
    </row>
    <row r="22" spans="1:19" ht="15.75" x14ac:dyDescent="0.25">
      <c r="A22" s="10">
        <v>406</v>
      </c>
      <c r="B22" s="8" t="s">
        <v>90</v>
      </c>
      <c r="C22" s="91">
        <v>1798.12</v>
      </c>
      <c r="D22" s="91"/>
      <c r="E22" s="91">
        <v>1798.12</v>
      </c>
      <c r="F22" s="91">
        <v>846.7</v>
      </c>
      <c r="G22" s="55"/>
      <c r="H22" s="98">
        <f t="shared" si="0"/>
        <v>47.088069761751164</v>
      </c>
      <c r="L22" s="24"/>
      <c r="M22" s="20"/>
      <c r="N22" s="33"/>
      <c r="O22" s="26"/>
      <c r="P22" s="26"/>
      <c r="Q22" s="26"/>
      <c r="R22" s="23"/>
      <c r="S22" s="13"/>
    </row>
    <row r="23" spans="1:19" ht="15.75" x14ac:dyDescent="0.25">
      <c r="A23" s="10">
        <v>408</v>
      </c>
      <c r="B23" s="35" t="s">
        <v>91</v>
      </c>
      <c r="C23" s="91">
        <v>660</v>
      </c>
      <c r="D23" s="91"/>
      <c r="E23" s="91">
        <v>660</v>
      </c>
      <c r="F23" s="91">
        <v>0</v>
      </c>
      <c r="G23" s="55"/>
      <c r="H23" s="98">
        <f t="shared" si="0"/>
        <v>0</v>
      </c>
      <c r="L23" s="36"/>
      <c r="M23" s="15"/>
      <c r="N23" s="37"/>
      <c r="O23" s="17"/>
      <c r="P23" s="16"/>
      <c r="Q23" s="17"/>
      <c r="R23" s="23"/>
      <c r="S23" s="13"/>
    </row>
    <row r="24" spans="1:19" ht="15.75" x14ac:dyDescent="0.25">
      <c r="A24" s="10">
        <v>409</v>
      </c>
      <c r="B24" s="38" t="s">
        <v>92</v>
      </c>
      <c r="C24" s="91">
        <v>79776.789999999994</v>
      </c>
      <c r="D24" s="91"/>
      <c r="E24" s="91">
        <v>79776.789999999994</v>
      </c>
      <c r="F24" s="91">
        <v>2300</v>
      </c>
      <c r="G24" s="55"/>
      <c r="H24" s="98">
        <f t="shared" si="0"/>
        <v>2.8830440532891837</v>
      </c>
      <c r="L24" s="24"/>
      <c r="M24" s="20"/>
      <c r="N24" s="33"/>
      <c r="O24" s="26"/>
      <c r="P24" s="26"/>
      <c r="Q24" s="26"/>
      <c r="R24" s="23"/>
      <c r="S24" s="13"/>
    </row>
    <row r="25" spans="1:19" ht="15.75" x14ac:dyDescent="0.25">
      <c r="A25" s="10">
        <v>410</v>
      </c>
      <c r="B25" s="38" t="s">
        <v>93</v>
      </c>
      <c r="C25" s="91">
        <v>816.74</v>
      </c>
      <c r="D25" s="91"/>
      <c r="E25" s="91">
        <v>816.74</v>
      </c>
      <c r="F25" s="91">
        <v>0</v>
      </c>
      <c r="G25" s="55"/>
      <c r="H25" s="98">
        <f t="shared" si="0"/>
        <v>0</v>
      </c>
      <c r="L25" s="24"/>
      <c r="M25" s="20"/>
      <c r="N25" s="33"/>
      <c r="O25" s="26"/>
      <c r="P25" s="26"/>
      <c r="Q25" s="26"/>
      <c r="R25" s="23"/>
      <c r="S25" s="13"/>
    </row>
    <row r="26" spans="1:19" ht="31.5" x14ac:dyDescent="0.25">
      <c r="A26" s="10">
        <v>412</v>
      </c>
      <c r="B26" s="35" t="s">
        <v>94</v>
      </c>
      <c r="C26" s="91">
        <v>7911.79</v>
      </c>
      <c r="D26" s="91"/>
      <c r="E26" s="91">
        <v>7911.79</v>
      </c>
      <c r="F26" s="91">
        <v>322.68</v>
      </c>
      <c r="G26" s="55"/>
      <c r="H26" s="98">
        <f t="shared" si="0"/>
        <v>4.0784702324000008</v>
      </c>
      <c r="L26" s="24"/>
      <c r="M26" s="39"/>
      <c r="N26" s="33"/>
      <c r="O26" s="26"/>
      <c r="P26" s="26"/>
      <c r="Q26" s="26"/>
      <c r="R26" s="23"/>
      <c r="S26" s="13"/>
    </row>
    <row r="27" spans="1:19" s="40" customFormat="1" ht="15.75" x14ac:dyDescent="0.25">
      <c r="A27" s="4">
        <v>500</v>
      </c>
      <c r="B27" s="5" t="s">
        <v>95</v>
      </c>
      <c r="C27" s="89">
        <f>SUM(C28:C31)</f>
        <v>365638.49000000005</v>
      </c>
      <c r="D27" s="89"/>
      <c r="E27" s="89">
        <f>SUM(E28:E31)</f>
        <v>373270.43</v>
      </c>
      <c r="F27" s="89">
        <f>SUM(F28:F31)</f>
        <v>17615.060000000001</v>
      </c>
      <c r="G27" s="57"/>
      <c r="H27" s="107">
        <f t="shared" si="0"/>
        <v>4.7191147715611983</v>
      </c>
      <c r="J27" s="103" t="s">
        <v>63</v>
      </c>
      <c r="L27" s="24"/>
      <c r="M27" s="41"/>
      <c r="N27" s="33"/>
      <c r="O27" s="26"/>
      <c r="P27" s="23"/>
      <c r="Q27" s="26"/>
      <c r="R27" s="23"/>
      <c r="S27" s="42"/>
    </row>
    <row r="28" spans="1:19" ht="15.75" x14ac:dyDescent="0.25">
      <c r="A28" s="10">
        <v>501</v>
      </c>
      <c r="B28" s="35" t="s">
        <v>96</v>
      </c>
      <c r="C28" s="91">
        <v>165426.1</v>
      </c>
      <c r="D28" s="91"/>
      <c r="E28" s="91">
        <v>165426.1</v>
      </c>
      <c r="F28" s="91">
        <v>3262.89</v>
      </c>
      <c r="G28" s="55"/>
      <c r="H28" s="98">
        <f t="shared" si="0"/>
        <v>1.9724154773642126</v>
      </c>
      <c r="L28" s="24"/>
      <c r="M28" s="41"/>
      <c r="N28" s="33"/>
      <c r="O28" s="26"/>
      <c r="P28" s="26"/>
      <c r="Q28" s="26"/>
      <c r="R28" s="23"/>
      <c r="S28" s="13"/>
    </row>
    <row r="29" spans="1:19" ht="15.75" x14ac:dyDescent="0.25">
      <c r="A29" s="10">
        <v>502</v>
      </c>
      <c r="B29" s="35" t="s">
        <v>97</v>
      </c>
      <c r="C29" s="91">
        <v>126347.43</v>
      </c>
      <c r="D29" s="91"/>
      <c r="E29" s="91">
        <v>133979.37</v>
      </c>
      <c r="F29" s="91">
        <v>6927.52</v>
      </c>
      <c r="G29" s="55"/>
      <c r="H29" s="98">
        <f t="shared" si="0"/>
        <v>5.1705870836681802</v>
      </c>
      <c r="J29" s="102"/>
      <c r="L29" s="24"/>
      <c r="M29" s="39"/>
      <c r="N29" s="33"/>
      <c r="O29" s="26"/>
      <c r="P29" s="23"/>
      <c r="Q29" s="26"/>
      <c r="R29" s="23"/>
      <c r="S29" s="13"/>
    </row>
    <row r="30" spans="1:19" ht="15.75" x14ac:dyDescent="0.25">
      <c r="A30" s="10">
        <v>503</v>
      </c>
      <c r="B30" s="35" t="s">
        <v>98</v>
      </c>
      <c r="C30" s="91">
        <v>61659.33</v>
      </c>
      <c r="D30" s="91"/>
      <c r="E30" s="91">
        <v>61659.33</v>
      </c>
      <c r="F30" s="91">
        <v>5789</v>
      </c>
      <c r="G30" s="55"/>
      <c r="H30" s="98">
        <f t="shared" si="0"/>
        <v>9.3886845672828425</v>
      </c>
      <c r="L30" s="14"/>
      <c r="M30" s="15"/>
      <c r="N30" s="16"/>
      <c r="O30" s="17"/>
      <c r="P30" s="18"/>
      <c r="Q30" s="17"/>
      <c r="R30" s="23"/>
      <c r="S30" s="13"/>
    </row>
    <row r="31" spans="1:19" ht="31.5" x14ac:dyDescent="0.25">
      <c r="A31" s="10">
        <v>505</v>
      </c>
      <c r="B31" s="35" t="s">
        <v>99</v>
      </c>
      <c r="C31" s="91">
        <v>12205.63</v>
      </c>
      <c r="D31" s="91"/>
      <c r="E31" s="91">
        <v>12205.63</v>
      </c>
      <c r="F31" s="91">
        <v>1635.65</v>
      </c>
      <c r="G31" s="55"/>
      <c r="H31" s="98">
        <f t="shared" si="0"/>
        <v>13.400783081250211</v>
      </c>
      <c r="L31" s="24"/>
      <c r="M31" s="39"/>
      <c r="N31" s="25"/>
      <c r="O31" s="26"/>
      <c r="P31" s="26"/>
      <c r="Q31" s="26"/>
      <c r="R31" s="23"/>
      <c r="S31" s="13"/>
    </row>
    <row r="32" spans="1:19" s="40" customFormat="1" ht="15.75" x14ac:dyDescent="0.25">
      <c r="A32" s="4">
        <v>600</v>
      </c>
      <c r="B32" s="5" t="s">
        <v>100</v>
      </c>
      <c r="C32" s="89">
        <f>SUM(C33:C35)</f>
        <v>1297.8</v>
      </c>
      <c r="D32" s="89">
        <f>SUM(D35)</f>
        <v>0</v>
      </c>
      <c r="E32" s="89">
        <f>SUM(E33:E35)</f>
        <v>1297.8</v>
      </c>
      <c r="F32" s="89">
        <f>SUM(F33:F35)</f>
        <v>55.5</v>
      </c>
      <c r="G32" s="57"/>
      <c r="H32" s="107">
        <f t="shared" si="0"/>
        <v>4.2764678687008786</v>
      </c>
      <c r="L32" s="24"/>
      <c r="M32" s="39"/>
      <c r="N32" s="25"/>
      <c r="O32" s="26"/>
      <c r="P32" s="23"/>
      <c r="Q32" s="26"/>
      <c r="R32" s="23"/>
      <c r="S32" s="42"/>
    </row>
    <row r="33" spans="1:19" s="40" customFormat="1" ht="15.75" x14ac:dyDescent="0.25">
      <c r="A33" s="43">
        <v>602</v>
      </c>
      <c r="B33" s="35" t="s">
        <v>101</v>
      </c>
      <c r="C33" s="91">
        <v>90.07</v>
      </c>
      <c r="D33" s="91"/>
      <c r="E33" s="91">
        <v>90.07</v>
      </c>
      <c r="F33" s="91">
        <v>0</v>
      </c>
      <c r="G33" s="55"/>
      <c r="H33" s="98">
        <f t="shared" si="0"/>
        <v>0</v>
      </c>
      <c r="L33" s="24"/>
      <c r="M33" s="39"/>
      <c r="N33" s="25"/>
      <c r="O33" s="26"/>
      <c r="P33" s="23"/>
      <c r="Q33" s="26"/>
      <c r="R33" s="23"/>
      <c r="S33" s="42"/>
    </row>
    <row r="34" spans="1:19" s="40" customFormat="1" ht="31.5" x14ac:dyDescent="0.25">
      <c r="A34" s="43">
        <v>603</v>
      </c>
      <c r="B34" s="35" t="s">
        <v>102</v>
      </c>
      <c r="C34" s="91">
        <v>695</v>
      </c>
      <c r="D34" s="91"/>
      <c r="E34" s="91">
        <v>695</v>
      </c>
      <c r="F34" s="91">
        <v>5.5</v>
      </c>
      <c r="G34" s="55"/>
      <c r="H34" s="98">
        <f t="shared" si="0"/>
        <v>0.79136690647482011</v>
      </c>
      <c r="L34" s="24"/>
      <c r="M34" s="39"/>
      <c r="N34" s="25"/>
      <c r="O34" s="26"/>
      <c r="P34" s="23"/>
      <c r="Q34" s="26"/>
      <c r="R34" s="23"/>
      <c r="S34" s="42"/>
    </row>
    <row r="35" spans="1:19" s="40" customFormat="1" ht="31.5" x14ac:dyDescent="0.25">
      <c r="A35" s="43">
        <v>605</v>
      </c>
      <c r="B35" s="35" t="s">
        <v>103</v>
      </c>
      <c r="C35" s="91">
        <v>512.73</v>
      </c>
      <c r="D35" s="91"/>
      <c r="E35" s="91">
        <v>512.73</v>
      </c>
      <c r="F35" s="91">
        <v>50</v>
      </c>
      <c r="G35" s="55"/>
      <c r="H35" s="98">
        <f t="shared" si="0"/>
        <v>9.7517211787880562</v>
      </c>
      <c r="L35" s="24"/>
      <c r="M35" s="39"/>
      <c r="N35" s="33"/>
      <c r="O35" s="26"/>
      <c r="P35" s="26"/>
      <c r="Q35" s="26"/>
      <c r="R35" s="23"/>
      <c r="S35" s="42"/>
    </row>
    <row r="36" spans="1:19" s="40" customFormat="1" ht="15.75" x14ac:dyDescent="0.25">
      <c r="A36" s="4">
        <v>700</v>
      </c>
      <c r="B36" s="5" t="s">
        <v>104</v>
      </c>
      <c r="C36" s="89">
        <f>SUM(C37:C41)</f>
        <v>1143403.18</v>
      </c>
      <c r="D36" s="89"/>
      <c r="E36" s="89">
        <f>SUM(E37:E41)</f>
        <v>1143403.18</v>
      </c>
      <c r="F36" s="89">
        <f>SUM(F37:F41)</f>
        <v>246147.16999999998</v>
      </c>
      <c r="G36" s="57"/>
      <c r="H36" s="107">
        <f t="shared" si="0"/>
        <v>21.527591868338167</v>
      </c>
      <c r="J36" s="103" t="s">
        <v>63</v>
      </c>
      <c r="L36" s="24"/>
      <c r="M36" s="39"/>
      <c r="N36" s="25"/>
      <c r="O36" s="26"/>
      <c r="P36" s="23"/>
      <c r="Q36" s="26"/>
      <c r="R36" s="23"/>
      <c r="S36" s="42"/>
    </row>
    <row r="37" spans="1:19" s="40" customFormat="1" ht="15.75" x14ac:dyDescent="0.25">
      <c r="A37" s="44">
        <v>701</v>
      </c>
      <c r="B37" s="35" t="s">
        <v>105</v>
      </c>
      <c r="C37" s="91">
        <v>363527.66</v>
      </c>
      <c r="D37" s="91"/>
      <c r="E37" s="91">
        <v>363527.66</v>
      </c>
      <c r="F37" s="91">
        <v>82051.75</v>
      </c>
      <c r="G37" s="55"/>
      <c r="H37" s="98">
        <f t="shared" si="0"/>
        <v>22.570978505459532</v>
      </c>
      <c r="L37" s="14"/>
      <c r="M37" s="15"/>
      <c r="N37" s="16"/>
      <c r="O37" s="16"/>
      <c r="P37" s="16"/>
      <c r="Q37" s="17"/>
      <c r="R37" s="23"/>
      <c r="S37" s="42"/>
    </row>
    <row r="38" spans="1:19" s="40" customFormat="1" ht="15.75" x14ac:dyDescent="0.25">
      <c r="A38" s="44">
        <v>702</v>
      </c>
      <c r="B38" s="35" t="s">
        <v>106</v>
      </c>
      <c r="C38" s="91">
        <v>542874.31000000006</v>
      </c>
      <c r="D38" s="91"/>
      <c r="E38" s="91">
        <v>542874.31000000006</v>
      </c>
      <c r="F38" s="91">
        <v>117718.06</v>
      </c>
      <c r="G38" s="55"/>
      <c r="H38" s="98">
        <f t="shared" si="0"/>
        <v>21.684220054546323</v>
      </c>
      <c r="J38" s="103"/>
      <c r="L38" s="45"/>
      <c r="M38" s="39"/>
      <c r="N38" s="25"/>
      <c r="O38" s="26"/>
      <c r="P38" s="23"/>
      <c r="Q38" s="26"/>
      <c r="R38" s="23"/>
      <c r="S38" s="42"/>
    </row>
    <row r="39" spans="1:19" s="40" customFormat="1" ht="15.75" x14ac:dyDescent="0.25">
      <c r="A39" s="44">
        <v>703</v>
      </c>
      <c r="B39" s="35" t="s">
        <v>193</v>
      </c>
      <c r="C39" s="91">
        <v>166288.5</v>
      </c>
      <c r="D39" s="91"/>
      <c r="E39" s="91">
        <v>166288.5</v>
      </c>
      <c r="F39" s="91">
        <v>39053.519999999997</v>
      </c>
      <c r="G39" s="55"/>
      <c r="H39" s="98">
        <f t="shared" si="0"/>
        <v>23.485400373447348</v>
      </c>
      <c r="L39" s="45"/>
      <c r="M39" s="39"/>
      <c r="N39" s="25"/>
      <c r="O39" s="26"/>
      <c r="P39" s="23"/>
      <c r="Q39" s="26"/>
      <c r="R39" s="23"/>
      <c r="S39" s="42"/>
    </row>
    <row r="40" spans="1:19" s="40" customFormat="1" ht="15.75" x14ac:dyDescent="0.25">
      <c r="A40" s="44">
        <v>707</v>
      </c>
      <c r="B40" s="35" t="s">
        <v>107</v>
      </c>
      <c r="C40" s="91">
        <v>33823.980000000003</v>
      </c>
      <c r="D40" s="91"/>
      <c r="E40" s="91">
        <v>33823.980000000003</v>
      </c>
      <c r="F40" s="91">
        <v>830.49</v>
      </c>
      <c r="G40" s="55"/>
      <c r="H40" s="98">
        <f t="shared" si="0"/>
        <v>2.4553290298776194</v>
      </c>
      <c r="L40" s="14"/>
      <c r="M40" s="15"/>
      <c r="N40" s="37"/>
      <c r="O40" s="17"/>
      <c r="P40" s="17"/>
      <c r="Q40" s="17"/>
      <c r="R40" s="23"/>
      <c r="S40" s="42"/>
    </row>
    <row r="41" spans="1:19" s="40" customFormat="1" ht="15.75" x14ac:dyDescent="0.25">
      <c r="A41" s="44">
        <v>709</v>
      </c>
      <c r="B41" s="35" t="s">
        <v>108</v>
      </c>
      <c r="C41" s="91">
        <v>36888.730000000003</v>
      </c>
      <c r="D41" s="91"/>
      <c r="E41" s="91">
        <v>36888.730000000003</v>
      </c>
      <c r="F41" s="91">
        <v>6493.35</v>
      </c>
      <c r="G41" s="55"/>
      <c r="H41" s="98">
        <f t="shared" si="0"/>
        <v>17.602530637406058</v>
      </c>
      <c r="L41" s="46"/>
      <c r="M41" s="39"/>
      <c r="N41" s="33"/>
      <c r="O41" s="26"/>
      <c r="P41" s="23"/>
      <c r="Q41" s="26"/>
      <c r="R41" s="23"/>
      <c r="S41" s="42"/>
    </row>
    <row r="42" spans="1:19" s="40" customFormat="1" ht="15.75" x14ac:dyDescent="0.25">
      <c r="A42" s="34">
        <v>800</v>
      </c>
      <c r="B42" s="5" t="s">
        <v>109</v>
      </c>
      <c r="C42" s="89">
        <f>SUM(C43:C44)</f>
        <v>103721.87999999999</v>
      </c>
      <c r="D42" s="89"/>
      <c r="E42" s="89">
        <f>SUM(E43:E44)</f>
        <v>103721.87999999999</v>
      </c>
      <c r="F42" s="89">
        <f>SUM(F43:F44)</f>
        <v>22890.25</v>
      </c>
      <c r="G42" s="57"/>
      <c r="H42" s="107">
        <f t="shared" si="0"/>
        <v>22.0688730285259</v>
      </c>
      <c r="L42" s="46"/>
      <c r="M42" s="39"/>
      <c r="N42" s="33"/>
      <c r="O42" s="26"/>
      <c r="P42" s="26"/>
      <c r="Q42" s="26"/>
      <c r="R42" s="23"/>
      <c r="S42" s="42"/>
    </row>
    <row r="43" spans="1:19" s="40" customFormat="1" ht="15.75" x14ac:dyDescent="0.25">
      <c r="A43" s="44">
        <v>801</v>
      </c>
      <c r="B43" s="35" t="s">
        <v>110</v>
      </c>
      <c r="C43" s="91">
        <v>78369.87</v>
      </c>
      <c r="D43" s="91"/>
      <c r="E43" s="91">
        <v>78369.87</v>
      </c>
      <c r="F43" s="91">
        <v>18204.41</v>
      </c>
      <c r="G43" s="55"/>
      <c r="H43" s="98">
        <f t="shared" si="0"/>
        <v>23.22883781739079</v>
      </c>
      <c r="L43" s="46"/>
      <c r="M43" s="39"/>
      <c r="N43" s="33"/>
      <c r="O43" s="26"/>
      <c r="P43" s="26"/>
      <c r="Q43" s="26"/>
      <c r="R43" s="23"/>
      <c r="S43" s="42"/>
    </row>
    <row r="44" spans="1:19" s="40" customFormat="1" ht="31.5" x14ac:dyDescent="0.25">
      <c r="A44" s="44">
        <v>804</v>
      </c>
      <c r="B44" s="35" t="s">
        <v>111</v>
      </c>
      <c r="C44" s="91">
        <v>25352.01</v>
      </c>
      <c r="D44" s="91"/>
      <c r="E44" s="91">
        <v>25352.01</v>
      </c>
      <c r="F44" s="91">
        <v>4685.84</v>
      </c>
      <c r="G44" s="55"/>
      <c r="H44" s="98">
        <f t="shared" si="0"/>
        <v>18.483110412152726</v>
      </c>
      <c r="L44" s="46"/>
      <c r="M44" s="39"/>
      <c r="N44" s="33"/>
      <c r="O44" s="26"/>
      <c r="P44" s="23"/>
      <c r="Q44" s="26"/>
      <c r="R44" s="23"/>
      <c r="S44" s="42"/>
    </row>
    <row r="45" spans="1:19" s="40" customFormat="1" ht="15.75" x14ac:dyDescent="0.25">
      <c r="A45" s="47">
        <v>900</v>
      </c>
      <c r="B45" s="5" t="s">
        <v>112</v>
      </c>
      <c r="C45" s="89">
        <f>SUM(C46:C46)</f>
        <v>338.21</v>
      </c>
      <c r="D45" s="89"/>
      <c r="E45" s="89">
        <f>SUM(E46:E46)</f>
        <v>338.21</v>
      </c>
      <c r="F45" s="89">
        <f>SUM(F46:F46)</f>
        <v>0</v>
      </c>
      <c r="G45" s="57"/>
      <c r="H45" s="98">
        <f t="shared" si="0"/>
        <v>0</v>
      </c>
      <c r="L45" s="36"/>
      <c r="M45" s="15"/>
      <c r="N45" s="37"/>
      <c r="O45" s="17"/>
      <c r="P45" s="17"/>
      <c r="Q45" s="17"/>
      <c r="R45" s="23"/>
      <c r="S45" s="42"/>
    </row>
    <row r="46" spans="1:19" s="40" customFormat="1" ht="15.75" x14ac:dyDescent="0.25">
      <c r="A46" s="44">
        <v>909</v>
      </c>
      <c r="B46" s="35" t="s">
        <v>113</v>
      </c>
      <c r="C46" s="91">
        <v>338.21</v>
      </c>
      <c r="D46" s="91"/>
      <c r="E46" s="91">
        <v>338.21</v>
      </c>
      <c r="F46" s="91">
        <v>0</v>
      </c>
      <c r="G46" s="55"/>
      <c r="H46" s="98">
        <f t="shared" si="0"/>
        <v>0</v>
      </c>
      <c r="L46" s="46"/>
      <c r="M46" s="39"/>
      <c r="N46" s="33"/>
      <c r="O46" s="26"/>
      <c r="P46" s="26"/>
      <c r="Q46" s="26"/>
      <c r="R46" s="23"/>
      <c r="S46" s="42"/>
    </row>
    <row r="47" spans="1:19" s="40" customFormat="1" ht="15.75" x14ac:dyDescent="0.25">
      <c r="A47" s="48">
        <v>1000</v>
      </c>
      <c r="B47" s="5" t="s">
        <v>114</v>
      </c>
      <c r="C47" s="89">
        <f>SUM(C48:C52)</f>
        <v>132108.21000000002</v>
      </c>
      <c r="D47" s="89"/>
      <c r="E47" s="89">
        <f>SUM(E48:E52)</f>
        <v>132108.21000000002</v>
      </c>
      <c r="F47" s="89">
        <f>SUM(F48:F52)</f>
        <v>39881.049999999996</v>
      </c>
      <c r="G47" s="57"/>
      <c r="H47" s="107">
        <f t="shared" si="0"/>
        <v>30.188169228846558</v>
      </c>
      <c r="L47" s="46"/>
      <c r="M47" s="39"/>
      <c r="N47" s="33"/>
      <c r="O47" s="26"/>
      <c r="P47" s="26"/>
      <c r="Q47" s="26"/>
      <c r="R47" s="23"/>
      <c r="S47" s="42"/>
    </row>
    <row r="48" spans="1:19" s="40" customFormat="1" ht="15.75" x14ac:dyDescent="0.25">
      <c r="A48" s="49">
        <v>1001</v>
      </c>
      <c r="B48" s="35" t="s">
        <v>115</v>
      </c>
      <c r="C48" s="91">
        <v>11413.16</v>
      </c>
      <c r="D48" s="91"/>
      <c r="E48" s="91">
        <v>11413.16</v>
      </c>
      <c r="F48" s="91">
        <v>1736.77</v>
      </c>
      <c r="G48" s="55"/>
      <c r="H48" s="98">
        <f t="shared" si="0"/>
        <v>15.21725797237575</v>
      </c>
      <c r="L48" s="50"/>
      <c r="M48" s="15"/>
      <c r="N48" s="37"/>
      <c r="O48" s="17"/>
      <c r="P48" s="18"/>
      <c r="Q48" s="17"/>
      <c r="R48" s="23"/>
      <c r="S48" s="42"/>
    </row>
    <row r="49" spans="1:19" s="40" customFormat="1" ht="15.75" x14ac:dyDescent="0.25">
      <c r="A49" s="49">
        <v>1002</v>
      </c>
      <c r="B49" s="35" t="s">
        <v>116</v>
      </c>
      <c r="C49" s="91">
        <v>3404.67</v>
      </c>
      <c r="D49" s="91"/>
      <c r="E49" s="91">
        <v>3404.67</v>
      </c>
      <c r="F49" s="91">
        <v>950</v>
      </c>
      <c r="G49" s="55"/>
      <c r="H49" s="98">
        <f t="shared" si="0"/>
        <v>27.902851083952335</v>
      </c>
      <c r="L49" s="46"/>
      <c r="M49" s="39"/>
      <c r="N49" s="33"/>
      <c r="O49" s="26"/>
      <c r="P49" s="26"/>
      <c r="Q49" s="26"/>
      <c r="R49" s="23"/>
      <c r="S49" s="42"/>
    </row>
    <row r="50" spans="1:19" s="51" customFormat="1" ht="15.75" x14ac:dyDescent="0.25">
      <c r="A50" s="49">
        <v>1003</v>
      </c>
      <c r="B50" s="35" t="s">
        <v>117</v>
      </c>
      <c r="C50" s="91">
        <v>111165.16</v>
      </c>
      <c r="D50" s="91"/>
      <c r="E50" s="91">
        <v>111165.16</v>
      </c>
      <c r="F50" s="91">
        <v>36284.1</v>
      </c>
      <c r="G50" s="55"/>
      <c r="H50" s="98">
        <f t="shared" si="0"/>
        <v>32.63981268951531</v>
      </c>
      <c r="J50" s="106"/>
      <c r="L50" s="52"/>
      <c r="M50" s="15"/>
      <c r="N50" s="37"/>
      <c r="O50" s="17"/>
      <c r="P50" s="18"/>
      <c r="Q50" s="17"/>
      <c r="R50" s="23"/>
      <c r="S50" s="53"/>
    </row>
    <row r="51" spans="1:19" s="51" customFormat="1" ht="15.75" x14ac:dyDescent="0.25">
      <c r="A51" s="49">
        <v>1004</v>
      </c>
      <c r="B51" s="35" t="s">
        <v>366</v>
      </c>
      <c r="C51" s="91">
        <v>442.3</v>
      </c>
      <c r="D51" s="91"/>
      <c r="E51" s="91">
        <v>442.3</v>
      </c>
      <c r="F51" s="91">
        <v>118.9</v>
      </c>
      <c r="G51" s="55"/>
      <c r="H51" s="98">
        <f t="shared" ref="H51" si="1">F51/E51*100</f>
        <v>26.88220664707212</v>
      </c>
      <c r="J51" s="106"/>
      <c r="L51" s="52"/>
      <c r="M51" s="15"/>
      <c r="N51" s="37"/>
      <c r="O51" s="17"/>
      <c r="P51" s="18"/>
      <c r="Q51" s="17"/>
      <c r="R51" s="23"/>
      <c r="S51" s="53"/>
    </row>
    <row r="52" spans="1:19" s="40" customFormat="1" ht="15.75" x14ac:dyDescent="0.25">
      <c r="A52" s="49">
        <v>1006</v>
      </c>
      <c r="B52" s="35" t="s">
        <v>118</v>
      </c>
      <c r="C52" s="91">
        <v>5682.92</v>
      </c>
      <c r="D52" s="91"/>
      <c r="E52" s="91">
        <v>5682.92</v>
      </c>
      <c r="F52" s="91">
        <v>791.28</v>
      </c>
      <c r="G52" s="55"/>
      <c r="H52" s="98">
        <f t="shared" si="0"/>
        <v>13.923827891295321</v>
      </c>
      <c r="L52" s="54"/>
      <c r="M52" s="39"/>
      <c r="N52" s="33"/>
      <c r="O52" s="26"/>
      <c r="P52" s="23"/>
      <c r="Q52" s="26"/>
      <c r="R52" s="23"/>
      <c r="S52" s="42"/>
    </row>
    <row r="53" spans="1:19" s="40" customFormat="1" ht="15.75" x14ac:dyDescent="0.25">
      <c r="A53" s="48">
        <v>1100</v>
      </c>
      <c r="B53" s="5" t="s">
        <v>119</v>
      </c>
      <c r="C53" s="89">
        <f>SUM(C54:C55)</f>
        <v>34691.18</v>
      </c>
      <c r="D53" s="89"/>
      <c r="E53" s="89">
        <f t="shared" ref="E53:F53" si="2">SUM(E54:E55)</f>
        <v>34691.18</v>
      </c>
      <c r="F53" s="89">
        <f t="shared" si="2"/>
        <v>11424</v>
      </c>
      <c r="G53" s="57"/>
      <c r="H53" s="107">
        <f t="shared" si="0"/>
        <v>32.930560447929416</v>
      </c>
      <c r="L53" s="54"/>
      <c r="M53" s="39"/>
      <c r="N53" s="33"/>
      <c r="O53" s="26"/>
      <c r="P53" s="26"/>
      <c r="Q53" s="26"/>
      <c r="R53" s="23"/>
      <c r="S53" s="42"/>
    </row>
    <row r="54" spans="1:19" s="40" customFormat="1" ht="15.75" x14ac:dyDescent="0.25">
      <c r="A54" s="49">
        <v>1101</v>
      </c>
      <c r="B54" s="35" t="s">
        <v>120</v>
      </c>
      <c r="C54" s="91">
        <v>22596.89</v>
      </c>
      <c r="D54" s="91"/>
      <c r="E54" s="91">
        <v>22596.89</v>
      </c>
      <c r="F54" s="91">
        <v>8400</v>
      </c>
      <c r="G54" s="55"/>
      <c r="H54" s="98">
        <f t="shared" si="0"/>
        <v>37.17325702784764</v>
      </c>
      <c r="L54" s="54"/>
      <c r="M54" s="39"/>
      <c r="N54" s="33"/>
      <c r="O54" s="26"/>
      <c r="P54" s="23"/>
      <c r="Q54" s="26"/>
      <c r="R54" s="23"/>
      <c r="S54" s="42"/>
    </row>
    <row r="55" spans="1:19" s="40" customFormat="1" ht="15.75" x14ac:dyDescent="0.25">
      <c r="A55" s="49">
        <v>1101</v>
      </c>
      <c r="B55" s="35" t="s">
        <v>120</v>
      </c>
      <c r="C55" s="91">
        <v>12094.29</v>
      </c>
      <c r="D55" s="91"/>
      <c r="E55" s="91">
        <v>12094.29</v>
      </c>
      <c r="F55" s="91">
        <v>3024</v>
      </c>
      <c r="G55" s="55"/>
      <c r="H55" s="98">
        <f t="shared" ref="H55" si="3">F55/E55*100</f>
        <v>25.003534725891306</v>
      </c>
      <c r="L55" s="54"/>
      <c r="M55" s="39"/>
      <c r="N55" s="33"/>
      <c r="O55" s="26"/>
      <c r="P55" s="23"/>
      <c r="Q55" s="26"/>
      <c r="R55" s="23"/>
      <c r="S55" s="42"/>
    </row>
    <row r="56" spans="1:19" s="40" customFormat="1" ht="15.75" x14ac:dyDescent="0.25">
      <c r="A56" s="48">
        <v>1200</v>
      </c>
      <c r="B56" s="5" t="s">
        <v>121</v>
      </c>
      <c r="C56" s="89">
        <f>SUM(C57+C58)</f>
        <v>2738.37</v>
      </c>
      <c r="D56" s="89"/>
      <c r="E56" s="89">
        <f>SUM(E57+E58)</f>
        <v>2738.37</v>
      </c>
      <c r="F56" s="89">
        <f>SUM(F57+F58)</f>
        <v>676.62</v>
      </c>
      <c r="G56" s="57"/>
      <c r="H56" s="107">
        <f t="shared" si="0"/>
        <v>24.708859650083813</v>
      </c>
      <c r="L56" s="54"/>
      <c r="M56" s="39"/>
      <c r="N56" s="33"/>
      <c r="O56" s="26"/>
      <c r="P56" s="26"/>
      <c r="Q56" s="26"/>
      <c r="R56" s="23"/>
      <c r="S56" s="42"/>
    </row>
    <row r="57" spans="1:19" s="40" customFormat="1" ht="15.75" x14ac:dyDescent="0.25">
      <c r="A57" s="49">
        <v>1201</v>
      </c>
      <c r="B57" s="35" t="s">
        <v>122</v>
      </c>
      <c r="C57" s="91">
        <v>2354.46</v>
      </c>
      <c r="D57" s="91"/>
      <c r="E57" s="91">
        <v>2354.46</v>
      </c>
      <c r="F57" s="91">
        <v>582.64</v>
      </c>
      <c r="G57" s="55"/>
      <c r="H57" s="98">
        <f t="shared" si="0"/>
        <v>24.746226310916303</v>
      </c>
      <c r="L57" s="52"/>
      <c r="M57" s="15"/>
      <c r="N57" s="37"/>
      <c r="O57" s="17"/>
      <c r="P57" s="17"/>
      <c r="Q57" s="17"/>
      <c r="R57" s="23"/>
      <c r="S57" s="42"/>
    </row>
    <row r="58" spans="1:19" s="40" customFormat="1" ht="15.75" x14ac:dyDescent="0.25">
      <c r="A58" s="49">
        <v>1202</v>
      </c>
      <c r="B58" s="35" t="s">
        <v>123</v>
      </c>
      <c r="C58" s="91">
        <v>383.91</v>
      </c>
      <c r="D58" s="91"/>
      <c r="E58" s="91">
        <v>383.91</v>
      </c>
      <c r="F58" s="91">
        <v>93.98</v>
      </c>
      <c r="G58" s="55"/>
      <c r="H58" s="98">
        <f t="shared" si="0"/>
        <v>24.479695762027561</v>
      </c>
      <c r="L58" s="54"/>
      <c r="M58" s="39"/>
      <c r="N58" s="33"/>
      <c r="O58" s="26"/>
      <c r="P58" s="23"/>
      <c r="Q58" s="26"/>
      <c r="R58" s="23"/>
      <c r="S58" s="42"/>
    </row>
    <row r="59" spans="1:19" s="40" customFormat="1" ht="31.5" x14ac:dyDescent="0.25">
      <c r="A59" s="48">
        <v>1300</v>
      </c>
      <c r="B59" s="5" t="s">
        <v>124</v>
      </c>
      <c r="C59" s="89">
        <f>SUM(C60)</f>
        <v>140.75</v>
      </c>
      <c r="D59" s="89"/>
      <c r="E59" s="89">
        <f>SUM(E60)</f>
        <v>140.75</v>
      </c>
      <c r="F59" s="89">
        <f>SUM(F60)</f>
        <v>1.2</v>
      </c>
      <c r="G59" s="57"/>
      <c r="H59" s="107">
        <f t="shared" si="0"/>
        <v>0.85257548845470688</v>
      </c>
      <c r="L59" s="52"/>
      <c r="M59" s="15"/>
      <c r="N59" s="37"/>
      <c r="O59" s="17"/>
      <c r="P59" s="17"/>
      <c r="Q59" s="17"/>
      <c r="R59" s="23"/>
      <c r="S59" s="42"/>
    </row>
    <row r="60" spans="1:19" s="40" customFormat="1" ht="31.5" x14ac:dyDescent="0.25">
      <c r="A60" s="49">
        <v>1301</v>
      </c>
      <c r="B60" s="35" t="s">
        <v>125</v>
      </c>
      <c r="C60" s="91">
        <v>140.75</v>
      </c>
      <c r="D60" s="91"/>
      <c r="E60" s="91">
        <v>140.75</v>
      </c>
      <c r="F60" s="91">
        <v>1.2</v>
      </c>
      <c r="G60" s="57"/>
      <c r="H60" s="98">
        <f t="shared" si="0"/>
        <v>0.85257548845470688</v>
      </c>
      <c r="L60" s="54"/>
      <c r="M60" s="39"/>
      <c r="N60" s="33"/>
      <c r="O60" s="26"/>
      <c r="P60" s="23"/>
      <c r="Q60" s="26"/>
      <c r="R60" s="23"/>
      <c r="S60" s="42"/>
    </row>
    <row r="61" spans="1:19" ht="15.75" x14ac:dyDescent="0.25">
      <c r="A61" s="55"/>
      <c r="B61" s="56" t="s">
        <v>126</v>
      </c>
      <c r="C61" s="89">
        <f>SUM(C6+C15+C20+C27+C32+C36+C42+C45+C47+C53+C56+C59)</f>
        <v>2023871.4799999997</v>
      </c>
      <c r="D61" s="89">
        <f>SUM(D6+D15+D20+D27+D32+D36+D42+D45+D47+D53+D56+D59)</f>
        <v>0</v>
      </c>
      <c r="E61" s="89">
        <f>SUM(E6+E15+E20+E27+E32+E36+E42+E45+E47+E53+E56+E59)</f>
        <v>2023871.4799999997</v>
      </c>
      <c r="F61" s="89">
        <f>SUM(F6+F15+F20+F27+F32+F36+F42+F45+F47+F53+F56+F59)</f>
        <v>364519.61</v>
      </c>
      <c r="G61" s="57"/>
      <c r="H61" s="6">
        <f t="shared" si="0"/>
        <v>18.011005817424731</v>
      </c>
      <c r="J61" s="102"/>
      <c r="L61" s="54"/>
      <c r="M61" s="39"/>
      <c r="N61" s="25"/>
      <c r="O61" s="26"/>
      <c r="P61" s="23"/>
      <c r="Q61" s="26"/>
      <c r="R61" s="23"/>
      <c r="S61" s="13"/>
    </row>
    <row r="62" spans="1:19" ht="15.75" x14ac:dyDescent="0.25">
      <c r="A62" s="2"/>
      <c r="B62" s="2"/>
      <c r="C62" s="2"/>
      <c r="D62" s="2"/>
      <c r="E62" s="2"/>
      <c r="F62" s="58"/>
      <c r="G62" s="2"/>
      <c r="H62" s="2"/>
      <c r="L62" s="52"/>
      <c r="M62" s="15"/>
      <c r="N62" s="37"/>
      <c r="O62" s="17"/>
      <c r="P62" s="17"/>
      <c r="Q62" s="17"/>
      <c r="R62" s="23"/>
      <c r="S62" s="13"/>
    </row>
    <row r="63" spans="1:19" x14ac:dyDescent="0.25">
      <c r="J63" s="102"/>
      <c r="L63" s="60"/>
      <c r="M63" s="60"/>
      <c r="N63" s="60"/>
      <c r="O63" s="60"/>
      <c r="P63" s="60"/>
      <c r="Q63" s="60"/>
      <c r="R63" s="60"/>
      <c r="S63" s="13"/>
    </row>
    <row r="64" spans="1:19" ht="15" customHeight="1" x14ac:dyDescent="0.25">
      <c r="A64" s="295" t="s">
        <v>476</v>
      </c>
      <c r="B64" s="295"/>
      <c r="C64" s="295"/>
      <c r="D64" s="295"/>
      <c r="E64" s="295"/>
      <c r="F64" s="295"/>
      <c r="G64" s="295"/>
      <c r="H64" s="295"/>
      <c r="L64" s="60"/>
      <c r="M64" s="60"/>
      <c r="N64" s="60"/>
      <c r="O64" s="60"/>
      <c r="P64" s="60"/>
      <c r="Q64" s="60"/>
      <c r="R64" s="60"/>
      <c r="S64" s="13"/>
    </row>
    <row r="65" spans="1:19" ht="15.75" x14ac:dyDescent="0.25">
      <c r="A65" s="295"/>
      <c r="B65" s="295"/>
      <c r="C65" s="295"/>
      <c r="D65" s="295"/>
      <c r="E65" s="295"/>
      <c r="F65" s="295"/>
      <c r="G65" s="295"/>
      <c r="H65" s="295"/>
      <c r="L65" s="61"/>
      <c r="M65" s="61"/>
      <c r="N65" s="61"/>
      <c r="O65" s="61"/>
      <c r="P65" s="61"/>
      <c r="Q65" s="61"/>
      <c r="R65" s="61"/>
      <c r="S65" s="13"/>
    </row>
    <row r="66" spans="1:19" ht="12.75" customHeight="1" x14ac:dyDescent="0.25">
      <c r="A66" s="295"/>
      <c r="B66" s="295"/>
      <c r="C66" s="295"/>
      <c r="D66" s="295"/>
      <c r="E66" s="295"/>
      <c r="F66" s="295"/>
      <c r="G66" s="295"/>
      <c r="H66" s="295"/>
      <c r="L66" s="13"/>
      <c r="M66" s="13"/>
      <c r="N66" s="13"/>
      <c r="O66" s="13"/>
      <c r="P66" s="13"/>
      <c r="Q66" s="13"/>
      <c r="R66" s="13"/>
      <c r="S66" s="13"/>
    </row>
    <row r="67" spans="1:19" ht="44.25" customHeight="1" x14ac:dyDescent="0.25">
      <c r="A67" s="295"/>
      <c r="B67" s="295"/>
      <c r="C67" s="295"/>
      <c r="D67" s="295"/>
      <c r="E67" s="295"/>
      <c r="F67" s="295"/>
      <c r="G67" s="295"/>
      <c r="H67" s="295"/>
      <c r="L67" s="62"/>
      <c r="M67" s="62"/>
      <c r="N67" s="62"/>
      <c r="O67" s="62"/>
      <c r="P67" s="62"/>
      <c r="Q67" s="62"/>
      <c r="R67" s="62"/>
      <c r="S67" s="13"/>
    </row>
    <row r="68" spans="1:19" ht="12.75" hidden="1" customHeight="1" x14ac:dyDescent="0.25">
      <c r="A68" s="295"/>
      <c r="B68" s="295"/>
      <c r="C68" s="295"/>
      <c r="D68" s="295"/>
      <c r="E68" s="295"/>
      <c r="F68" s="295"/>
      <c r="G68" s="295"/>
      <c r="H68" s="295"/>
      <c r="L68" s="62"/>
      <c r="M68" s="62"/>
      <c r="N68" s="62"/>
      <c r="O68" s="62"/>
      <c r="P68" s="62"/>
      <c r="Q68" s="62"/>
      <c r="R68" s="62"/>
      <c r="S68" s="13"/>
    </row>
    <row r="69" spans="1:19" ht="12.75" customHeight="1" x14ac:dyDescent="0.25">
      <c r="L69" s="62"/>
      <c r="M69" s="62"/>
      <c r="N69" s="62"/>
      <c r="O69" s="62"/>
      <c r="P69" s="62"/>
      <c r="Q69" s="62"/>
      <c r="R69" s="62"/>
      <c r="S69" s="13"/>
    </row>
    <row r="70" spans="1:19" ht="12.75" customHeight="1" x14ac:dyDescent="0.25">
      <c r="L70" s="62"/>
      <c r="M70" s="62"/>
      <c r="N70" s="62"/>
      <c r="O70" s="62"/>
      <c r="P70" s="62"/>
      <c r="Q70" s="62"/>
      <c r="R70" s="62"/>
      <c r="S70" s="13"/>
    </row>
    <row r="71" spans="1:19" ht="12.75" customHeight="1" x14ac:dyDescent="0.25">
      <c r="L71" s="62"/>
      <c r="M71" s="62"/>
      <c r="N71" s="62"/>
      <c r="O71" s="62"/>
      <c r="P71" s="62"/>
      <c r="Q71" s="62"/>
      <c r="R71" s="62"/>
      <c r="S71" s="13"/>
    </row>
    <row r="72" spans="1:19" x14ac:dyDescent="0.25">
      <c r="L72" s="13"/>
      <c r="M72" s="13"/>
      <c r="N72" s="13"/>
      <c r="O72" s="13"/>
      <c r="P72" s="13"/>
      <c r="Q72" s="13"/>
      <c r="R72" s="13"/>
      <c r="S72" s="13"/>
    </row>
  </sheetData>
  <mergeCells count="4">
    <mergeCell ref="A1:H1"/>
    <mergeCell ref="A2:H2"/>
    <mergeCell ref="F3:H3"/>
    <mergeCell ref="A64:H68"/>
  </mergeCells>
  <pageMargins left="0.70866141732283472" right="0.23622047244094491" top="0.27559055118110237" bottom="0.31496062992125984" header="0.15748031496062992" footer="0.31496062992125984"/>
  <pageSetup paperSize="9" scale="7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3"/>
  <sheetViews>
    <sheetView topLeftCell="A7" workbookViewId="0">
      <selection activeCell="F29" sqref="F29"/>
    </sheetView>
  </sheetViews>
  <sheetFormatPr defaultRowHeight="15" x14ac:dyDescent="0.25"/>
  <cols>
    <col min="2" max="2" width="43.42578125" customWidth="1"/>
    <col min="3" max="3" width="31.28515625" customWidth="1"/>
    <col min="4" max="4" width="13.140625" customWidth="1"/>
    <col min="5" max="5" width="13.42578125" customWidth="1"/>
    <col min="6" max="6" width="14" customWidth="1"/>
  </cols>
  <sheetData>
    <row r="2" spans="1:9" ht="15.75" customHeight="1" x14ac:dyDescent="0.25">
      <c r="A2" s="296" t="s">
        <v>134</v>
      </c>
      <c r="B2" s="296"/>
      <c r="C2" s="296"/>
      <c r="D2" s="296"/>
      <c r="E2" s="296"/>
      <c r="F2" s="296"/>
      <c r="G2" s="69"/>
      <c r="H2" s="69"/>
      <c r="I2" s="69"/>
    </row>
    <row r="3" spans="1:9" ht="15.75" x14ac:dyDescent="0.25">
      <c r="A3" s="296"/>
      <c r="B3" s="296"/>
      <c r="C3" s="296"/>
      <c r="D3" s="296"/>
      <c r="E3" s="296"/>
      <c r="F3" s="296"/>
      <c r="G3" s="69"/>
      <c r="H3" s="69"/>
      <c r="I3" s="69"/>
    </row>
    <row r="4" spans="1:9" ht="15.75" x14ac:dyDescent="0.25">
      <c r="A4" s="297" t="s">
        <v>475</v>
      </c>
      <c r="B4" s="297"/>
      <c r="C4" s="297"/>
      <c r="D4" s="297"/>
      <c r="E4" s="297"/>
      <c r="F4" s="297"/>
    </row>
    <row r="5" spans="1:9" ht="76.5" x14ac:dyDescent="0.25">
      <c r="A5" s="72" t="s">
        <v>135</v>
      </c>
      <c r="B5" s="72" t="s">
        <v>136</v>
      </c>
      <c r="C5" s="72" t="s">
        <v>137</v>
      </c>
      <c r="D5" s="70" t="s">
        <v>365</v>
      </c>
      <c r="E5" s="70" t="s">
        <v>473</v>
      </c>
      <c r="F5" s="70" t="s">
        <v>189</v>
      </c>
    </row>
    <row r="6" spans="1:9" x14ac:dyDescent="0.25">
      <c r="A6" s="73">
        <v>1</v>
      </c>
      <c r="B6" s="74">
        <v>2</v>
      </c>
      <c r="C6" s="74">
        <v>3</v>
      </c>
      <c r="D6" s="101">
        <v>4</v>
      </c>
      <c r="E6" s="71"/>
      <c r="F6" s="71"/>
    </row>
    <row r="7" spans="1:9" ht="31.5" x14ac:dyDescent="0.25">
      <c r="A7" s="75" t="s">
        <v>138</v>
      </c>
      <c r="B7" s="76" t="s">
        <v>139</v>
      </c>
      <c r="C7" s="77" t="s">
        <v>140</v>
      </c>
      <c r="D7" s="104">
        <f>SUM(D8)</f>
        <v>190200.38</v>
      </c>
      <c r="E7" s="93">
        <f>SUM(E8)</f>
        <v>73790.239999999991</v>
      </c>
      <c r="F7" s="84" t="s">
        <v>190</v>
      </c>
    </row>
    <row r="8" spans="1:9" ht="47.25" x14ac:dyDescent="0.25">
      <c r="A8" s="75" t="s">
        <v>141</v>
      </c>
      <c r="B8" s="76" t="s">
        <v>142</v>
      </c>
      <c r="C8" s="77" t="s">
        <v>143</v>
      </c>
      <c r="D8" s="104">
        <f>SUM(D9+D14+D23)</f>
        <v>190200.38</v>
      </c>
      <c r="E8" s="93">
        <f>SUM(E9+E14+E23)</f>
        <v>73790.239999999991</v>
      </c>
      <c r="F8" s="84" t="s">
        <v>190</v>
      </c>
    </row>
    <row r="9" spans="1:9" ht="31.5" x14ac:dyDescent="0.25">
      <c r="A9" s="78" t="s">
        <v>144</v>
      </c>
      <c r="B9" s="79" t="s">
        <v>145</v>
      </c>
      <c r="C9" s="80" t="s">
        <v>146</v>
      </c>
      <c r="D9" s="105">
        <f>SUM(D10-D12)</f>
        <v>0</v>
      </c>
      <c r="E9" s="94">
        <f>SUM(E10-E12)</f>
        <v>0</v>
      </c>
      <c r="F9" s="84" t="s">
        <v>190</v>
      </c>
    </row>
    <row r="10" spans="1:9" ht="49.5" customHeight="1" x14ac:dyDescent="0.25">
      <c r="A10" s="78" t="s">
        <v>147</v>
      </c>
      <c r="B10" s="79" t="s">
        <v>148</v>
      </c>
      <c r="C10" s="80" t="s">
        <v>149</v>
      </c>
      <c r="D10" s="105">
        <f>SUM(D11)</f>
        <v>5000</v>
      </c>
      <c r="E10" s="94">
        <f>SUM(E11)</f>
        <v>0</v>
      </c>
      <c r="F10" s="83" t="s">
        <v>190</v>
      </c>
    </row>
    <row r="11" spans="1:9" ht="47.25" x14ac:dyDescent="0.25">
      <c r="A11" s="78" t="s">
        <v>150</v>
      </c>
      <c r="B11" s="79" t="s">
        <v>151</v>
      </c>
      <c r="C11" s="80" t="s">
        <v>152</v>
      </c>
      <c r="D11" s="105">
        <v>5000</v>
      </c>
      <c r="E11" s="95">
        <v>0</v>
      </c>
      <c r="F11" s="83" t="s">
        <v>190</v>
      </c>
    </row>
    <row r="12" spans="1:9" ht="47.25" x14ac:dyDescent="0.25">
      <c r="A12" s="78" t="s">
        <v>153</v>
      </c>
      <c r="B12" s="79" t="s">
        <v>154</v>
      </c>
      <c r="C12" s="80" t="s">
        <v>155</v>
      </c>
      <c r="D12" s="105">
        <f>SUM(D13)</f>
        <v>5000</v>
      </c>
      <c r="E12" s="94">
        <f>SUM(E13)</f>
        <v>0</v>
      </c>
      <c r="F12" s="83" t="s">
        <v>190</v>
      </c>
    </row>
    <row r="13" spans="1:9" ht="47.25" x14ac:dyDescent="0.25">
      <c r="A13" s="78" t="s">
        <v>156</v>
      </c>
      <c r="B13" s="79" t="s">
        <v>157</v>
      </c>
      <c r="C13" s="81" t="s">
        <v>158</v>
      </c>
      <c r="D13" s="105">
        <v>5000</v>
      </c>
      <c r="E13" s="95">
        <v>0</v>
      </c>
      <c r="F13" s="83" t="s">
        <v>190</v>
      </c>
    </row>
    <row r="14" spans="1:9" ht="47.25" x14ac:dyDescent="0.25">
      <c r="A14" s="78" t="s">
        <v>159</v>
      </c>
      <c r="B14" s="79" t="s">
        <v>160</v>
      </c>
      <c r="C14" s="80" t="s">
        <v>161</v>
      </c>
      <c r="D14" s="105">
        <f>SUM(D15-D17)</f>
        <v>-2417.8500000000004</v>
      </c>
      <c r="E14" s="94">
        <f>SUM(E15-E17)</f>
        <v>-1017.91</v>
      </c>
      <c r="F14" s="83">
        <f>E14/D14</f>
        <v>0.42099799408565453</v>
      </c>
    </row>
    <row r="15" spans="1:9" ht="63" x14ac:dyDescent="0.25">
      <c r="A15" s="78" t="s">
        <v>162</v>
      </c>
      <c r="B15" s="79" t="s">
        <v>163</v>
      </c>
      <c r="C15" s="80" t="s">
        <v>164</v>
      </c>
      <c r="D15" s="105">
        <f>SUM(D16)</f>
        <v>10000</v>
      </c>
      <c r="E15" s="94">
        <f>SUM(E16)</f>
        <v>0</v>
      </c>
      <c r="F15" s="83" t="s">
        <v>190</v>
      </c>
    </row>
    <row r="16" spans="1:9" ht="63" x14ac:dyDescent="0.25">
      <c r="A16" s="78" t="s">
        <v>165</v>
      </c>
      <c r="B16" s="79" t="s">
        <v>166</v>
      </c>
      <c r="C16" s="80" t="s">
        <v>167</v>
      </c>
      <c r="D16" s="105">
        <v>10000</v>
      </c>
      <c r="E16" s="95">
        <v>0</v>
      </c>
      <c r="F16" s="83" t="s">
        <v>190</v>
      </c>
    </row>
    <row r="17" spans="1:6" ht="78.75" x14ac:dyDescent="0.25">
      <c r="A17" s="78" t="s">
        <v>168</v>
      </c>
      <c r="B17" s="79" t="s">
        <v>169</v>
      </c>
      <c r="C17" s="80" t="s">
        <v>170</v>
      </c>
      <c r="D17" s="105">
        <f>SUM(D18)</f>
        <v>12417.85</v>
      </c>
      <c r="E17" s="94">
        <f>SUM(E18)</f>
        <v>1017.91</v>
      </c>
      <c r="F17" s="83">
        <f>E18/D18</f>
        <v>8.1971516808465233E-2</v>
      </c>
    </row>
    <row r="18" spans="1:6" ht="69" customHeight="1" x14ac:dyDescent="0.25">
      <c r="A18" s="78" t="s">
        <v>171</v>
      </c>
      <c r="B18" s="82" t="s">
        <v>172</v>
      </c>
      <c r="C18" s="80" t="s">
        <v>173</v>
      </c>
      <c r="D18" s="105">
        <v>12417.85</v>
      </c>
      <c r="E18" s="95">
        <v>1017.91</v>
      </c>
      <c r="F18" s="83">
        <f>E18/D18</f>
        <v>8.1971516808465233E-2</v>
      </c>
    </row>
    <row r="19" spans="1:6" ht="47.25" x14ac:dyDescent="0.25">
      <c r="A19" s="78" t="s">
        <v>174</v>
      </c>
      <c r="B19" s="79" t="s">
        <v>175</v>
      </c>
      <c r="C19" s="80" t="s">
        <v>176</v>
      </c>
      <c r="D19" s="105">
        <f>SUM(D20)</f>
        <v>0</v>
      </c>
      <c r="E19" s="94">
        <f>SUM(E20)</f>
        <v>0</v>
      </c>
      <c r="F19" s="83" t="s">
        <v>190</v>
      </c>
    </row>
    <row r="20" spans="1:6" ht="127.5" customHeight="1" x14ac:dyDescent="0.25">
      <c r="A20" s="78" t="s">
        <v>177</v>
      </c>
      <c r="B20" s="82" t="s">
        <v>178</v>
      </c>
      <c r="C20" s="80" t="s">
        <v>179</v>
      </c>
      <c r="D20" s="105">
        <v>0</v>
      </c>
      <c r="E20" s="95">
        <v>0</v>
      </c>
      <c r="F20" s="83" t="s">
        <v>190</v>
      </c>
    </row>
    <row r="21" spans="1:6" ht="51" customHeight="1" x14ac:dyDescent="0.25">
      <c r="A21" s="78" t="s">
        <v>180</v>
      </c>
      <c r="B21" s="79" t="s">
        <v>181</v>
      </c>
      <c r="C21" s="80" t="s">
        <v>182</v>
      </c>
      <c r="D21" s="105">
        <f>SUM(D22)</f>
        <v>0</v>
      </c>
      <c r="E21" s="94">
        <f>SUM(E22)</f>
        <v>0</v>
      </c>
      <c r="F21" s="83" t="s">
        <v>190</v>
      </c>
    </row>
    <row r="22" spans="1:6" ht="67.5" customHeight="1" x14ac:dyDescent="0.25">
      <c r="A22" s="78" t="s">
        <v>183</v>
      </c>
      <c r="B22" s="79" t="s">
        <v>184</v>
      </c>
      <c r="C22" s="80" t="s">
        <v>185</v>
      </c>
      <c r="D22" s="105">
        <v>0</v>
      </c>
      <c r="E22" s="96">
        <v>0</v>
      </c>
      <c r="F22" s="83" t="s">
        <v>190</v>
      </c>
    </row>
    <row r="23" spans="1:6" ht="34.5" customHeight="1" x14ac:dyDescent="0.25">
      <c r="A23" s="78" t="s">
        <v>186</v>
      </c>
      <c r="B23" s="79" t="s">
        <v>187</v>
      </c>
      <c r="C23" s="80" t="s">
        <v>188</v>
      </c>
      <c r="D23" s="105">
        <v>192618.23</v>
      </c>
      <c r="E23" s="97">
        <v>74808.149999999994</v>
      </c>
      <c r="F23" s="84" t="s">
        <v>190</v>
      </c>
    </row>
  </sheetData>
  <mergeCells count="2">
    <mergeCell ref="A2:F3"/>
    <mergeCell ref="A4:F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8"/>
  <sheetViews>
    <sheetView workbookViewId="0">
      <selection activeCell="B7" sqref="B7"/>
    </sheetView>
  </sheetViews>
  <sheetFormatPr defaultRowHeight="15" x14ac:dyDescent="0.25"/>
  <cols>
    <col min="1" max="1" width="49.42578125" customWidth="1"/>
    <col min="2" max="2" width="34.85546875" customWidth="1"/>
  </cols>
  <sheetData>
    <row r="2" spans="1:2" ht="18" customHeight="1" x14ac:dyDescent="0.25">
      <c r="A2" s="298" t="s">
        <v>129</v>
      </c>
      <c r="B2" s="298"/>
    </row>
    <row r="3" spans="1:2" s="1" customFormat="1" ht="19.5" customHeight="1" x14ac:dyDescent="0.25">
      <c r="A3" s="298" t="s">
        <v>130</v>
      </c>
      <c r="B3" s="298"/>
    </row>
    <row r="4" spans="1:2" ht="15.75" x14ac:dyDescent="0.25">
      <c r="A4" s="299" t="s">
        <v>474</v>
      </c>
      <c r="B4" s="299"/>
    </row>
    <row r="5" spans="1:2" ht="42.75" x14ac:dyDescent="0.25">
      <c r="A5" s="63" t="s">
        <v>127</v>
      </c>
      <c r="B5" s="64" t="s">
        <v>128</v>
      </c>
    </row>
    <row r="6" spans="1:2" x14ac:dyDescent="0.25">
      <c r="A6" s="65" t="s">
        <v>131</v>
      </c>
      <c r="B6" s="88">
        <v>6741.01</v>
      </c>
    </row>
    <row r="8" spans="1:2" x14ac:dyDescent="0.25">
      <c r="B8" s="1" t="s">
        <v>63</v>
      </c>
    </row>
  </sheetData>
  <mergeCells count="3"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A27" sqref="A27"/>
    </sheetView>
  </sheetViews>
  <sheetFormatPr defaultRowHeight="15" x14ac:dyDescent="0.25"/>
  <cols>
    <col min="1" max="1" width="54" customWidth="1"/>
    <col min="2" max="2" width="17.85546875" customWidth="1"/>
  </cols>
  <sheetData>
    <row r="2" spans="1:2" ht="61.5" customHeight="1" x14ac:dyDescent="0.25">
      <c r="A2" s="300" t="s">
        <v>133</v>
      </c>
      <c r="B2" s="300"/>
    </row>
    <row r="3" spans="1:2" ht="15.75" x14ac:dyDescent="0.25">
      <c r="A3" s="299" t="s">
        <v>475</v>
      </c>
      <c r="B3" s="299"/>
    </row>
    <row r="4" spans="1:2" ht="38.25" x14ac:dyDescent="0.25">
      <c r="A4" s="67" t="s">
        <v>127</v>
      </c>
      <c r="B4" s="68" t="s">
        <v>128</v>
      </c>
    </row>
    <row r="5" spans="1:2" ht="24.75" customHeight="1" x14ac:dyDescent="0.25">
      <c r="A5" s="66" t="s">
        <v>132</v>
      </c>
      <c r="B5" s="99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ShmakovaEP</cp:lastModifiedBy>
  <cp:lastPrinted>2021-04-06T09:30:14Z</cp:lastPrinted>
  <dcterms:created xsi:type="dcterms:W3CDTF">2015-01-16T05:02:30Z</dcterms:created>
  <dcterms:modified xsi:type="dcterms:W3CDTF">2021-04-06T09:53:56Z</dcterms:modified>
</cp:coreProperties>
</file>