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activeTab="1"/>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Доходы!#REF!</definedName>
  </definedNames>
  <calcPr calcId="124519"/>
</workbook>
</file>

<file path=xl/calcChain.xml><?xml version="1.0" encoding="utf-8"?>
<calcChain xmlns="http://schemas.openxmlformats.org/spreadsheetml/2006/main">
  <c r="F206" i="4"/>
  <c r="F205"/>
  <c r="F204"/>
  <c r="D203"/>
  <c r="C203"/>
  <c r="F203" s="1"/>
  <c r="F202"/>
  <c r="F201"/>
  <c r="F200"/>
  <c r="F199"/>
  <c r="D199"/>
  <c r="C199"/>
  <c r="F198"/>
  <c r="E198"/>
  <c r="D197"/>
  <c r="C197"/>
  <c r="E197" s="1"/>
  <c r="F196"/>
  <c r="F195"/>
  <c r="F194"/>
  <c r="F193"/>
  <c r="E193"/>
  <c r="F192"/>
  <c r="F191"/>
  <c r="E191"/>
  <c r="F190"/>
  <c r="E190"/>
  <c r="F189"/>
  <c r="E189"/>
  <c r="F188"/>
  <c r="E188"/>
  <c r="D187"/>
  <c r="C187"/>
  <c r="E187" s="1"/>
  <c r="F186"/>
  <c r="E186"/>
  <c r="F185"/>
  <c r="E185"/>
  <c r="E184"/>
  <c r="D184"/>
  <c r="F184" s="1"/>
  <c r="C184"/>
  <c r="F183"/>
  <c r="E183"/>
  <c r="F182"/>
  <c r="E182"/>
  <c r="F181"/>
  <c r="E181"/>
  <c r="F180"/>
  <c r="E180"/>
  <c r="F179"/>
  <c r="E179"/>
  <c r="F178"/>
  <c r="E178"/>
  <c r="F177"/>
  <c r="E177"/>
  <c r="F176"/>
  <c r="E176"/>
  <c r="F175"/>
  <c r="E175"/>
  <c r="D174"/>
  <c r="C174"/>
  <c r="E174" s="1"/>
  <c r="F173"/>
  <c r="E173"/>
  <c r="D172"/>
  <c r="F171"/>
  <c r="F170"/>
  <c r="F169"/>
  <c r="F168"/>
  <c r="F167"/>
  <c r="E167"/>
  <c r="F166"/>
  <c r="E166"/>
  <c r="C166"/>
  <c r="F165"/>
  <c r="E165"/>
  <c r="F164"/>
  <c r="E164"/>
  <c r="F163"/>
  <c r="E163"/>
  <c r="F162"/>
  <c r="E162"/>
  <c r="F161"/>
  <c r="E161"/>
  <c r="C161"/>
  <c r="F160"/>
  <c r="F159"/>
  <c r="E159"/>
  <c r="D158"/>
  <c r="E158" s="1"/>
  <c r="C158"/>
  <c r="C145" s="1"/>
  <c r="F157"/>
  <c r="E157"/>
  <c r="F156"/>
  <c r="E156"/>
  <c r="F155"/>
  <c r="E155"/>
  <c r="F154"/>
  <c r="E154"/>
  <c r="F153"/>
  <c r="E153"/>
  <c r="F152"/>
  <c r="E152"/>
  <c r="F151"/>
  <c r="E151"/>
  <c r="F150"/>
  <c r="E150"/>
  <c r="F149"/>
  <c r="F148"/>
  <c r="F147"/>
  <c r="F146"/>
  <c r="F144"/>
  <c r="E144"/>
  <c r="F143"/>
  <c r="E143"/>
  <c r="D142"/>
  <c r="E142" s="1"/>
  <c r="C142"/>
  <c r="F139"/>
  <c r="F138"/>
  <c r="F137"/>
  <c r="F136"/>
  <c r="F135"/>
  <c r="D134"/>
  <c r="F134" s="1"/>
  <c r="C134"/>
  <c r="C133"/>
  <c r="F132"/>
  <c r="F131"/>
  <c r="E131"/>
  <c r="F130"/>
  <c r="F129"/>
  <c r="F128"/>
  <c r="E128"/>
  <c r="F127"/>
  <c r="F126"/>
  <c r="E126"/>
  <c r="F125"/>
  <c r="E125"/>
  <c r="F124"/>
  <c r="E124"/>
  <c r="F123"/>
  <c r="E123"/>
  <c r="F122"/>
  <c r="E122"/>
  <c r="F121"/>
  <c r="E121"/>
  <c r="F120"/>
  <c r="E120"/>
  <c r="F119"/>
  <c r="F118"/>
  <c r="E118"/>
  <c r="D118"/>
  <c r="C118"/>
  <c r="F117"/>
  <c r="E117"/>
  <c r="D116"/>
  <c r="E116" s="1"/>
  <c r="C116"/>
  <c r="F115"/>
  <c r="F114"/>
  <c r="E114"/>
  <c r="D113"/>
  <c r="C113"/>
  <c r="E113" s="1"/>
  <c r="F112"/>
  <c r="D111"/>
  <c r="C111"/>
  <c r="F111" s="1"/>
  <c r="F110"/>
  <c r="E110"/>
  <c r="E109"/>
  <c r="D109"/>
  <c r="F109" s="1"/>
  <c r="C109"/>
  <c r="F108"/>
  <c r="F107"/>
  <c r="E107"/>
  <c r="D106"/>
  <c r="E106" s="1"/>
  <c r="C106"/>
  <c r="F105"/>
  <c r="E105"/>
  <c r="F104"/>
  <c r="E104"/>
  <c r="D104"/>
  <c r="C104"/>
  <c r="F103"/>
  <c r="E103"/>
  <c r="D102"/>
  <c r="E102" s="1"/>
  <c r="C102"/>
  <c r="F101"/>
  <c r="F100"/>
  <c r="E100"/>
  <c r="D99"/>
  <c r="C99"/>
  <c r="E99" s="1"/>
  <c r="F98"/>
  <c r="E98"/>
  <c r="F97"/>
  <c r="E97"/>
  <c r="D96"/>
  <c r="C96"/>
  <c r="E96" s="1"/>
  <c r="F95"/>
  <c r="E95"/>
  <c r="E94"/>
  <c r="D94"/>
  <c r="F94" s="1"/>
  <c r="C94"/>
  <c r="D93"/>
  <c r="F92"/>
  <c r="F91"/>
  <c r="E91"/>
  <c r="F90"/>
  <c r="E90"/>
  <c r="F89"/>
  <c r="E89"/>
  <c r="D89"/>
  <c r="C89"/>
  <c r="F88"/>
  <c r="E88"/>
  <c r="D87"/>
  <c r="E87" s="1"/>
  <c r="C87"/>
  <c r="F86"/>
  <c r="E86"/>
  <c r="F85"/>
  <c r="E85"/>
  <c r="D84"/>
  <c r="E84" s="1"/>
  <c r="C84"/>
  <c r="D83"/>
  <c r="F82"/>
  <c r="E82"/>
  <c r="F81"/>
  <c r="E81"/>
  <c r="D81"/>
  <c r="C81"/>
  <c r="F80"/>
  <c r="F79"/>
  <c r="E79"/>
  <c r="E78"/>
  <c r="D78"/>
  <c r="F78" s="1"/>
  <c r="C78"/>
  <c r="C76" s="1"/>
  <c r="C73" s="1"/>
  <c r="F77"/>
  <c r="F75"/>
  <c r="F74"/>
  <c r="D74"/>
  <c r="C74"/>
  <c r="F72"/>
  <c r="E72"/>
  <c r="D71"/>
  <c r="E71" s="1"/>
  <c r="C71"/>
  <c r="F70"/>
  <c r="F69"/>
  <c r="F68"/>
  <c r="E68"/>
  <c r="D67"/>
  <c r="E67" s="1"/>
  <c r="C67"/>
  <c r="C65" s="1"/>
  <c r="C60" s="1"/>
  <c r="F66"/>
  <c r="E66"/>
  <c r="F64"/>
  <c r="F63"/>
  <c r="E63"/>
  <c r="E62"/>
  <c r="D62"/>
  <c r="F62" s="1"/>
  <c r="C62"/>
  <c r="E61"/>
  <c r="D61"/>
  <c r="C61"/>
  <c r="F59"/>
  <c r="E59"/>
  <c r="F58"/>
  <c r="E58"/>
  <c r="F57"/>
  <c r="F56"/>
  <c r="E56"/>
  <c r="D55"/>
  <c r="E55" s="1"/>
  <c r="C55"/>
  <c r="C54" s="1"/>
  <c r="D54"/>
  <c r="F53"/>
  <c r="E53"/>
  <c r="F52"/>
  <c r="E52"/>
  <c r="F51"/>
  <c r="F50"/>
  <c r="E50"/>
  <c r="F49"/>
  <c r="E49"/>
  <c r="E48"/>
  <c r="D48"/>
  <c r="F48" s="1"/>
  <c r="C48"/>
  <c r="F47"/>
  <c r="E47"/>
  <c r="F46"/>
  <c r="E46"/>
  <c r="F45"/>
  <c r="E45"/>
  <c r="D44"/>
  <c r="C44"/>
  <c r="C43" s="1"/>
  <c r="C42" s="1"/>
  <c r="F41"/>
  <c r="D40"/>
  <c r="C40"/>
  <c r="F40" s="1"/>
  <c r="F39"/>
  <c r="F38"/>
  <c r="E38"/>
  <c r="F37"/>
  <c r="E37"/>
  <c r="D37"/>
  <c r="C37"/>
  <c r="F36"/>
  <c r="E36"/>
  <c r="F35"/>
  <c r="E35"/>
  <c r="F34"/>
  <c r="E34"/>
  <c r="D34"/>
  <c r="C34"/>
  <c r="F33"/>
  <c r="E33"/>
  <c r="D32"/>
  <c r="E32" s="1"/>
  <c r="C32"/>
  <c r="C31"/>
  <c r="F30"/>
  <c r="E30"/>
  <c r="F29"/>
  <c r="E29"/>
  <c r="D29"/>
  <c r="C29"/>
  <c r="F28"/>
  <c r="F27"/>
  <c r="E27"/>
  <c r="E26"/>
  <c r="D26"/>
  <c r="F26" s="1"/>
  <c r="C26"/>
  <c r="F25"/>
  <c r="F24"/>
  <c r="E24"/>
  <c r="D23"/>
  <c r="E23" s="1"/>
  <c r="C23"/>
  <c r="C17" s="1"/>
  <c r="F22"/>
  <c r="F21"/>
  <c r="E21"/>
  <c r="F20"/>
  <c r="F19"/>
  <c r="E19"/>
  <c r="F18"/>
  <c r="E18"/>
  <c r="D18"/>
  <c r="C18"/>
  <c r="F16"/>
  <c r="E16"/>
  <c r="F15"/>
  <c r="E15"/>
  <c r="F14"/>
  <c r="E14"/>
  <c r="F13"/>
  <c r="E13"/>
  <c r="F12"/>
  <c r="E12"/>
  <c r="D12"/>
  <c r="C12"/>
  <c r="F11"/>
  <c r="E11"/>
  <c r="D11"/>
  <c r="C11"/>
  <c r="F10"/>
  <c r="E10"/>
  <c r="F9"/>
  <c r="E9"/>
  <c r="F8"/>
  <c r="E8"/>
  <c r="F7"/>
  <c r="E7"/>
  <c r="F6"/>
  <c r="E6"/>
  <c r="D6"/>
  <c r="C6"/>
  <c r="F5"/>
  <c r="E5"/>
  <c r="D5"/>
  <c r="C5"/>
  <c r="F187" l="1"/>
  <c r="D145"/>
  <c r="E54"/>
  <c r="D31"/>
  <c r="F44"/>
  <c r="F96"/>
  <c r="F99"/>
  <c r="F113"/>
  <c r="F174"/>
  <c r="F197"/>
  <c r="D17"/>
  <c r="F23"/>
  <c r="F32"/>
  <c r="E44"/>
  <c r="F54"/>
  <c r="F55"/>
  <c r="D65"/>
  <c r="F67"/>
  <c r="F71"/>
  <c r="D76"/>
  <c r="F84"/>
  <c r="F87"/>
  <c r="C93"/>
  <c r="F93" s="1"/>
  <c r="F102"/>
  <c r="F106"/>
  <c r="F116"/>
  <c r="F142"/>
  <c r="F158"/>
  <c r="C172"/>
  <c r="D43"/>
  <c r="F61"/>
  <c r="D133"/>
  <c r="F133" s="1"/>
  <c r="E14" i="15"/>
  <c r="E15"/>
  <c r="H10" i="14"/>
  <c r="E145" i="4" l="1"/>
  <c r="D141"/>
  <c r="D140" s="1"/>
  <c r="F145"/>
  <c r="E17"/>
  <c r="F17"/>
  <c r="D4"/>
  <c r="E31"/>
  <c r="F31"/>
  <c r="E76"/>
  <c r="F76"/>
  <c r="D73"/>
  <c r="C83"/>
  <c r="E93"/>
  <c r="E172"/>
  <c r="C141"/>
  <c r="E65"/>
  <c r="F65"/>
  <c r="F43"/>
  <c r="D42"/>
  <c r="E43"/>
  <c r="D60"/>
  <c r="F172"/>
  <c r="E20" i="14"/>
  <c r="C20"/>
  <c r="D207" i="4" l="1"/>
  <c r="F42"/>
  <c r="E42"/>
  <c r="C140"/>
  <c r="F141"/>
  <c r="E141"/>
  <c r="F73"/>
  <c r="E73"/>
  <c r="E83"/>
  <c r="F83"/>
  <c r="C4"/>
  <c r="F4" s="1"/>
  <c r="F60"/>
  <c r="E60"/>
  <c r="D10" i="15"/>
  <c r="D12"/>
  <c r="D9" s="1"/>
  <c r="E4" i="4" l="1"/>
  <c r="C207"/>
  <c r="F207" s="1"/>
  <c r="E140"/>
  <c r="F140"/>
  <c r="H39" i="14"/>
  <c r="F32"/>
  <c r="F57"/>
  <c r="E207" i="4" l="1"/>
  <c r="C52" i="14"/>
  <c r="D15" i="15"/>
  <c r="F52" i="14"/>
  <c r="E6"/>
  <c r="H58" l="1"/>
  <c r="H56"/>
  <c r="H55"/>
  <c r="H53"/>
  <c r="H51"/>
  <c r="H50"/>
  <c r="H49"/>
  <c r="H48"/>
  <c r="H46"/>
  <c r="H44"/>
  <c r="H43"/>
  <c r="H41"/>
  <c r="H40"/>
  <c r="H38"/>
  <c r="H37"/>
  <c r="H35"/>
  <c r="H34"/>
  <c r="H33"/>
  <c r="H31"/>
  <c r="H30"/>
  <c r="H29"/>
  <c r="H28"/>
  <c r="H26"/>
  <c r="H25"/>
  <c r="H24"/>
  <c r="H23"/>
  <c r="H22"/>
  <c r="H21"/>
  <c r="H19"/>
  <c r="H18"/>
  <c r="H17"/>
  <c r="H8"/>
  <c r="H14"/>
  <c r="H11"/>
  <c r="H9"/>
  <c r="H7"/>
  <c r="E57"/>
  <c r="H57" s="1"/>
  <c r="E54"/>
  <c r="E52"/>
  <c r="E47"/>
  <c r="E45"/>
  <c r="E42"/>
  <c r="E36"/>
  <c r="E32"/>
  <c r="E27"/>
  <c r="E15"/>
  <c r="F17" i="15"/>
  <c r="F18"/>
  <c r="E19"/>
  <c r="E21"/>
  <c r="E17"/>
  <c r="E12"/>
  <c r="E10"/>
  <c r="D21"/>
  <c r="D19"/>
  <c r="D17"/>
  <c r="D14" s="1"/>
  <c r="D8" s="1"/>
  <c r="C57" i="14"/>
  <c r="F54"/>
  <c r="C54"/>
  <c r="F47"/>
  <c r="C47"/>
  <c r="F45"/>
  <c r="C45"/>
  <c r="F42"/>
  <c r="C42"/>
  <c r="F36"/>
  <c r="C36"/>
  <c r="D32"/>
  <c r="D59" s="1"/>
  <c r="C32"/>
  <c r="F27"/>
  <c r="C27"/>
  <c r="F20"/>
  <c r="F15"/>
  <c r="C15"/>
  <c r="F6"/>
  <c r="C6"/>
  <c r="E9" i="15" l="1"/>
  <c r="E8"/>
  <c r="E7" s="1"/>
  <c r="H54" i="14"/>
  <c r="H45"/>
  <c r="H32"/>
  <c r="H52"/>
  <c r="H42"/>
  <c r="H47"/>
  <c r="H36"/>
  <c r="H27"/>
  <c r="H20"/>
  <c r="H15"/>
  <c r="H6"/>
  <c r="E59"/>
  <c r="D7" i="15"/>
  <c r="F59" i="14"/>
  <c r="C59"/>
  <c r="H59" l="1"/>
  <c r="F14" i="15"/>
</calcChain>
</file>

<file path=xl/sharedStrings.xml><?xml version="1.0" encoding="utf-8"?>
<sst xmlns="http://schemas.openxmlformats.org/spreadsheetml/2006/main" count="550" uniqueCount="487">
  <si>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</si>
  <si>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</si>
  <si>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</si>
  <si>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</si>
  <si>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</si>
  <si>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</si>
  <si>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</si>
  <si>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</si>
  <si>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</si>
  <si>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</si>
  <si>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</si>
  <si>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</si>
  <si>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</si>
  <si>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</si>
  <si>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</si>
  <si>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</si>
  <si>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</si>
  <si>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</si>
  <si>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</si>
  <si>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</si>
  <si>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</si>
  <si>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</si>
  <si>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</si>
  <si>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</si>
  <si>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</si>
  <si>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</si>
  <si>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</si>
  <si>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</si>
  <si>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</si>
  <si>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</si>
  <si>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</si>
  <si>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</si>
  <si>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</si>
  <si>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</si>
  <si>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</si>
  <si>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</si>
  <si>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</si>
  <si>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</si>
  <si>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</si>
  <si>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</si>
  <si>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</si>
  <si>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</si>
  <si>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</si>
  <si>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</si>
  <si>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</si>
  <si>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</si>
  <si>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</si>
  <si>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</si>
  <si>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</si>
  <si>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</si>
  <si>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</si>
  <si>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</si>
  <si>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</si>
  <si>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</si>
  <si>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</si>
  <si>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</si>
  <si>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</si>
  <si>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</si>
  <si>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</si>
  <si>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</si>
  <si>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</si>
  <si>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</si>
  <si>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</si>
  <si>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</si>
  <si>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</si>
  <si>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</si>
  <si>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</si>
  <si>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</si>
  <si>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</si>
  <si>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</si>
  <si>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</si>
  <si>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</si>
  <si>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901  1  13  01994  04  0004  130</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</si>
  <si>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</si>
  <si>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</si>
  <si>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</si>
  <si>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</si>
  <si>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</si>
  <si>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</si>
  <si>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</si>
  <si>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</si>
  <si>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</si>
  <si>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</si>
  <si>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902  1  14  02043  04  0001  410</t>
  </si>
  <si>
    <t>902  1  14  02043  04  0002  410</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</si>
  <si>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</si>
  <si>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</si>
  <si>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</si>
  <si>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</si>
  <si>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</si>
  <si>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</si>
  <si>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</si>
  <si>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</si>
  <si>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</si>
  <si>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</si>
  <si>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</si>
  <si>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</si>
  <si>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</si>
  <si>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</si>
  <si>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</si>
  <si>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</si>
  <si>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</si>
  <si>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</si>
  <si>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</si>
  <si>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</si>
  <si>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</si>
  <si>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</si>
  <si>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</si>
  <si>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</si>
  <si>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</si>
  <si>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</si>
  <si>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</si>
  <si>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</si>
  <si>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</si>
  <si>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</si>
  <si>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</si>
  <si>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</si>
  <si>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</si>
  <si>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</si>
  <si>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</si>
  <si>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t>
  </si>
  <si>
    <t>СУБСИДИИ</t>
  </si>
  <si>
    <t>ПРОЧИЕ субсидии бюджетам городских округов</t>
  </si>
  <si>
    <t>Субсидии на осуществление мероприятий по организации питания в муниципальных общеобразовательных учреждениях</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</si>
  <si>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</si>
  <si>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СУБВЕНЦИИ</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</si>
  <si>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</si>
  <si>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</si>
  <si>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</si>
  <si>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</si>
  <si>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</si>
  <si>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</si>
  <si>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Прочие субвенции бюджетам городских округов</t>
  </si>
  <si>
    <t>ИТОГО ДОХОДОВ</t>
  </si>
  <si>
    <t>902  1  11  05012  04  0001  120</t>
  </si>
  <si>
    <t>902  1  11  05012  04  0002  120</t>
  </si>
  <si>
    <t>902  1  14  02043  04  0000  410</t>
  </si>
  <si>
    <t>141  1  16  25050  01  6000  140</t>
  </si>
  <si>
    <t xml:space="preserve"> </t>
  </si>
  <si>
    <t>182  1  06  06032  04  0000  110</t>
  </si>
  <si>
    <t>182  1  06  06042  04  0000  110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</si>
  <si>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</si>
  <si>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</si>
  <si>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</si>
  <si>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</si>
  <si>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</si>
  <si>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</si>
  <si>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</si>
  <si>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</si>
  <si>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</si>
  <si>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</si>
  <si>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</si>
  <si>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</si>
  <si>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</si>
  <si>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</si>
  <si>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</si>
  <si>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</si>
  <si>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</si>
  <si>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</si>
  <si>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901  2  18  04010  04  0000  180</t>
  </si>
  <si>
    <t>017  1  16  90040  04  0000  140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</si>
  <si>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</si>
  <si>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</si>
  <si>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</si>
  <si>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</si>
  <si>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</si>
  <si>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Налог, взимаемый в связи с применением упрощенной системы налогообложения</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</si>
  <si>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</si>
  <si>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027  1  16  90040  04  0000  140</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</si>
  <si>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</si>
  <si>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</si>
  <si>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</si>
  <si>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</si>
  <si>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</si>
  <si>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</si>
  <si>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</si>
  <si>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</si>
  <si>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</si>
  <si>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</si>
  <si>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</si>
  <si>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</si>
  <si>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</si>
  <si>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</si>
  <si>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</si>
  <si>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</si>
  <si>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</si>
  <si>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</si>
  <si>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</si>
  <si>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</si>
  <si>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</si>
  <si>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</si>
  <si>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</si>
  <si>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</si>
  <si>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</si>
  <si>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</si>
  <si>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</si>
  <si>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</si>
  <si>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</si>
  <si>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</si>
  <si>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</si>
  <si>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</si>
  <si>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</si>
  <si>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</si>
  <si>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</si>
  <si>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</si>
  <si>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</si>
  <si>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</si>
  <si>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</si>
  <si>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</si>
  <si>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</si>
  <si>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</si>
  <si>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</si>
  <si>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</si>
  <si>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</si>
  <si>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</si>
  <si>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</si>
  <si>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</si>
  <si>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</si>
  <si>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</si>
  <si>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</si>
  <si>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</si>
  <si>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</si>
  <si>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</si>
  <si>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</si>
  <si>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</si>
  <si>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</si>
  <si>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</si>
  <si>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</si>
  <si>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</si>
  <si>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</si>
  <si>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</si>
  <si>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</si>
  <si>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</si>
  <si>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</si>
  <si>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</si>
  <si>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</si>
  <si>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</si>
  <si>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</si>
  <si>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</si>
  <si>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</si>
  <si>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</si>
  <si>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</si>
  <si>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</si>
  <si>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</si>
  <si>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</si>
  <si>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</si>
  <si>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</si>
  <si>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</si>
  <si>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</si>
  <si>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</si>
  <si>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</si>
  <si>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</si>
  <si>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</si>
  <si>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</si>
  <si>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</si>
  <si>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</si>
  <si>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</si>
  <si>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</si>
  <si>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</si>
  <si>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</si>
  <si>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</si>
  <si>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</si>
  <si>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</si>
  <si>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</si>
  <si>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</si>
  <si>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</si>
  <si>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</si>
  <si>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</si>
  <si>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</si>
  <si>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</si>
  <si>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</si>
  <si>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</si>
  <si>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</si>
  <si>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</si>
  <si>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</si>
  <si>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</si>
  <si>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</si>
  <si>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</si>
  <si>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</si>
  <si>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</si>
  <si>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</si>
  <si>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</si>
  <si>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</si>
  <si>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</si>
  <si>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</si>
  <si>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</si>
  <si>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</si>
  <si>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</si>
  <si>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</si>
  <si>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</si>
  <si>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</si>
  <si>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</si>
  <si>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</si>
  <si>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160  1  16  08010  01  6000  140</t>
  </si>
  <si>
    <t>045  1  16  90040  04  0000  140</t>
  </si>
  <si>
    <t xml:space="preserve">Прочие доходы от оказания платных услуг (работ) получателями средств бюджетов городских округов (прочие доходы от оказания платных услуг (работ) </t>
  </si>
  <si>
    <t xml:space="preserve"> Дополнительное образование детей</t>
  </si>
  <si>
    <t>Минимальный налог, зачисляемый в бюджеты субъектов Российской Федерации (за налоговые периоды, истекшие до 1 января 2016 года)</t>
  </si>
  <si>
    <t>182  1  05  03020  01  0000  110</t>
  </si>
  <si>
    <t>Единый сельскохозяйственный налог (за налоговые периоды, истекшие до 1 января 2011 года)</t>
  </si>
  <si>
    <t>000  1  09  00000  00  0000  000</t>
  </si>
  <si>
    <t>ЗАДОЛЖЕННОСТЬ И ПЕРЕРАСЧЕТЫ ПО ОТМЕНЕННЫМ НАЛОГАМ, СБОРАМ И ИНЫМ ОБЯЗАТЕЛЬНЫМ ПЛАТЕЖАМ</t>
  </si>
  <si>
    <t>182  1  09  04052  04  0000  110</t>
  </si>
  <si>
    <t>Земельный налог (по обязательствам, возникшим до 1 января 2006 года), мобилизуемый на территориях городских округов</t>
  </si>
  <si>
    <t xml:space="preserve">902  1  11  05024 04 0001  120 </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</si>
  <si>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</si>
  <si>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</si>
  <si>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188  1  16 4 3000  01  6000  140</t>
  </si>
  <si>
    <t>321  1  16 4 3000  01  6000  140</t>
  </si>
  <si>
    <t>902  1  17  01040  04  0000  180</t>
  </si>
  <si>
    <t>000  2  02  10000  00  0000  151</t>
  </si>
  <si>
    <t>919  2  02  15001  04  0000  151</t>
  </si>
  <si>
    <t xml:space="preserve"> 000  2  02  20000  00  0000  151</t>
  </si>
  <si>
    <t>000  2  02  29999  04  0000  151</t>
  </si>
  <si>
    <t>906  2  02  29990 04  0000  151</t>
  </si>
  <si>
    <t>919  2  02  29990 04  0000  151</t>
  </si>
  <si>
    <t>000  2  02  30000  00  0000  151</t>
  </si>
  <si>
    <t>901 2  02  30022  04  0000  151</t>
  </si>
  <si>
    <t>901  2  02  30024  04  0000  151</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</si>
  <si>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 выезжающих из районов Крайнего Севера и приравненных к ним местностей</t>
  </si>
  <si>
    <t>901  2  02  35120  04  0000  151</t>
  </si>
  <si>
    <t>901  2  02  35250  04  0000  151</t>
  </si>
  <si>
    <t>000  2  02  39999  04  0000  151</t>
  </si>
  <si>
    <t>906  2  02  39999  04  0000  151</t>
  </si>
  <si>
    <t>000  2  19  00000  04  0000  151</t>
  </si>
  <si>
    <t>901  2  19  60010  04  0000  151</t>
  </si>
  <si>
    <t>906  2  19  60010  04  0000  151</t>
  </si>
  <si>
    <t>081  1  16  25060  01  6000  140</t>
  </si>
  <si>
    <t>188  1  16  28000  01  6000  140</t>
  </si>
  <si>
    <t>000  1  16 43000  01  6000  140</t>
  </si>
  <si>
    <t>Дотации из областного бюджета  на выравнивание бюджетной обеспеченности между поселениями, расположенными на территории Свердловской области</t>
  </si>
  <si>
    <t>Субсидии на организацию отдыха детей в каникулярное время, включая мероприятия по обеспечению безопасности их жизни и здоровья</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</si>
  <si>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</si>
  <si>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Субвенции на осуществление государственных полномочий РФ по  предоставлению мер социальной поддержка по оплате жилого помещения и коммунальных услуг</t>
  </si>
  <si>
    <t>Субвенции на финансовое обеспечение  государственных гарантий на реализацию права  на получение общедоступного и бесплатного дошкольного, начального общего, основного общего, среднего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организациях</t>
  </si>
  <si>
    <t>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t>
  </si>
  <si>
    <t>Объем средств по решению о бюджете на 2018 год, тыс. руб.</t>
  </si>
  <si>
    <t>182  1  05  02020  02  0000  110</t>
  </si>
  <si>
    <t>Единый налог на вмененный доход для отдельных видов деятельности (за налоговые периоды, истекшие до 1 января 2011 года)</t>
  </si>
  <si>
    <t>902  1  11  05074  04  0007  120</t>
  </si>
  <si>
    <t>908  1  13  01994  04  0004  130</t>
  </si>
  <si>
    <t>000 1 13  02000  00  0000 130</t>
  </si>
  <si>
    <t>Доходы от компенсации затрат государства</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</si>
  <si>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</si>
  <si>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</si>
  <si>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000   1 14   06000  00  0000 430</t>
  </si>
  <si>
    <t>Доходы от продажи земельных участков, находящихся в государственной и муниципальной собственности</t>
  </si>
  <si>
    <t>000  1  16  03000  00  0000 140</t>
  </si>
  <si>
    <t>Денежные взыскания (штрафы) за нарушение законодательства о налогах и сборах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</si>
  <si>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</si>
  <si>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</si>
  <si>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</si>
  <si>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</si>
  <si>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</si>
  <si>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</si>
  <si>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</si>
  <si>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</si>
  <si>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</si>
  <si>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</si>
  <si>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004 1  16  33040  04  0000  140</t>
  </si>
  <si>
    <t>000  1 16  35000  00  0000  140</t>
  </si>
  <si>
    <t>Суммы по искам о возмещении вреда, причиненного окружающей среде</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</si>
  <si>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</si>
  <si>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</si>
  <si>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</si>
  <si>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</si>
  <si>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081  1  16  90040  04  6000  140</t>
  </si>
  <si>
    <t>Объем средств по решению о бюджете на 2018 год  в тысячах рублей</t>
  </si>
  <si>
    <t>182  1  05  01000  00  0000  110</t>
  </si>
  <si>
    <t>182  1  05  01011  01  0000  110</t>
  </si>
  <si>
    <t>182  1  05  01021  01  0000  110</t>
  </si>
  <si>
    <t>182  1  05  01050  01  1000  110</t>
  </si>
  <si>
    <t>000  1  11  05074  00  0000  120</t>
  </si>
  <si>
    <t>000  2  02  40000  00  0000  151</t>
  </si>
  <si>
    <t>ИНЫЕ МЕЖБЮДЖЕТНЫЕ ТРАНСФЕРТЫ</t>
  </si>
  <si>
    <t>901  2  02  49999  04  0000  151</t>
  </si>
  <si>
    <t xml:space="preserve">межбюджетные трансферты бюджетам муниципальных образований, расположенных на территории Свердловской области, на проведение голосования по отбору общественных территорий, подлежащих благоустройству, в рамках реализации муниципальных программ формирования современной городской среды </t>
  </si>
  <si>
    <t>000  2  07  04000  04  0000  180</t>
  </si>
  <si>
    <t>Прочие безвозмездные поступления в бюджеты городских округов</t>
  </si>
  <si>
    <t>901  2  07  04050  04  0000  180</t>
  </si>
  <si>
    <t>919  1  13  02994  04  0001  130</t>
  </si>
  <si>
    <t>000  1  13  02994  04  0003  130</t>
  </si>
  <si>
    <t>901  1  13  02994  04  0003  130</t>
  </si>
  <si>
    <t>000  1  16  25050  01  6000  140</t>
  </si>
  <si>
    <t>000  1  16  25060  01  6000  140</t>
  </si>
  <si>
    <t>161 1  16  33040  04  6000  140</t>
  </si>
  <si>
    <t>182  1  16  90040  04  6000  140</t>
  </si>
  <si>
    <t>192  1  16  90040  04  6000  140</t>
  </si>
  <si>
    <t>902  1  16  90040  04  6000  140</t>
  </si>
  <si>
    <t>906  1  17  01040  04  0000  180</t>
  </si>
  <si>
    <t>Прочие неналоговые доходы бюджетов городских округов</t>
  </si>
  <si>
    <t>901  2  02  25527  04  0000  151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</si>
  <si>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</si>
  <si>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901  2  02  25555  04  0000  151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</si>
  <si>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</si>
  <si>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901  2  02  35462  04  0000  151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</si>
  <si>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</si>
  <si>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906  2  18  04010  04  0000  180</t>
  </si>
  <si>
    <t>908  2  18  04020  04  0000  180</t>
  </si>
  <si>
    <t>Сумма бюджетных назначений на 2018 год (в тыс.руб.)</t>
  </si>
  <si>
    <t>901  2  02  20051  04  0000  151</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</si>
  <si>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</si>
  <si>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906   2  02   25027  04 0000 151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</si>
  <si>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</si>
  <si>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906  2 02  25097 04 0000 151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</si>
  <si>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</si>
  <si>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901  2  02  29990 04  0000  151</t>
  </si>
  <si>
    <t>Субсидии из областного бюджета местному бюджету, предоставление которых предусмотрено государственной программой Свердловской области "Реализация молодежной политики и патриотического воспитания граждан в Свердловской области до 2024 года", на осуществление работы с молодежью</t>
  </si>
  <si>
    <t xml:space="preserve">Межбюджетные трансферты, предоставление которых предусмотрено  государственной программой Свердловской области "Развитие транспортного комплекса Свердловской области до 2024 года", на строительство, реконструкцию, капитальный ремонт, ремонт автомобильных дорог  общего пользования местного значения   </t>
  </si>
  <si>
    <t>908  2  02  49999  04  0000  151</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</si>
  <si>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</si>
  <si>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100 1  03  02000  01  0000  110</t>
  </si>
  <si>
    <t>100  1  03  02230  01  0000  110</t>
  </si>
  <si>
    <t>100  1  03  02240  01  0000  110</t>
  </si>
  <si>
    <t>100  1  03  02250  01  0000  110</t>
  </si>
  <si>
    <t>100  1  03  02260  01  0000  110</t>
  </si>
  <si>
    <t>Денежные взыскания (штрафы) за нарушение лесного законодательства на лесных участках, находящихся в собственности городских округов</t>
  </si>
  <si>
    <t>901  2  02  20216  04  0000  151</t>
  </si>
  <si>
    <t>Субсидии,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2024 года" на капитальный ремонт автомобильных дорог общего пользования местного значения</t>
  </si>
  <si>
    <t>Субсидии на обеспечение мероприятий по оборудованию спортивных площадок в общеобразовательных организациях</t>
  </si>
  <si>
    <t>Межбюджетные трансферты, передаваемые бюджетам городских округов  на обеспечение оплаты труда работников муниципальных учреждений в размере не ниже минимального размера оплаты труда в 2018 году</t>
  </si>
  <si>
    <t>902  1  08  07150  01  0000  110</t>
  </si>
  <si>
    <t>Государственная пошлина за выдачу разрешения на установку рекламной конструкции</t>
  </si>
  <si>
    <t xml:space="preserve">901 2 02  25127  04  0000  151
</t>
  </si>
  <si>
    <t xml:space="preserve">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
</t>
  </si>
  <si>
    <t>901  2  02  25497  04  0000  151</t>
  </si>
  <si>
    <t xml:space="preserve">Субсидии бюджетам городских округов на реализацию мероприятий по обеспечению жильем молодых семей
</t>
  </si>
  <si>
    <t>901  2  02  29999 04  0000  151</t>
  </si>
  <si>
    <t>Субсидии  из областного бюджета местному бюджету,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t>
  </si>
  <si>
    <t>906  2  02  29999 04  0000  151</t>
  </si>
  <si>
    <t>Субсидии бюджетам  на создание современной образовательной среды для школьников в рамках программы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</si>
  <si>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906  2  02  49999  04  0000  151</t>
  </si>
  <si>
    <t>Межбюджетные трансферты, из резервного фонда Правительства Свердловской области на замену стояков, разводки  и розлива системы отопления в  МАДОУ детский сад №39 "Родничок"</t>
  </si>
  <si>
    <t>318  1  16  90040  04  6000  140</t>
  </si>
  <si>
    <t>919  1  17  01040  04  0000  180</t>
  </si>
  <si>
    <t>901  1  17  05040  04  0000  180</t>
  </si>
  <si>
    <t>908  2 02   25519  04  0000   151</t>
  </si>
  <si>
    <t>Субсидии в рамках государственной программы Свердловской области "Повышение инвестиционной привлекательности Свердловской области до 2024 года", в 2017 году на развитие объектов, предназначенных для организации досуга жителей муниципальных образований, расположенных на территории Свердловской области</t>
  </si>
  <si>
    <t>188  1  16  25073  04  0000  140</t>
  </si>
  <si>
    <t>901  2  02  20077  04  0000  151</t>
  </si>
  <si>
    <t>Субсидии из областного бюджета местному бюджету на реализацию мероприятий по переселению граждан из жилых помещений признанных непригодными для проживания</t>
  </si>
  <si>
    <t>Субсидии на подготовку молодых граждан к военной службе в 2016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</si>
  <si>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908  2  02  29999 04  0000  151</t>
  </si>
  <si>
    <t>Субсидии из областного бюджета на реализацию мер по обеспечению целевых показателей, установленных указами Президента РФ по повышению оплаты труда работников бюджетной сферы, в муниципальных учреждениях культуры в 2018 году</t>
  </si>
  <si>
    <r>
      <t xml:space="preserve">    </t>
    </r>
    <r>
      <rPr>
        <vertAlign val="superscript"/>
        <sz val="12"/>
        <rFont val="Times New Roman"/>
        <family val="1"/>
        <charset val="204"/>
      </rPr>
      <t>1*</t>
    </r>
    <r>
      <rPr>
        <sz val="12"/>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13 681,42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</si>
  <si>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</si>
  <si>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</si>
  <si>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</si>
  <si>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</si>
  <si>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t>
  </si>
  <si>
    <t>Прочие доходы от компенсации затрат бюджетов городских округов (возврат дебиторской задолженности прошлых лет)</t>
  </si>
  <si>
    <t>Прочие доходы от компенсации затрат бюджетов городских округов (прочие доходы)</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</si>
  <si>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</si>
  <si>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</si>
  <si>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t>Субсидии бюджетам городских округов на строительство и реконструкцию спортивных объектов муниципальной собственности, включая малобюджетные физкультурно-спортивные объекты шаговой доступности</t>
  </si>
  <si>
    <t>Субсидии на выплату денежного поощрения лучшим  муниципальных учреждениям культуры, находящихся на территории сельских поселений Свердловской области</t>
  </si>
  <si>
    <t xml:space="preserve">Субсидии на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(подписку)периодических изданий) </t>
  </si>
  <si>
    <t>Субсидии из областного бюджета, предоставление которых предусмотрено государственной программой Свердловской области "Реализация молодежной политики и патриотического воспитания граждан в Свердловской области до 2024 года" на подготовку молодых граждан к военной службе в 20108 году</t>
  </si>
  <si>
    <t xml:space="preserve">Межбюджетные трансферты из резервного фонда Правительства Свердловской области  на строительство объекта капитального строительства "Котельная №1 по ул. горького в с.Конево, Невьянского райцона, Свердловской области" мощностью 0,84 МВт.                                                                                                                                                                                                                            </t>
  </si>
  <si>
    <t xml:space="preserve">Межбюджетные трансферты из резервного фонда Правительства Свердловской области  на капитальный ремонт участка тепловой сети от условной точки 70 по ул. Матвеева, д. 26 до условной точки 84 по ул. Чапаева, д. 32 в городе Невьянске                                                                                                                                                                                                                            </t>
  </si>
  <si>
    <t>Межбюджетные трансферты бюджетам городских округов для содействия достижению и (или) поощерения достижения наилучших значений показателей деятельности органов местного самоуправления городских округов, расположенных на территории Свердловской области</t>
  </si>
  <si>
    <t>908  2  19  60010  04  0000  151</t>
  </si>
  <si>
    <t xml:space="preserve"> по состоянию на 01.12.2018 года</t>
  </si>
  <si>
    <t>Исполнено    на 01.12.2018г., в тыс. руб.</t>
  </si>
  <si>
    <t>на 01.12.2018г.</t>
  </si>
  <si>
    <t>Исполнение на 01.12.2018г., в тысячах рублей</t>
  </si>
  <si>
    <t>на  01.12.2018г.</t>
  </si>
  <si>
    <t>Исполнение бюджета Невьянского городского округа по состоянию на 01.12.2018 г.</t>
  </si>
  <si>
    <t>Сумма фактического поступления на 01.12.2018 г.                  (в тыс.руб.)</t>
  </si>
  <si>
    <t>Отклонение от плана     (+;-)</t>
  </si>
  <si>
    <t>182  1  05  01012  01  0000  110</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</si>
  <si>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</si>
  <si>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r>
      <t xml:space="preserve">Налог, взимаемый в связи с применением </t>
    </r>
    <r>
      <rPr>
        <b/>
        <sz val="9"/>
        <rFont val="Times New Roman"/>
        <family val="1"/>
        <charset val="204"/>
      </rPr>
      <t xml:space="preserve">патентной системы </t>
    </r>
    <r>
      <rPr>
        <sz val="9"/>
        <rFont val="Times New Roman"/>
        <family val="1"/>
        <charset val="204"/>
      </rPr>
      <t>налогообложения, зачисляемый в бюджеты городских округов</t>
    </r>
  </si>
  <si>
    <r>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t>
    </r>
    <r>
      <rPr>
        <b/>
        <sz val="9"/>
        <rFont val="Times New Roman"/>
        <family val="1"/>
        <charset val="204"/>
      </rPr>
      <t>являющихся памятниками историии</t>
    </r>
    <r>
      <rPr>
        <sz val="9"/>
        <rFont val="Times New Roman"/>
        <family val="1"/>
        <charset val="204"/>
      </rPr>
      <t>, культуры и градостроительства муниципальной формы собственности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</si>
  <si>
    <t>Доходы от продажи квартир, находящихся в собственности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</si>
  <si>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</si>
  <si>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r>
      <t xml:space="preserve">Денежные взыскания (штрафы) за нарушение законодательства Российской Федерации </t>
    </r>
    <r>
      <rPr>
        <b/>
        <sz val="9"/>
        <color theme="1"/>
        <rFont val="Times New Roman"/>
        <family val="1"/>
        <charset val="204"/>
      </rPr>
      <t xml:space="preserve">о контрактной системе в сфере закупок </t>
    </r>
    <r>
      <rPr>
        <sz val="9"/>
        <color theme="1"/>
        <rFont val="Times New Roman"/>
        <family val="1"/>
        <charset val="204"/>
      </rPr>
      <t>товаров, работ, услуг для обеспечения государственных и муниципальных нужд</t>
    </r>
  </si>
  <si>
    <t>Дотации бюджетам городских округов на выравнивание бюджетной обеспеченности муниципальных районов (городских округов) между муниципальными районами (городскими округами), расположенные на территории Свердловской области</t>
  </si>
  <si>
    <t xml:space="preserve">901  2  02  29999  04  0000  151  </t>
  </si>
  <si>
    <t>Cубсидии на предоставление социальных выплат молодым семьям на приобретение (строительство) жилья</t>
  </si>
  <si>
    <t xml:space="preserve">Субсидии на осуществление мероприятий, направленных на устранение нарушений, выявленных органами государственного надзора в муниципальных образовательных организациях </t>
  </si>
  <si>
    <t xml:space="preserve">Межбюджетные трансферты, из резервного фонда Правительства Свердловской области на  устройство металлического забора с калитками и воротами  в  МАДОУ детский сад №39 "Родничок".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</si>
  <si>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</si>
  <si>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</si>
  <si>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</si>
  <si>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</si>
  <si>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находящегося в казне городских округов )</t>
  </si>
</sst>
</file>

<file path=xl/styles.xml><?xml version="1.0" encoding="utf-8"?>
<styleSheet xmlns="http://schemas.openxmlformats.org/spreadsheetml/2006/main">
  <numFmts count="5">
    <numFmt numFmtId="164" formatCode="0.0"/>
    <numFmt numFmtId="165" formatCode="0000"/>
    <numFmt numFmtId="166" formatCode="#,##0.0"/>
    <numFmt numFmtId="167" formatCode="0.0%"/>
    <numFmt numFmtId="168" formatCode="#,##0.00000"/>
  </numFmts>
  <fonts count="47">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theme="1"/>
      <name val="Times New Roman"/>
      <family val="1"/>
      <charset val="204"/>
    </font>
    <font>
      <b/>
      <i/>
      <sz val="10"/>
      <name val="Times New Roman"/>
      <family val="1"/>
      <charset val="204"/>
    </font>
    <font>
      <sz val="10"/>
      <name val="Arial"/>
      <family val="2"/>
      <charset val="204"/>
    </font>
    <font>
      <sz val="9"/>
      <name val="Times New Roman"/>
      <family val="1"/>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sz val="11"/>
      <color theme="1"/>
      <name val="Calibri"/>
      <family val="2"/>
      <charset val="204"/>
      <scheme val="minor"/>
    </font>
    <font>
      <b/>
      <sz val="10"/>
      <color theme="1"/>
      <name val="Times New Roman"/>
      <family val="1"/>
      <charset val="204"/>
    </font>
    <font>
      <sz val="10"/>
      <color rgb="FF000000"/>
      <name val="Times New Roman"/>
      <family val="1"/>
      <charset val="204"/>
    </font>
    <font>
      <b/>
      <sz val="9"/>
      <name val="Times New Roman"/>
      <family val="1"/>
      <charset val="204"/>
    </font>
    <font>
      <sz val="9"/>
      <color theme="1"/>
      <name val="Times New Roman"/>
      <family val="1"/>
      <charset val="204"/>
    </font>
    <font>
      <b/>
      <sz val="9"/>
      <color theme="1"/>
      <name val="Times New Roman"/>
      <family val="1"/>
      <charset val="204"/>
    </font>
    <font>
      <b/>
      <sz val="8"/>
      <name val="Times New Roman"/>
      <family val="1"/>
      <charset val="204"/>
    </font>
    <font>
      <vertAlign val="superscript"/>
      <sz val="12"/>
      <name val="Times New Roman"/>
      <family val="1"/>
      <charset val="204"/>
    </font>
    <font>
      <b/>
      <sz val="11"/>
      <color theme="1"/>
      <name val="Calibri"/>
      <family val="2"/>
      <charset val="204"/>
      <scheme val="minor"/>
    </font>
    <font>
      <i/>
      <sz val="11"/>
      <color theme="1"/>
      <name val="Calibri"/>
      <family val="2"/>
      <charset val="204"/>
      <scheme val="minor"/>
    </font>
    <font>
      <b/>
      <sz val="9"/>
      <color rgb="FF000000"/>
      <name val="Times New Roman"/>
      <family val="1"/>
      <charset val="204"/>
    </font>
    <font>
      <b/>
      <sz val="8"/>
      <color theme="1"/>
      <name val="Times New Roman"/>
      <family val="1"/>
      <charset val="204"/>
    </font>
    <font>
      <b/>
      <i/>
      <sz val="9"/>
      <name val="Times New Roman"/>
      <family val="1"/>
      <charset val="204"/>
    </font>
    <font>
      <sz val="9"/>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cellStyleXfs>
  <cellXfs count="202">
    <xf numFmtId="0" fontId="0" fillId="0" borderId="0" xfId="0"/>
    <xf numFmtId="0" fontId="0" fillId="0" borderId="0" xfId="0"/>
    <xf numFmtId="0" fontId="3" fillId="0" borderId="0" xfId="0" applyFont="1"/>
    <xf numFmtId="0" fontId="13" fillId="0" borderId="0" xfId="0" applyFont="1"/>
    <xf numFmtId="165" fontId="11" fillId="0" borderId="1" xfId="0" applyNumberFormat="1" applyFont="1" applyBorder="1" applyAlignment="1">
      <alignment horizontal="center" vertical="center"/>
    </xf>
    <xf numFmtId="0" fontId="11" fillId="0" borderId="1" xfId="0" applyFont="1" applyBorder="1" applyAlignment="1">
      <alignment vertical="justify"/>
    </xf>
    <xf numFmtId="0" fontId="11" fillId="0" borderId="1" xfId="0" applyFont="1" applyBorder="1"/>
    <xf numFmtId="164" fontId="11" fillId="0" borderId="1" xfId="0" applyNumberFormat="1" applyFont="1" applyBorder="1"/>
    <xf numFmtId="165" fontId="14" fillId="0" borderId="1" xfId="0" applyNumberFormat="1" applyFont="1" applyBorder="1" applyAlignment="1">
      <alignment horizontal="center" wrapText="1"/>
    </xf>
    <xf numFmtId="0" fontId="14" fillId="0" borderId="1" xfId="0" applyFont="1" applyBorder="1" applyAlignment="1">
      <alignment vertical="justify" wrapText="1"/>
    </xf>
    <xf numFmtId="0" fontId="14" fillId="0" borderId="1" xfId="0" applyFont="1" applyBorder="1" applyAlignment="1">
      <alignment wrapText="1"/>
    </xf>
    <xf numFmtId="164" fontId="14" fillId="0" borderId="1" xfId="0" applyNumberFormat="1" applyFont="1" applyBorder="1"/>
    <xf numFmtId="0" fontId="0" fillId="0" borderId="0" xfId="0" applyAlignment="1">
      <alignment wrapText="1"/>
    </xf>
    <xf numFmtId="165" fontId="14" fillId="0" borderId="1" xfId="0" applyNumberFormat="1" applyFont="1" applyBorder="1" applyAlignment="1">
      <alignment horizontal="center"/>
    </xf>
    <xf numFmtId="0" fontId="14" fillId="0" borderId="1" xfId="0" applyFont="1" applyBorder="1"/>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165" fontId="11" fillId="0" borderId="0" xfId="0" applyNumberFormat="1" applyFont="1" applyBorder="1" applyAlignment="1">
      <alignment horizontal="center" vertical="center"/>
    </xf>
    <xf numFmtId="0" fontId="11" fillId="0" borderId="0" xfId="0" applyFont="1" applyBorder="1" applyAlignment="1">
      <alignment vertical="justify"/>
    </xf>
    <xf numFmtId="164" fontId="11" fillId="0" borderId="0" xfId="0" applyNumberFormat="1" applyFont="1" applyFill="1" applyBorder="1"/>
    <xf numFmtId="0" fontId="11" fillId="0" borderId="0" xfId="0" applyFont="1" applyBorder="1"/>
    <xf numFmtId="164" fontId="11" fillId="0" borderId="0" xfId="0" applyNumberFormat="1" applyFont="1" applyBorder="1"/>
    <xf numFmtId="165" fontId="14" fillId="0" borderId="0" xfId="0" applyNumberFormat="1" applyFont="1" applyBorder="1" applyAlignment="1">
      <alignment horizontal="center" wrapText="1"/>
    </xf>
    <xf numFmtId="0" fontId="14" fillId="0" borderId="0" xfId="0" applyFont="1" applyBorder="1" applyAlignment="1">
      <alignment vertical="justify" wrapText="1"/>
    </xf>
    <xf numFmtId="0" fontId="14" fillId="0" borderId="0" xfId="0" applyFont="1" applyFill="1" applyBorder="1" applyAlignment="1">
      <alignment wrapText="1"/>
    </xf>
    <xf numFmtId="0" fontId="14" fillId="0" borderId="0" xfId="0" applyFont="1" applyBorder="1" applyAlignment="1">
      <alignment wrapText="1"/>
    </xf>
    <xf numFmtId="164" fontId="14" fillId="0" borderId="0" xfId="0" applyNumberFormat="1" applyFont="1" applyBorder="1"/>
    <xf numFmtId="165" fontId="14" fillId="0" borderId="0" xfId="0" applyNumberFormat="1" applyFont="1" applyBorder="1" applyAlignment="1">
      <alignment horizontal="center"/>
    </xf>
    <xf numFmtId="164" fontId="14" fillId="0" borderId="0" xfId="0" applyNumberFormat="1" applyFont="1" applyFill="1" applyBorder="1"/>
    <xf numFmtId="0" fontId="14" fillId="0" borderId="0" xfId="0" applyFont="1" applyBorder="1"/>
    <xf numFmtId="0" fontId="14" fillId="2" borderId="1" xfId="0" applyFont="1" applyFill="1" applyBorder="1"/>
    <xf numFmtId="165" fontId="11" fillId="0" borderId="1" xfId="0" applyNumberFormat="1" applyFont="1" applyBorder="1" applyAlignment="1">
      <alignment horizontal="center" vertical="top"/>
    </xf>
    <xf numFmtId="0" fontId="11" fillId="0" borderId="1" xfId="0" applyFont="1" applyBorder="1" applyAlignment="1">
      <alignment vertical="justify" wrapText="1"/>
    </xf>
    <xf numFmtId="0" fontId="11" fillId="0" borderId="1" xfId="0" applyFont="1" applyBorder="1" applyAlignment="1">
      <alignment vertical="top"/>
    </xf>
    <xf numFmtId="165" fontId="11" fillId="0" borderId="0" xfId="0" applyNumberFormat="1" applyFont="1" applyBorder="1" applyAlignment="1">
      <alignment horizontal="center" vertical="top"/>
    </xf>
    <xf numFmtId="0" fontId="11" fillId="0" borderId="0" xfId="0" applyFont="1" applyBorder="1" applyAlignment="1">
      <alignment vertical="justify" wrapText="1"/>
    </xf>
    <xf numFmtId="0" fontId="11" fillId="0" borderId="0" xfId="0" applyFont="1" applyFill="1" applyBorder="1" applyAlignment="1">
      <alignment vertical="top"/>
    </xf>
    <xf numFmtId="0" fontId="11" fillId="0" borderId="0" xfId="0" applyFont="1" applyBorder="1" applyAlignment="1">
      <alignment vertical="top"/>
    </xf>
    <xf numFmtId="0" fontId="14" fillId="0" borderId="0" xfId="0" applyFont="1" applyFill="1" applyBorder="1"/>
    <xf numFmtId="165" fontId="11" fillId="0" borderId="1" xfId="0" applyNumberFormat="1" applyFont="1" applyBorder="1" applyAlignment="1">
      <alignment horizontal="center"/>
    </xf>
    <xf numFmtId="0" fontId="14" fillId="0" borderId="1" xfId="0" applyFont="1" applyBorder="1" applyAlignment="1">
      <alignment vertical="justify"/>
    </xf>
    <xf numFmtId="165" fontId="11" fillId="0" borderId="0" xfId="0" applyNumberFormat="1" applyFont="1" applyBorder="1" applyAlignment="1">
      <alignment horizontal="center"/>
    </xf>
    <xf numFmtId="0" fontId="11" fillId="0" borderId="0" xfId="0" applyFont="1" applyFill="1" applyBorder="1"/>
    <xf numFmtId="0" fontId="14" fillId="0" borderId="1" xfId="0" applyFont="1" applyFill="1" applyBorder="1" applyAlignment="1">
      <alignment vertical="justify" wrapText="1"/>
    </xf>
    <xf numFmtId="0" fontId="14" fillId="0" borderId="0" xfId="0" applyFont="1" applyBorder="1" applyAlignment="1">
      <alignment vertical="justify"/>
    </xf>
    <xf numFmtId="0" fontId="16" fillId="0" borderId="0" xfId="0" applyFont="1"/>
    <xf numFmtId="0" fontId="14" fillId="0" borderId="0" xfId="0" applyFont="1" applyFill="1" applyBorder="1" applyAlignment="1">
      <alignment vertical="justify" wrapText="1"/>
    </xf>
    <xf numFmtId="0" fontId="16" fillId="0" borderId="0" xfId="0" applyFont="1" applyBorder="1"/>
    <xf numFmtId="165" fontId="14" fillId="0" borderId="1" xfId="0" applyNumberFormat="1" applyFont="1" applyBorder="1" applyAlignment="1">
      <alignment horizontal="center" vertical="center"/>
    </xf>
    <xf numFmtId="165" fontId="14" fillId="0" borderId="1" xfId="0" applyNumberFormat="1" applyFont="1" applyFill="1" applyBorder="1" applyAlignment="1">
      <alignment horizontal="center"/>
    </xf>
    <xf numFmtId="165" fontId="14" fillId="0" borderId="0" xfId="0" applyNumberFormat="1" applyFont="1" applyBorder="1" applyAlignment="1">
      <alignment horizontal="center" vertical="center"/>
    </xf>
    <xf numFmtId="165" fontId="14" fillId="0" borderId="0" xfId="0" applyNumberFormat="1" applyFont="1" applyFill="1" applyBorder="1" applyAlignment="1">
      <alignment horizontal="center"/>
    </xf>
    <xf numFmtId="165" fontId="11" fillId="0" borderId="1" xfId="0" applyNumberFormat="1" applyFont="1" applyFill="1" applyBorder="1" applyAlignment="1">
      <alignment horizontal="center"/>
    </xf>
    <xf numFmtId="0" fontId="11" fillId="0" borderId="1" xfId="0" applyFont="1" applyBorder="1" applyAlignment="1">
      <alignment horizontal="center"/>
    </xf>
    <xf numFmtId="0" fontId="14" fillId="0" borderId="1" xfId="0" applyFont="1" applyBorder="1" applyAlignment="1">
      <alignment horizontal="center"/>
    </xf>
    <xf numFmtId="165" fontId="11" fillId="0" borderId="0" xfId="0" applyNumberFormat="1" applyFont="1" applyFill="1" applyBorder="1" applyAlignment="1">
      <alignment horizontal="center"/>
    </xf>
    <xf numFmtId="0" fontId="17" fillId="0" borderId="0" xfId="0" applyFont="1"/>
    <xf numFmtId="0" fontId="11" fillId="0" borderId="0" xfId="0" applyFont="1" applyBorder="1" applyAlignment="1">
      <alignment horizontal="center"/>
    </xf>
    <xf numFmtId="0" fontId="17" fillId="0" borderId="0" xfId="0" applyFont="1" applyBorder="1"/>
    <xf numFmtId="0" fontId="14" fillId="0" borderId="0" xfId="0" applyFont="1" applyBorder="1" applyAlignment="1">
      <alignment horizontal="center"/>
    </xf>
    <xf numFmtId="0" fontId="14" fillId="0" borderId="1" xfId="0" applyFont="1" applyFill="1" applyBorder="1"/>
    <xf numFmtId="0" fontId="18" fillId="0" borderId="1" xfId="0" applyFont="1" applyFill="1" applyBorder="1" applyAlignment="1">
      <alignment vertical="justify"/>
    </xf>
    <xf numFmtId="0" fontId="11" fillId="0" borderId="1" xfId="0" applyFont="1" applyFill="1" applyBorder="1"/>
    <xf numFmtId="0" fontId="3" fillId="0" borderId="0" xfId="0" applyFont="1" applyFill="1"/>
    <xf numFmtId="0" fontId="0" fillId="0" borderId="0" xfId="0" applyFill="1"/>
    <xf numFmtId="0" fontId="3" fillId="0" borderId="0" xfId="0" applyFont="1" applyBorder="1"/>
    <xf numFmtId="0" fontId="11" fillId="0" borderId="0" xfId="0" applyFont="1" applyFill="1" applyBorder="1" applyAlignment="1"/>
    <xf numFmtId="0" fontId="19" fillId="0" borderId="0" xfId="1" applyNumberFormat="1" applyFont="1" applyFill="1" applyBorder="1" applyAlignment="1">
      <alignment vertical="top" wrapText="1"/>
    </xf>
    <xf numFmtId="0" fontId="22" fillId="0" borderId="1" xfId="0" applyFont="1" applyFill="1" applyBorder="1" applyAlignment="1">
      <alignment horizontal="center" vertical="top" wrapText="1"/>
    </xf>
    <xf numFmtId="3" fontId="22" fillId="0" borderId="1" xfId="0" applyNumberFormat="1" applyFont="1" applyBorder="1" applyAlignment="1">
      <alignment horizontal="center" vertical="top" wrapText="1"/>
    </xf>
    <xf numFmtId="0" fontId="20"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8" fillId="0" borderId="0" xfId="0" applyFont="1" applyAlignment="1">
      <alignment wrapText="1"/>
    </xf>
    <xf numFmtId="0" fontId="5" fillId="0" borderId="1" xfId="0" applyFont="1" applyFill="1" applyBorder="1" applyAlignment="1">
      <alignment horizontal="center" vertical="top" wrapText="1"/>
    </xf>
    <xf numFmtId="0" fontId="0" fillId="0" borderId="1" xfId="0" applyBorder="1"/>
    <xf numFmtId="0" fontId="5"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center" wrapText="1"/>
    </xf>
    <xf numFmtId="0" fontId="30" fillId="0" borderId="1" xfId="0" applyFont="1" applyBorder="1" applyAlignment="1">
      <alignment horizontal="left" vertical="top" wrapText="1" indent="2"/>
    </xf>
    <xf numFmtId="0" fontId="28" fillId="0" borderId="1" xfId="0" applyFont="1" applyBorder="1" applyAlignment="1">
      <alignment wrapText="1"/>
    </xf>
    <xf numFmtId="0" fontId="28" fillId="0" borderId="1" xfId="0" applyFont="1" applyBorder="1" applyAlignment="1">
      <alignment horizontal="center" vertical="top"/>
    </xf>
    <xf numFmtId="0" fontId="32" fillId="0" borderId="1" xfId="0" applyFont="1" applyBorder="1" applyAlignment="1">
      <alignment horizontal="left" vertical="top" wrapText="1" indent="2"/>
    </xf>
    <xf numFmtId="0" fontId="27" fillId="0" borderId="1" xfId="0" applyFont="1" applyBorder="1" applyAlignment="1">
      <alignment wrapText="1"/>
    </xf>
    <xf numFmtId="0" fontId="27" fillId="0" borderId="1" xfId="0" applyFont="1" applyBorder="1" applyAlignment="1">
      <alignment horizontal="center" vertical="top"/>
    </xf>
    <xf numFmtId="0" fontId="27" fillId="0" borderId="1" xfId="0" applyFont="1" applyBorder="1" applyAlignment="1">
      <alignment vertical="top"/>
    </xf>
    <xf numFmtId="0" fontId="27" fillId="0" borderId="1" xfId="0" applyFont="1" applyBorder="1" applyAlignment="1">
      <alignment vertical="top" wrapText="1"/>
    </xf>
    <xf numFmtId="167" fontId="27" fillId="0" borderId="2" xfId="0" applyNumberFormat="1" applyFont="1" applyBorder="1" applyAlignment="1">
      <alignment horizontal="center" vertical="top"/>
    </xf>
    <xf numFmtId="167" fontId="27" fillId="0" borderId="1" xfId="0" applyNumberFormat="1"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Border="1" applyAlignment="1">
      <alignment horizontal="center" vertical="top" wrapText="1"/>
    </xf>
    <xf numFmtId="164" fontId="11" fillId="0" borderId="1" xfId="0" applyNumberFormat="1" applyFont="1" applyBorder="1" applyAlignment="1">
      <alignment vertical="top"/>
    </xf>
    <xf numFmtId="166" fontId="19" fillId="0" borderId="1" xfId="0" applyNumberFormat="1" applyFont="1" applyFill="1" applyBorder="1" applyAlignment="1">
      <alignment horizontal="right"/>
    </xf>
    <xf numFmtId="4" fontId="11" fillId="0" borderId="1" xfId="0" applyNumberFormat="1" applyFont="1" applyFill="1" applyBorder="1"/>
    <xf numFmtId="4" fontId="11" fillId="0" borderId="1" xfId="0" applyNumberFormat="1" applyFont="1" applyBorder="1"/>
    <xf numFmtId="4" fontId="14" fillId="0" borderId="1" xfId="0" applyNumberFormat="1" applyFont="1" applyFill="1" applyBorder="1" applyAlignment="1">
      <alignment wrapText="1"/>
    </xf>
    <xf numFmtId="4" fontId="14" fillId="0" borderId="1" xfId="0" applyNumberFormat="1" applyFont="1" applyBorder="1" applyAlignment="1">
      <alignment wrapText="1"/>
    </xf>
    <xf numFmtId="4" fontId="14" fillId="0" borderId="1" xfId="0" applyNumberFormat="1" applyFont="1" applyFill="1" applyBorder="1"/>
    <xf numFmtId="4" fontId="14" fillId="0" borderId="1" xfId="0" applyNumberFormat="1" applyFont="1" applyBorder="1"/>
    <xf numFmtId="4" fontId="14" fillId="2" borderId="1" xfId="0" applyNumberFormat="1" applyFont="1" applyFill="1" applyBorder="1"/>
    <xf numFmtId="4" fontId="11" fillId="0" borderId="1" xfId="0" applyNumberFormat="1" applyFont="1" applyFill="1" applyBorder="1" applyAlignment="1">
      <alignment vertical="top"/>
    </xf>
    <xf numFmtId="4" fontId="11" fillId="0" borderId="1" xfId="0" applyNumberFormat="1" applyFont="1" applyBorder="1" applyAlignment="1">
      <alignment vertical="top"/>
    </xf>
    <xf numFmtId="4" fontId="31" fillId="0" borderId="1" xfId="0" applyNumberFormat="1" applyFont="1" applyBorder="1" applyAlignment="1">
      <alignment horizontal="right" vertical="top" wrapText="1"/>
    </xf>
    <xf numFmtId="4" fontId="27" fillId="0" borderId="1" xfId="0" applyNumberFormat="1" applyFont="1" applyBorder="1" applyAlignment="1">
      <alignment horizontal="right" vertical="top" wrapText="1"/>
    </xf>
    <xf numFmtId="4" fontId="27" fillId="0" borderId="1" xfId="0" applyNumberFormat="1" applyFont="1" applyBorder="1" applyAlignment="1">
      <alignment vertical="top"/>
    </xf>
    <xf numFmtId="4" fontId="27" fillId="0" borderId="2" xfId="0" applyNumberFormat="1" applyFont="1" applyBorder="1" applyAlignment="1">
      <alignment horizontal="right" vertical="top"/>
    </xf>
    <xf numFmtId="4" fontId="27" fillId="0" borderId="1" xfId="0" applyNumberFormat="1" applyFont="1" applyFill="1" applyBorder="1" applyAlignment="1">
      <alignment vertical="top"/>
    </xf>
    <xf numFmtId="164" fontId="14" fillId="0" borderId="1" xfId="0" applyNumberFormat="1" applyFont="1" applyFill="1" applyBorder="1"/>
    <xf numFmtId="2" fontId="3" fillId="0" borderId="1" xfId="3" applyNumberFormat="1" applyFont="1" applyFill="1" applyBorder="1" applyAlignment="1">
      <alignment horizontal="center"/>
    </xf>
    <xf numFmtId="2" fontId="3" fillId="0" borderId="1" xfId="3" applyNumberFormat="1" applyFont="1" applyFill="1" applyBorder="1" applyAlignment="1">
      <alignment horizontal="center" wrapText="1"/>
    </xf>
    <xf numFmtId="166" fontId="14" fillId="0" borderId="1" xfId="0" applyNumberFormat="1" applyFont="1" applyFill="1" applyBorder="1" applyAlignment="1">
      <alignment horizontal="right" vertical="top"/>
    </xf>
    <xf numFmtId="2" fontId="4" fillId="0" borderId="1" xfId="3" applyNumberFormat="1" applyFont="1" applyFill="1" applyBorder="1" applyAlignment="1">
      <alignment horizontal="right"/>
    </xf>
    <xf numFmtId="2" fontId="3" fillId="0" borderId="1" xfId="3" applyNumberFormat="1" applyFont="1" applyFill="1" applyBorder="1" applyAlignment="1">
      <alignment horizontal="right"/>
    </xf>
    <xf numFmtId="4" fontId="35" fillId="0" borderId="1" xfId="0" applyNumberFormat="1" applyFont="1" applyFill="1" applyBorder="1" applyAlignment="1">
      <alignment horizontal="right" shrinkToFit="1"/>
    </xf>
    <xf numFmtId="2" fontId="5" fillId="0" borderId="1" xfId="0" applyNumberFormat="1" applyFont="1" applyFill="1" applyBorder="1" applyAlignment="1">
      <alignment horizontal="right"/>
    </xf>
    <xf numFmtId="0" fontId="5" fillId="0" borderId="1" xfId="0" applyFont="1" applyFill="1" applyBorder="1" applyAlignment="1">
      <alignment horizontal="right"/>
    </xf>
    <xf numFmtId="4" fontId="3" fillId="0" borderId="1" xfId="3" applyNumberFormat="1" applyFont="1" applyFill="1" applyBorder="1" applyAlignment="1">
      <alignment horizontal="right"/>
    </xf>
    <xf numFmtId="164" fontId="5" fillId="0" borderId="1" xfId="0" applyNumberFormat="1" applyFont="1" applyFill="1" applyBorder="1" applyAlignment="1">
      <alignment horizontal="right"/>
    </xf>
    <xf numFmtId="2" fontId="5" fillId="0" borderId="1" xfId="0" applyNumberFormat="1" applyFont="1" applyFill="1" applyBorder="1" applyAlignment="1"/>
    <xf numFmtId="2" fontId="3" fillId="0" borderId="1" xfId="0" applyNumberFormat="1" applyFont="1" applyFill="1" applyBorder="1" applyAlignment="1"/>
    <xf numFmtId="2" fontId="6" fillId="0" borderId="1" xfId="3" applyNumberFormat="1" applyFont="1" applyFill="1" applyBorder="1" applyAlignment="1">
      <alignment horizontal="right" wrapText="1"/>
    </xf>
    <xf numFmtId="2" fontId="3" fillId="0" borderId="1" xfId="3" applyNumberFormat="1" applyFont="1" applyFill="1" applyBorder="1" applyAlignment="1">
      <alignment wrapText="1"/>
    </xf>
    <xf numFmtId="0" fontId="33" fillId="0" borderId="0" xfId="0" applyFont="1" applyFill="1"/>
    <xf numFmtId="0" fontId="0" fillId="3" borderId="0" xfId="0" applyFill="1"/>
    <xf numFmtId="0" fontId="42" fillId="3" borderId="0" xfId="0" applyFont="1" applyFill="1"/>
    <xf numFmtId="0" fontId="41" fillId="3" borderId="0" xfId="0" applyFont="1" applyFill="1"/>
    <xf numFmtId="0" fontId="3" fillId="3" borderId="1" xfId="3" applyFont="1" applyFill="1" applyBorder="1" applyAlignment="1">
      <alignment horizontal="justify" vertical="top"/>
    </xf>
    <xf numFmtId="0" fontId="3" fillId="3" borderId="1" xfId="3" applyFont="1" applyFill="1" applyBorder="1" applyAlignment="1">
      <alignment vertical="top"/>
    </xf>
    <xf numFmtId="0" fontId="29" fillId="0" borderId="1" xfId="0" applyFont="1" applyFill="1" applyBorder="1" applyAlignment="1">
      <alignment horizontal="center" vertical="top" wrapText="1"/>
    </xf>
    <xf numFmtId="4" fontId="31" fillId="0" borderId="1" xfId="0" applyNumberFormat="1" applyFont="1" applyFill="1" applyBorder="1" applyAlignment="1">
      <alignment horizontal="right" vertical="top" wrapText="1"/>
    </xf>
    <xf numFmtId="4" fontId="27" fillId="0" borderId="1" xfId="0" applyNumberFormat="1" applyFont="1" applyFill="1" applyBorder="1" applyAlignment="1">
      <alignment horizontal="right" vertical="top" wrapText="1"/>
    </xf>
    <xf numFmtId="0" fontId="3" fillId="0" borderId="1" xfId="3" applyFont="1" applyFill="1" applyBorder="1" applyAlignment="1">
      <alignment vertical="top"/>
    </xf>
    <xf numFmtId="0" fontId="3" fillId="0" borderId="1" xfId="3" applyFont="1" applyFill="1" applyBorder="1" applyAlignment="1">
      <alignment horizontal="left" vertical="center"/>
    </xf>
    <xf numFmtId="0" fontId="8" fillId="0" borderId="1" xfId="1" applyFont="1" applyFill="1" applyBorder="1" applyAlignment="1">
      <alignment horizontal="center" vertical="top" wrapText="1"/>
    </xf>
    <xf numFmtId="0" fontId="8" fillId="0" borderId="1" xfId="1" applyFont="1" applyFill="1" applyBorder="1" applyAlignment="1">
      <alignment horizontal="center" vertical="top"/>
    </xf>
    <xf numFmtId="168" fontId="8" fillId="0" borderId="1" xfId="1" applyNumberFormat="1" applyFont="1" applyFill="1" applyBorder="1" applyAlignment="1">
      <alignment horizontal="center" vertical="top" wrapText="1"/>
    </xf>
    <xf numFmtId="0" fontId="37" fillId="0" borderId="1" xfId="0" applyFont="1" applyFill="1" applyBorder="1" applyAlignment="1">
      <alignment horizontal="center" vertical="top" wrapText="1"/>
    </xf>
    <xf numFmtId="0" fontId="36" fillId="0" borderId="1" xfId="1" applyFont="1" applyFill="1" applyBorder="1" applyAlignment="1">
      <alignment horizontal="center" vertical="top"/>
    </xf>
    <xf numFmtId="0" fontId="4" fillId="0" borderId="1" xfId="1" applyFont="1" applyFill="1" applyBorder="1" applyAlignment="1">
      <alignment horizontal="center" vertical="top" wrapText="1"/>
    </xf>
    <xf numFmtId="0" fontId="4" fillId="0" borderId="1" xfId="1" applyNumberFormat="1" applyFont="1" applyFill="1" applyBorder="1" applyAlignment="1">
      <alignment horizontal="center"/>
    </xf>
    <xf numFmtId="0" fontId="4" fillId="0" borderId="1" xfId="1" applyFont="1" applyFill="1" applyBorder="1" applyAlignment="1">
      <alignment horizontal="center"/>
    </xf>
    <xf numFmtId="0" fontId="36" fillId="0" borderId="1" xfId="3" applyFont="1" applyFill="1" applyBorder="1" applyAlignment="1">
      <alignment horizontal="justify" vertical="top"/>
    </xf>
    <xf numFmtId="0" fontId="36" fillId="0" borderId="1" xfId="3" applyFont="1" applyFill="1" applyBorder="1" applyAlignment="1">
      <alignment vertical="top" wrapText="1"/>
    </xf>
    <xf numFmtId="2" fontId="4" fillId="0" borderId="1" xfId="3" applyNumberFormat="1" applyFont="1" applyFill="1" applyBorder="1" applyAlignment="1">
      <alignment horizontal="center"/>
    </xf>
    <xf numFmtId="0" fontId="36" fillId="0" borderId="1" xfId="3" applyFont="1" applyFill="1" applyBorder="1" applyAlignment="1">
      <alignment horizontal="justify"/>
    </xf>
    <xf numFmtId="0" fontId="8" fillId="0" borderId="1" xfId="3" applyFont="1" applyFill="1" applyBorder="1" applyAlignment="1">
      <alignment horizontal="justify" vertical="top"/>
    </xf>
    <xf numFmtId="0" fontId="8" fillId="0" borderId="1" xfId="3" applyFont="1" applyFill="1" applyBorder="1" applyAlignment="1">
      <alignment horizontal="justify" vertical="top" wrapText="1"/>
    </xf>
    <xf numFmtId="0" fontId="36" fillId="0" borderId="1" xfId="3" applyFont="1" applyFill="1" applyBorder="1" applyAlignment="1">
      <alignment horizontal="justify" vertical="top" wrapText="1"/>
    </xf>
    <xf numFmtId="0" fontId="8" fillId="0" borderId="1" xfId="1" applyFont="1" applyFill="1" applyBorder="1" applyAlignment="1">
      <alignment horizontal="justify" vertical="top"/>
    </xf>
    <xf numFmtId="0" fontId="37" fillId="0" borderId="1" xfId="0" applyFont="1" applyFill="1" applyBorder="1" applyAlignment="1">
      <alignment vertical="top" wrapText="1"/>
    </xf>
    <xf numFmtId="2" fontId="4" fillId="0" borderId="1" xfId="3" applyNumberFormat="1" applyFont="1" applyFill="1" applyBorder="1" applyAlignment="1">
      <alignment horizontal="right" wrapText="1"/>
    </xf>
    <xf numFmtId="0" fontId="43" fillId="0" borderId="1" xfId="0" applyFont="1" applyFill="1" applyBorder="1" applyAlignment="1">
      <alignment vertical="top" wrapText="1"/>
    </xf>
    <xf numFmtId="2" fontId="34" fillId="0" borderId="1" xfId="0" applyNumberFormat="1" applyFont="1" applyFill="1" applyBorder="1" applyAlignment="1">
      <alignment horizontal="right"/>
    </xf>
    <xf numFmtId="0" fontId="8" fillId="0" borderId="1" xfId="0" applyNumberFormat="1" applyFont="1" applyFill="1" applyBorder="1" applyAlignment="1">
      <alignment vertical="top" wrapText="1"/>
    </xf>
    <xf numFmtId="0" fontId="36" fillId="0" borderId="1" xfId="0" applyNumberFormat="1" applyFont="1" applyFill="1" applyBorder="1" applyAlignment="1">
      <alignment vertical="top" wrapText="1"/>
    </xf>
    <xf numFmtId="0" fontId="34" fillId="0" borderId="1" xfId="0" applyFont="1" applyFill="1" applyBorder="1" applyAlignment="1">
      <alignment horizontal="right"/>
    </xf>
    <xf numFmtId="0" fontId="38" fillId="0" borderId="1" xfId="0" applyFont="1" applyFill="1" applyBorder="1" applyAlignment="1">
      <alignment horizontal="left" vertical="top" wrapText="1"/>
    </xf>
    <xf numFmtId="0" fontId="38" fillId="0" borderId="1" xfId="0" applyFont="1" applyFill="1" applyBorder="1" applyAlignment="1">
      <alignment horizontal="justify" vertical="top" wrapText="1"/>
    </xf>
    <xf numFmtId="49" fontId="8" fillId="0" borderId="1" xfId="0" applyNumberFormat="1" applyFont="1" applyFill="1" applyBorder="1" applyAlignment="1">
      <alignment vertical="top" wrapText="1"/>
    </xf>
    <xf numFmtId="0" fontId="36" fillId="0" borderId="1" xfId="3" applyFont="1" applyFill="1" applyBorder="1" applyAlignment="1">
      <alignment horizontal="center" vertical="center"/>
    </xf>
    <xf numFmtId="49" fontId="36" fillId="0" borderId="1" xfId="0" applyNumberFormat="1" applyFont="1" applyFill="1" applyBorder="1" applyAlignment="1">
      <alignment vertical="top" wrapText="1"/>
    </xf>
    <xf numFmtId="0" fontId="8" fillId="0" borderId="1" xfId="3" applyFont="1" applyFill="1" applyBorder="1" applyAlignment="1">
      <alignment horizontal="center" vertical="center"/>
    </xf>
    <xf numFmtId="0" fontId="44" fillId="0" borderId="1" xfId="0" applyFont="1" applyFill="1" applyBorder="1" applyAlignment="1">
      <alignment horizontal="justify" vertical="top" wrapText="1"/>
    </xf>
    <xf numFmtId="0" fontId="39" fillId="0" borderId="1" xfId="3" applyNumberFormat="1" applyFont="1" applyFill="1" applyBorder="1" applyAlignment="1">
      <alignment horizontal="justify" vertical="top" wrapText="1"/>
    </xf>
    <xf numFmtId="0" fontId="8" fillId="0" borderId="1" xfId="3" applyNumberFormat="1" applyFont="1" applyFill="1" applyBorder="1" applyAlignment="1">
      <alignment horizontal="justify" vertical="top" wrapText="1"/>
    </xf>
    <xf numFmtId="0" fontId="36" fillId="0" borderId="1" xfId="3" applyNumberFormat="1" applyFont="1" applyFill="1" applyBorder="1" applyAlignment="1">
      <alignment horizontal="justify" vertical="top" wrapText="1"/>
    </xf>
    <xf numFmtId="4" fontId="4" fillId="0" borderId="1" xfId="3" applyNumberFormat="1" applyFont="1" applyFill="1" applyBorder="1" applyAlignment="1">
      <alignment horizontal="right"/>
    </xf>
    <xf numFmtId="4" fontId="4" fillId="0" borderId="1" xfId="3" applyNumberFormat="1" applyFont="1" applyFill="1" applyBorder="1" applyAlignment="1">
      <alignment horizontal="center"/>
    </xf>
    <xf numFmtId="0" fontId="38" fillId="0" borderId="1" xfId="0" applyFont="1" applyFill="1" applyBorder="1" applyAlignment="1">
      <alignment wrapText="1"/>
    </xf>
    <xf numFmtId="0" fontId="37" fillId="0" borderId="1" xfId="0" applyFont="1" applyFill="1" applyBorder="1" applyAlignment="1">
      <alignment wrapText="1"/>
    </xf>
    <xf numFmtId="2" fontId="4" fillId="0" borderId="1" xfId="3" applyNumberFormat="1" applyFont="1" applyFill="1" applyBorder="1" applyAlignment="1"/>
    <xf numFmtId="2" fontId="34" fillId="0" borderId="1" xfId="0" applyNumberFormat="1" applyFont="1" applyFill="1" applyBorder="1" applyAlignment="1"/>
    <xf numFmtId="2" fontId="4" fillId="0" borderId="1" xfId="3" applyNumberFormat="1" applyFont="1" applyFill="1" applyBorder="1" applyAlignment="1">
      <alignment horizontal="center" wrapText="1"/>
    </xf>
    <xf numFmtId="0" fontId="36" fillId="0" borderId="1" xfId="3" applyFont="1" applyFill="1" applyBorder="1" applyAlignment="1"/>
    <xf numFmtId="0" fontId="8" fillId="0" borderId="1" xfId="3" applyFont="1" applyFill="1" applyBorder="1" applyAlignment="1">
      <alignment vertical="top"/>
    </xf>
    <xf numFmtId="0" fontId="36" fillId="0" borderId="1" xfId="3" applyFont="1" applyFill="1" applyBorder="1" applyAlignment="1">
      <alignment vertical="top"/>
    </xf>
    <xf numFmtId="0" fontId="8" fillId="0" borderId="1" xfId="3" applyFont="1" applyFill="1" applyBorder="1" applyAlignment="1">
      <alignment vertical="top" wrapText="1"/>
    </xf>
    <xf numFmtId="0" fontId="3" fillId="0" borderId="1" xfId="3" applyFont="1" applyFill="1" applyBorder="1" applyAlignment="1">
      <alignment horizontal="left" vertical="center" wrapText="1"/>
    </xf>
    <xf numFmtId="0" fontId="45" fillId="0" borderId="1" xfId="3" applyFont="1" applyFill="1" applyBorder="1" applyAlignment="1">
      <alignment horizontal="justify" vertical="top"/>
    </xf>
    <xf numFmtId="0" fontId="8" fillId="0" borderId="1" xfId="3" applyNumberFormat="1" applyFont="1" applyFill="1" applyBorder="1" applyAlignment="1">
      <alignment horizontal="justify" vertical="top"/>
    </xf>
    <xf numFmtId="0" fontId="46" fillId="0" borderId="1" xfId="0" applyFont="1" applyFill="1" applyBorder="1" applyAlignment="1">
      <alignment horizontal="justify" vertical="top"/>
    </xf>
    <xf numFmtId="2" fontId="6" fillId="0" borderId="1" xfId="3" applyNumberFormat="1" applyFont="1" applyFill="1" applyBorder="1" applyAlignment="1">
      <alignment horizontal="center"/>
    </xf>
    <xf numFmtId="0" fontId="37" fillId="0" borderId="1" xfId="0" applyNumberFormat="1" applyFont="1" applyFill="1" applyBorder="1" applyAlignment="1">
      <alignment horizontal="justify" vertical="top"/>
    </xf>
    <xf numFmtId="2" fontId="4" fillId="0" borderId="1" xfId="3" applyNumberFormat="1" applyFont="1" applyFill="1" applyBorder="1" applyAlignment="1">
      <alignment wrapText="1"/>
    </xf>
    <xf numFmtId="0" fontId="0" fillId="0" borderId="1" xfId="0" applyFill="1" applyBorder="1"/>
    <xf numFmtId="0" fontId="46" fillId="0" borderId="1" xfId="0" applyFont="1" applyFill="1" applyBorder="1" applyAlignment="1">
      <alignment vertical="top" wrapText="1"/>
    </xf>
    <xf numFmtId="0" fontId="46" fillId="0" borderId="1" xfId="0" applyFont="1" applyFill="1" applyBorder="1" applyAlignment="1">
      <alignment wrapText="1"/>
    </xf>
    <xf numFmtId="164" fontId="3" fillId="0" borderId="1" xfId="3" applyNumberFormat="1" applyFont="1" applyFill="1" applyBorder="1" applyAlignment="1">
      <alignment wrapText="1"/>
    </xf>
    <xf numFmtId="0" fontId="2" fillId="0" borderId="0" xfId="1" applyFont="1" applyFill="1" applyAlignment="1">
      <alignment horizontal="center" wrapText="1"/>
    </xf>
    <xf numFmtId="0" fontId="0" fillId="0" borderId="0" xfId="0" applyAlignment="1">
      <alignment wrapText="1"/>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Border="1" applyAlignment="1">
      <alignment horizontal="center"/>
    </xf>
    <xf numFmtId="0" fontId="14" fillId="0" borderId="0" xfId="1" applyNumberFormat="1" applyFont="1" applyFill="1" applyBorder="1" applyAlignment="1">
      <alignment horizontal="left" vertical="top" wrapText="1"/>
    </xf>
    <xf numFmtId="0" fontId="28" fillId="0" borderId="0" xfId="0" applyFont="1" applyAlignment="1">
      <alignment horizontal="center" wrapText="1"/>
    </xf>
    <xf numFmtId="0" fontId="28" fillId="0" borderId="0" xfId="0" applyFont="1" applyAlignment="1">
      <alignment horizontal="center"/>
    </xf>
    <xf numFmtId="0" fontId="21" fillId="0" borderId="0" xfId="0" applyFont="1" applyFill="1" applyBorder="1" applyAlignment="1">
      <alignment horizontal="center" vertical="top" wrapText="1"/>
    </xf>
    <xf numFmtId="0" fontId="21" fillId="0" borderId="3" xfId="0" applyFont="1" applyFill="1" applyBorder="1" applyAlignment="1">
      <alignment horizontal="center" vertical="top" wrapText="1"/>
    </xf>
    <xf numFmtId="0" fontId="23" fillId="0" borderId="0" xfId="0" applyFont="1" applyFill="1" applyBorder="1" applyAlignment="1">
      <alignment horizontal="center" vertical="top" wrapText="1"/>
    </xf>
  </cellXfs>
  <cellStyles count="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207"/>
  <sheetViews>
    <sheetView topLeftCell="A13" workbookViewId="0">
      <selection activeCell="B193" sqref="B193"/>
    </sheetView>
  </sheetViews>
  <sheetFormatPr defaultRowHeight="15"/>
  <cols>
    <col min="1" max="1" width="24.42578125" style="65" customWidth="1"/>
    <col min="2" max="2" width="47" style="65" customWidth="1"/>
    <col min="3" max="3" width="11.140625" style="125" customWidth="1"/>
    <col min="4" max="4" width="13.5703125" style="125" bestFit="1" customWidth="1"/>
    <col min="5" max="5" width="11.7109375" style="65" customWidth="1"/>
    <col min="6" max="6" width="12" style="65" customWidth="1"/>
    <col min="7" max="16384" width="9.140625" style="1"/>
  </cols>
  <sheetData>
    <row r="1" spans="1:6" ht="18" customHeight="1">
      <c r="A1" s="191" t="s">
        <v>467</v>
      </c>
      <c r="B1" s="191"/>
      <c r="C1" s="191"/>
      <c r="D1" s="191"/>
      <c r="E1" s="191"/>
      <c r="F1" s="192"/>
    </row>
    <row r="2" spans="1:6" ht="60" customHeight="1">
      <c r="A2" s="136" t="s">
        <v>0</v>
      </c>
      <c r="B2" s="137" t="s">
        <v>1</v>
      </c>
      <c r="C2" s="136" t="s">
        <v>399</v>
      </c>
      <c r="D2" s="138" t="s">
        <v>468</v>
      </c>
      <c r="E2" s="136" t="s">
        <v>2</v>
      </c>
      <c r="F2" s="139" t="s">
        <v>469</v>
      </c>
    </row>
    <row r="3" spans="1:6">
      <c r="A3" s="140">
        <v>1</v>
      </c>
      <c r="B3" s="140">
        <v>2</v>
      </c>
      <c r="C3" s="141">
        <v>3</v>
      </c>
      <c r="D3" s="142">
        <v>4</v>
      </c>
      <c r="E3" s="143">
        <v>5</v>
      </c>
      <c r="F3" s="143">
        <v>6</v>
      </c>
    </row>
    <row r="4" spans="1:6" s="126" customFormat="1">
      <c r="A4" s="144" t="s">
        <v>3</v>
      </c>
      <c r="B4" s="145" t="s">
        <v>4</v>
      </c>
      <c r="C4" s="114">
        <f>SUM(C5+C11+C17+C31+C37+C40+C42+C54+C60+C73+C83+C133)</f>
        <v>474311.35000000003</v>
      </c>
      <c r="D4" s="114">
        <f>SUM(D5+D11+D17+D31+D37+D40+D42+D54+D60+D73+D83+D133)</f>
        <v>458300.23000000004</v>
      </c>
      <c r="E4" s="146">
        <f>SUM(D4*100/C4)</f>
        <v>96.624343904062187</v>
      </c>
      <c r="F4" s="114">
        <f>D4-C4</f>
        <v>-16011.119999999995</v>
      </c>
    </row>
    <row r="5" spans="1:6" s="126" customFormat="1" ht="19.5" customHeight="1">
      <c r="A5" s="147" t="s">
        <v>5</v>
      </c>
      <c r="B5" s="145" t="s">
        <v>6</v>
      </c>
      <c r="C5" s="114">
        <f>SUM(C6)</f>
        <v>360113</v>
      </c>
      <c r="D5" s="114">
        <f>SUM(D6)</f>
        <v>336011.24000000005</v>
      </c>
      <c r="E5" s="146">
        <f t="shared" ref="E5:E67" si="0">SUM(D5*100/C5)</f>
        <v>93.307167472432283</v>
      </c>
      <c r="F5" s="114">
        <f t="shared" ref="F5:F68" si="1">D5-C5</f>
        <v>-24101.759999999951</v>
      </c>
    </row>
    <row r="6" spans="1:6" s="126" customFormat="1" ht="20.25" customHeight="1">
      <c r="A6" s="147" t="s">
        <v>7</v>
      </c>
      <c r="B6" s="145" t="s">
        <v>8</v>
      </c>
      <c r="C6" s="114">
        <f>SUM(C7:C10)</f>
        <v>360113</v>
      </c>
      <c r="D6" s="114">
        <f>SUM(D7:D10)</f>
        <v>336011.24000000005</v>
      </c>
      <c r="E6" s="146">
        <f t="shared" si="0"/>
        <v>93.307167472432283</v>
      </c>
      <c r="F6" s="114">
        <f t="shared" si="1"/>
        <v>-24101.759999999951</v>
      </c>
    </row>
    <row r="7" spans="1:6" s="126" customFormat="1" ht="67.5" customHeight="1">
      <c r="A7" s="148" t="s">
        <v>9</v>
      </c>
      <c r="B7" s="149" t="s">
        <v>10</v>
      </c>
      <c r="C7" s="115">
        <v>352717</v>
      </c>
      <c r="D7" s="116">
        <v>326616.26</v>
      </c>
      <c r="E7" s="111">
        <f t="shared" si="0"/>
        <v>92.600090157264887</v>
      </c>
      <c r="F7" s="115">
        <f t="shared" si="1"/>
        <v>-26100.739999999991</v>
      </c>
    </row>
    <row r="8" spans="1:6" s="126" customFormat="1" ht="95.25" customHeight="1">
      <c r="A8" s="148" t="s">
        <v>11</v>
      </c>
      <c r="B8" s="149" t="s">
        <v>12</v>
      </c>
      <c r="C8" s="115">
        <v>1330</v>
      </c>
      <c r="D8" s="116">
        <v>1245.82</v>
      </c>
      <c r="E8" s="111">
        <f t="shared" si="0"/>
        <v>93.670676691729327</v>
      </c>
      <c r="F8" s="115">
        <f t="shared" si="1"/>
        <v>-84.180000000000064</v>
      </c>
    </row>
    <row r="9" spans="1:6" s="126" customFormat="1" ht="43.5" customHeight="1">
      <c r="A9" s="148" t="s">
        <v>13</v>
      </c>
      <c r="B9" s="149" t="s">
        <v>14</v>
      </c>
      <c r="C9" s="115">
        <v>1317</v>
      </c>
      <c r="D9" s="116">
        <v>2214.65</v>
      </c>
      <c r="E9" s="111">
        <f t="shared" si="0"/>
        <v>168.1586940015186</v>
      </c>
      <c r="F9" s="115">
        <f t="shared" si="1"/>
        <v>897.65000000000009</v>
      </c>
    </row>
    <row r="10" spans="1:6" s="126" customFormat="1" ht="75" customHeight="1">
      <c r="A10" s="148" t="s">
        <v>15</v>
      </c>
      <c r="B10" s="149" t="s">
        <v>16</v>
      </c>
      <c r="C10" s="115">
        <v>4749</v>
      </c>
      <c r="D10" s="116">
        <v>5934.51</v>
      </c>
      <c r="E10" s="111">
        <f t="shared" si="0"/>
        <v>124.96336070751737</v>
      </c>
      <c r="F10" s="115">
        <f t="shared" si="1"/>
        <v>1185.5100000000002</v>
      </c>
    </row>
    <row r="11" spans="1:6" s="126" customFormat="1" ht="43.5" customHeight="1">
      <c r="A11" s="144" t="s">
        <v>17</v>
      </c>
      <c r="B11" s="150" t="s">
        <v>18</v>
      </c>
      <c r="C11" s="114">
        <f>SUM(C12)</f>
        <v>16558.53</v>
      </c>
      <c r="D11" s="114">
        <f>D12</f>
        <v>16277.29</v>
      </c>
      <c r="E11" s="146">
        <f t="shared" si="0"/>
        <v>98.301540052166473</v>
      </c>
      <c r="F11" s="114">
        <f t="shared" si="1"/>
        <v>-281.23999999999796</v>
      </c>
    </row>
    <row r="12" spans="1:6" s="126" customFormat="1" ht="30.75" customHeight="1">
      <c r="A12" s="144" t="s">
        <v>411</v>
      </c>
      <c r="B12" s="150" t="s">
        <v>19</v>
      </c>
      <c r="C12" s="114">
        <f>SUM(C13:C16)</f>
        <v>16558.53</v>
      </c>
      <c r="D12" s="114">
        <f>D13+D14+D15+D16</f>
        <v>16277.29</v>
      </c>
      <c r="E12" s="146">
        <f t="shared" si="0"/>
        <v>98.301540052166473</v>
      </c>
      <c r="F12" s="114">
        <f t="shared" si="1"/>
        <v>-281.23999999999796</v>
      </c>
    </row>
    <row r="13" spans="1:6" s="126" customFormat="1" ht="60">
      <c r="A13" s="151" t="s">
        <v>412</v>
      </c>
      <c r="B13" s="151" t="s">
        <v>20</v>
      </c>
      <c r="C13" s="115">
        <v>6176.55</v>
      </c>
      <c r="D13" s="116">
        <v>7236.02</v>
      </c>
      <c r="E13" s="111">
        <f t="shared" si="0"/>
        <v>117.15310326962462</v>
      </c>
      <c r="F13" s="115">
        <f t="shared" si="1"/>
        <v>1059.4700000000003</v>
      </c>
    </row>
    <row r="14" spans="1:6" s="126" customFormat="1" ht="72">
      <c r="A14" s="151" t="s">
        <v>413</v>
      </c>
      <c r="B14" s="151" t="s">
        <v>21</v>
      </c>
      <c r="C14" s="115">
        <v>47.4</v>
      </c>
      <c r="D14" s="116">
        <v>68.680000000000007</v>
      </c>
      <c r="E14" s="111">
        <f t="shared" si="0"/>
        <v>144.89451476793252</v>
      </c>
      <c r="F14" s="115">
        <f t="shared" si="1"/>
        <v>21.280000000000008</v>
      </c>
    </row>
    <row r="15" spans="1:6" s="126" customFormat="1" ht="60">
      <c r="A15" s="152" t="s">
        <v>414</v>
      </c>
      <c r="B15" s="151" t="s">
        <v>22</v>
      </c>
      <c r="C15" s="115">
        <v>11289.73</v>
      </c>
      <c r="D15" s="116">
        <v>10586.95</v>
      </c>
      <c r="E15" s="111">
        <f t="shared" si="0"/>
        <v>93.77505042193215</v>
      </c>
      <c r="F15" s="115">
        <f t="shared" si="1"/>
        <v>-702.77999999999884</v>
      </c>
    </row>
    <row r="16" spans="1:6" s="126" customFormat="1" ht="60">
      <c r="A16" s="151" t="s">
        <v>415</v>
      </c>
      <c r="B16" s="151" t="s">
        <v>23</v>
      </c>
      <c r="C16" s="115">
        <v>-955.15</v>
      </c>
      <c r="D16" s="116">
        <v>-1614.36</v>
      </c>
      <c r="E16" s="111">
        <f t="shared" si="0"/>
        <v>169.0163848610166</v>
      </c>
      <c r="F16" s="115">
        <f t="shared" si="1"/>
        <v>-659.20999999999992</v>
      </c>
    </row>
    <row r="17" spans="1:9" s="126" customFormat="1" ht="24" customHeight="1">
      <c r="A17" s="144" t="s">
        <v>150</v>
      </c>
      <c r="B17" s="150" t="s">
        <v>151</v>
      </c>
      <c r="C17" s="114">
        <f>SUM(C23+C26+C29+C18)</f>
        <v>24535.18</v>
      </c>
      <c r="D17" s="114">
        <f>SUM(D23+D26+D29+D18)</f>
        <v>21724.239999999998</v>
      </c>
      <c r="E17" s="146">
        <f t="shared" si="0"/>
        <v>88.543226501700829</v>
      </c>
      <c r="F17" s="114">
        <f t="shared" si="1"/>
        <v>-2810.9400000000023</v>
      </c>
    </row>
    <row r="18" spans="1:9" s="126" customFormat="1" ht="31.5" customHeight="1">
      <c r="A18" s="144" t="s">
        <v>368</v>
      </c>
      <c r="B18" s="150" t="s">
        <v>166</v>
      </c>
      <c r="C18" s="114">
        <f>SUM(C19:C22)</f>
        <v>5533</v>
      </c>
      <c r="D18" s="114">
        <f>SUM(D19:D22)</f>
        <v>5986.8099999999995</v>
      </c>
      <c r="E18" s="146">
        <f t="shared" si="0"/>
        <v>108.20187963130309</v>
      </c>
      <c r="F18" s="114">
        <f t="shared" si="1"/>
        <v>453.80999999999949</v>
      </c>
    </row>
    <row r="19" spans="1:9" s="126" customFormat="1" ht="24">
      <c r="A19" s="148" t="s">
        <v>369</v>
      </c>
      <c r="B19" s="149" t="s">
        <v>482</v>
      </c>
      <c r="C19" s="115">
        <v>2332</v>
      </c>
      <c r="D19" s="116">
        <v>2632.24</v>
      </c>
      <c r="E19" s="111">
        <f t="shared" si="0"/>
        <v>112.87478559176672</v>
      </c>
      <c r="F19" s="115">
        <f t="shared" si="1"/>
        <v>300.23999999999978</v>
      </c>
    </row>
    <row r="20" spans="1:9" s="126" customFormat="1" ht="48">
      <c r="A20" s="148" t="s">
        <v>470</v>
      </c>
      <c r="B20" s="149" t="s">
        <v>471</v>
      </c>
      <c r="C20" s="115">
        <v>0</v>
      </c>
      <c r="D20" s="116">
        <v>0.02</v>
      </c>
      <c r="E20" s="111"/>
      <c r="F20" s="115">
        <f t="shared" si="1"/>
        <v>0.02</v>
      </c>
    </row>
    <row r="21" spans="1:9" s="126" customFormat="1" ht="36">
      <c r="A21" s="148" t="s">
        <v>370</v>
      </c>
      <c r="B21" s="149" t="s">
        <v>483</v>
      </c>
      <c r="C21" s="115">
        <v>3201</v>
      </c>
      <c r="D21" s="116">
        <v>3354.64</v>
      </c>
      <c r="E21" s="111">
        <f t="shared" si="0"/>
        <v>104.79975007810059</v>
      </c>
      <c r="F21" s="115">
        <f t="shared" si="1"/>
        <v>153.63999999999987</v>
      </c>
    </row>
    <row r="22" spans="1:9" s="126" customFormat="1" ht="36">
      <c r="A22" s="148" t="s">
        <v>371</v>
      </c>
      <c r="B22" s="149" t="s">
        <v>297</v>
      </c>
      <c r="C22" s="115">
        <v>0</v>
      </c>
      <c r="D22" s="116">
        <v>-0.09</v>
      </c>
      <c r="E22" s="111"/>
      <c r="F22" s="115">
        <f t="shared" si="1"/>
        <v>-0.09</v>
      </c>
    </row>
    <row r="23" spans="1:9" s="126" customFormat="1" ht="30.75" customHeight="1">
      <c r="A23" s="144" t="s">
        <v>24</v>
      </c>
      <c r="B23" s="150" t="s">
        <v>26</v>
      </c>
      <c r="C23" s="153">
        <f>SUM(C24:C25)</f>
        <v>15267.18</v>
      </c>
      <c r="D23" s="153">
        <f>SUM(D24:D25)</f>
        <v>13187.759999999998</v>
      </c>
      <c r="E23" s="146">
        <f t="shared" si="0"/>
        <v>86.379802949857122</v>
      </c>
      <c r="F23" s="114">
        <f t="shared" si="1"/>
        <v>-2079.4200000000019</v>
      </c>
    </row>
    <row r="24" spans="1:9" s="126" customFormat="1" ht="24">
      <c r="A24" s="148" t="s">
        <v>25</v>
      </c>
      <c r="B24" s="149" t="s">
        <v>26</v>
      </c>
      <c r="C24" s="115">
        <v>15267.18</v>
      </c>
      <c r="D24" s="116">
        <v>13166.71</v>
      </c>
      <c r="E24" s="111">
        <f t="shared" si="0"/>
        <v>86.241925489841606</v>
      </c>
      <c r="F24" s="115">
        <f t="shared" si="1"/>
        <v>-2100.4700000000012</v>
      </c>
    </row>
    <row r="25" spans="1:9" s="126" customFormat="1" ht="36.75" customHeight="1">
      <c r="A25" s="148" t="s">
        <v>337</v>
      </c>
      <c r="B25" s="149" t="s">
        <v>338</v>
      </c>
      <c r="C25" s="115">
        <v>0</v>
      </c>
      <c r="D25" s="118">
        <v>21.05</v>
      </c>
      <c r="E25" s="111"/>
      <c r="F25" s="115">
        <f t="shared" si="1"/>
        <v>21.05</v>
      </c>
    </row>
    <row r="26" spans="1:9" s="126" customFormat="1" ht="22.5" customHeight="1">
      <c r="A26" s="144" t="s">
        <v>27</v>
      </c>
      <c r="B26" s="150" t="s">
        <v>28</v>
      </c>
      <c r="C26" s="153">
        <f>SUM(C27:C28)</f>
        <v>75</v>
      </c>
      <c r="D26" s="153">
        <f t="shared" ref="D26" si="2">SUM(D27:D28)</f>
        <v>108.29</v>
      </c>
      <c r="E26" s="146">
        <f t="shared" si="0"/>
        <v>144.38666666666666</v>
      </c>
      <c r="F26" s="114">
        <f t="shared" si="1"/>
        <v>33.290000000000006</v>
      </c>
    </row>
    <row r="27" spans="1:9" s="126" customFormat="1" ht="27.75" customHeight="1">
      <c r="A27" s="148" t="s">
        <v>29</v>
      </c>
      <c r="B27" s="149" t="s">
        <v>28</v>
      </c>
      <c r="C27" s="115">
        <v>75</v>
      </c>
      <c r="D27" s="116">
        <v>108.29</v>
      </c>
      <c r="E27" s="111">
        <f t="shared" si="0"/>
        <v>144.38666666666666</v>
      </c>
      <c r="F27" s="115">
        <f t="shared" si="1"/>
        <v>33.290000000000006</v>
      </c>
    </row>
    <row r="28" spans="1:9" s="126" customFormat="1" ht="26.25" customHeight="1">
      <c r="A28" s="148" t="s">
        <v>298</v>
      </c>
      <c r="B28" s="149" t="s">
        <v>299</v>
      </c>
      <c r="C28" s="115">
        <v>0</v>
      </c>
      <c r="D28" s="117">
        <v>0</v>
      </c>
      <c r="E28" s="111"/>
      <c r="F28" s="115">
        <f t="shared" si="1"/>
        <v>0</v>
      </c>
    </row>
    <row r="29" spans="1:9" s="126" customFormat="1" ht="30.75" customHeight="1">
      <c r="A29" s="144" t="s">
        <v>30</v>
      </c>
      <c r="B29" s="150" t="s">
        <v>31</v>
      </c>
      <c r="C29" s="114">
        <f>SUM(C30)</f>
        <v>3660</v>
      </c>
      <c r="D29" s="114">
        <f>D30</f>
        <v>2441.38</v>
      </c>
      <c r="E29" s="146">
        <f t="shared" si="0"/>
        <v>66.704371584699459</v>
      </c>
      <c r="F29" s="114">
        <f t="shared" si="1"/>
        <v>-1218.6199999999999</v>
      </c>
    </row>
    <row r="30" spans="1:9" s="126" customFormat="1" ht="28.5" customHeight="1">
      <c r="A30" s="148" t="s">
        <v>32</v>
      </c>
      <c r="B30" s="149" t="s">
        <v>472</v>
      </c>
      <c r="C30" s="115">
        <v>3660</v>
      </c>
      <c r="D30" s="116">
        <v>2441.38</v>
      </c>
      <c r="E30" s="111">
        <f t="shared" si="0"/>
        <v>66.704371584699459</v>
      </c>
      <c r="F30" s="115">
        <f t="shared" si="1"/>
        <v>-1218.6199999999999</v>
      </c>
      <c r="I30" s="126" t="s">
        <v>138</v>
      </c>
    </row>
    <row r="31" spans="1:9" s="126" customFormat="1" ht="21" customHeight="1">
      <c r="A31" s="147" t="s">
        <v>33</v>
      </c>
      <c r="B31" s="150" t="s">
        <v>34</v>
      </c>
      <c r="C31" s="114">
        <f>SUM(C32+C34)</f>
        <v>35335</v>
      </c>
      <c r="D31" s="114">
        <f t="shared" ref="D31" si="3">SUM(D32+D34)</f>
        <v>37318.629999999997</v>
      </c>
      <c r="E31" s="146">
        <f t="shared" si="0"/>
        <v>105.61378236875618</v>
      </c>
      <c r="F31" s="114">
        <f t="shared" si="1"/>
        <v>1983.6299999999974</v>
      </c>
    </row>
    <row r="32" spans="1:9" s="126" customFormat="1" ht="13.5" customHeight="1">
      <c r="A32" s="144" t="s">
        <v>35</v>
      </c>
      <c r="B32" s="150" t="s">
        <v>36</v>
      </c>
      <c r="C32" s="114">
        <f>SUM(C33)</f>
        <v>13009</v>
      </c>
      <c r="D32" s="114">
        <f>SUM(D33)</f>
        <v>14897.35</v>
      </c>
      <c r="E32" s="146">
        <f t="shared" si="0"/>
        <v>114.5157198862326</v>
      </c>
      <c r="F32" s="114">
        <f t="shared" si="1"/>
        <v>1888.3500000000004</v>
      </c>
    </row>
    <row r="33" spans="1:6" s="126" customFormat="1" ht="38.25" customHeight="1">
      <c r="A33" s="148" t="s">
        <v>37</v>
      </c>
      <c r="B33" s="149" t="s">
        <v>38</v>
      </c>
      <c r="C33" s="115">
        <v>13009</v>
      </c>
      <c r="D33" s="116">
        <v>14897.35</v>
      </c>
      <c r="E33" s="111">
        <f t="shared" si="0"/>
        <v>114.5157198862326</v>
      </c>
      <c r="F33" s="115">
        <f t="shared" si="1"/>
        <v>1888.3500000000004</v>
      </c>
    </row>
    <row r="34" spans="1:6" s="126" customFormat="1" ht="18.75" customHeight="1">
      <c r="A34" s="147" t="s">
        <v>39</v>
      </c>
      <c r="B34" s="150" t="s">
        <v>40</v>
      </c>
      <c r="C34" s="153">
        <f>SUM(C35:C36)</f>
        <v>22326</v>
      </c>
      <c r="D34" s="153">
        <f>SUM(D35:D36)</f>
        <v>22421.279999999999</v>
      </c>
      <c r="E34" s="146">
        <f t="shared" si="0"/>
        <v>100.42676699811878</v>
      </c>
      <c r="F34" s="115">
        <f t="shared" si="1"/>
        <v>95.279999999998836</v>
      </c>
    </row>
    <row r="35" spans="1:6" s="126" customFormat="1" ht="33.75" customHeight="1">
      <c r="A35" s="148" t="s">
        <v>139</v>
      </c>
      <c r="B35" s="149" t="s">
        <v>484</v>
      </c>
      <c r="C35" s="115">
        <v>14260</v>
      </c>
      <c r="D35" s="116">
        <v>14330.28</v>
      </c>
      <c r="E35" s="111">
        <f t="shared" si="0"/>
        <v>100.49284712482468</v>
      </c>
      <c r="F35" s="115">
        <f t="shared" si="1"/>
        <v>70.280000000000655</v>
      </c>
    </row>
    <row r="36" spans="1:6" s="126" customFormat="1" ht="24">
      <c r="A36" s="148" t="s">
        <v>140</v>
      </c>
      <c r="B36" s="149" t="s">
        <v>485</v>
      </c>
      <c r="C36" s="115">
        <v>8066</v>
      </c>
      <c r="D36" s="116">
        <v>8091</v>
      </c>
      <c r="E36" s="111">
        <f t="shared" si="0"/>
        <v>100.30994297049342</v>
      </c>
      <c r="F36" s="115">
        <f t="shared" si="1"/>
        <v>25</v>
      </c>
    </row>
    <row r="37" spans="1:6" s="126" customFormat="1" ht="21" customHeight="1">
      <c r="A37" s="144" t="s">
        <v>41</v>
      </c>
      <c r="B37" s="150" t="s">
        <v>42</v>
      </c>
      <c r="C37" s="114">
        <f>SUM(C38:C38)</f>
        <v>5825</v>
      </c>
      <c r="D37" s="114">
        <f>SUM(D38:D39)</f>
        <v>5299.72</v>
      </c>
      <c r="E37" s="146">
        <f t="shared" si="0"/>
        <v>90.982317596566517</v>
      </c>
      <c r="F37" s="114">
        <f t="shared" si="1"/>
        <v>-525.27999999999975</v>
      </c>
    </row>
    <row r="38" spans="1:6" s="126" customFormat="1" ht="45.75" customHeight="1">
      <c r="A38" s="148" t="s">
        <v>43</v>
      </c>
      <c r="B38" s="149" t="s">
        <v>44</v>
      </c>
      <c r="C38" s="115">
        <v>5825</v>
      </c>
      <c r="D38" s="116">
        <v>5284.72</v>
      </c>
      <c r="E38" s="111">
        <f t="shared" si="0"/>
        <v>90.72480686695279</v>
      </c>
      <c r="F38" s="115">
        <f t="shared" si="1"/>
        <v>-540.27999999999975</v>
      </c>
    </row>
    <row r="39" spans="1:6" s="126" customFormat="1" ht="32.25" customHeight="1">
      <c r="A39" s="148" t="s">
        <v>421</v>
      </c>
      <c r="B39" s="149" t="s">
        <v>422</v>
      </c>
      <c r="C39" s="115">
        <v>0</v>
      </c>
      <c r="D39" s="116">
        <v>15</v>
      </c>
      <c r="E39" s="111"/>
      <c r="F39" s="115">
        <f t="shared" si="1"/>
        <v>15</v>
      </c>
    </row>
    <row r="40" spans="1:6" s="126" customFormat="1" ht="43.5" customHeight="1">
      <c r="A40" s="150" t="s">
        <v>300</v>
      </c>
      <c r="B40" s="150" t="s">
        <v>301</v>
      </c>
      <c r="C40" s="114">
        <f>SUM(C41)</f>
        <v>0</v>
      </c>
      <c r="D40" s="114">
        <f>SUM(D41)</f>
        <v>0</v>
      </c>
      <c r="E40" s="146">
        <v>0</v>
      </c>
      <c r="F40" s="114">
        <f t="shared" si="1"/>
        <v>0</v>
      </c>
    </row>
    <row r="41" spans="1:6" s="126" customFormat="1" ht="32.25" customHeight="1">
      <c r="A41" s="149" t="s">
        <v>302</v>
      </c>
      <c r="B41" s="149" t="s">
        <v>303</v>
      </c>
      <c r="C41" s="115">
        <v>0</v>
      </c>
      <c r="D41" s="118">
        <v>0</v>
      </c>
      <c r="E41" s="111">
        <v>0</v>
      </c>
      <c r="F41" s="115">
        <f t="shared" si="1"/>
        <v>0</v>
      </c>
    </row>
    <row r="42" spans="1:6" s="126" customFormat="1" ht="51" customHeight="1">
      <c r="A42" s="144" t="s">
        <v>45</v>
      </c>
      <c r="B42" s="145" t="s">
        <v>46</v>
      </c>
      <c r="C42" s="114">
        <f>SUM(C43+C53)</f>
        <v>21068</v>
      </c>
      <c r="D42" s="114">
        <f>SUM(D43+D53)</f>
        <v>27553.420000000002</v>
      </c>
      <c r="E42" s="146">
        <f t="shared" si="0"/>
        <v>130.7832732105563</v>
      </c>
      <c r="F42" s="114">
        <f t="shared" si="1"/>
        <v>6485.4200000000019</v>
      </c>
    </row>
    <row r="43" spans="1:6" s="126" customFormat="1" ht="79.5" customHeight="1">
      <c r="A43" s="144" t="s">
        <v>47</v>
      </c>
      <c r="B43" s="154" t="s">
        <v>48</v>
      </c>
      <c r="C43" s="114">
        <f>SUM(C44+C48+C47)</f>
        <v>21039</v>
      </c>
      <c r="D43" s="114">
        <f>SUM(D44+D48+D47)</f>
        <v>27533.980000000003</v>
      </c>
      <c r="E43" s="146">
        <f t="shared" si="0"/>
        <v>130.87114406578263</v>
      </c>
      <c r="F43" s="114">
        <f t="shared" si="1"/>
        <v>6494.9800000000032</v>
      </c>
    </row>
    <row r="44" spans="1:6" s="126" customFormat="1" ht="78.75" customHeight="1">
      <c r="A44" s="144" t="s">
        <v>49</v>
      </c>
      <c r="B44" s="150" t="s">
        <v>50</v>
      </c>
      <c r="C44" s="155">
        <f>SUM(C45:C46)</f>
        <v>12000</v>
      </c>
      <c r="D44" s="155">
        <f>SUM(D45:D46)</f>
        <v>17496.740000000002</v>
      </c>
      <c r="E44" s="146">
        <f t="shared" si="0"/>
        <v>145.80616666666668</v>
      </c>
      <c r="F44" s="114">
        <f t="shared" si="1"/>
        <v>5496.7400000000016</v>
      </c>
    </row>
    <row r="45" spans="1:6" s="126" customFormat="1" ht="83.25" customHeight="1">
      <c r="A45" s="148" t="s">
        <v>134</v>
      </c>
      <c r="B45" s="156" t="s">
        <v>445</v>
      </c>
      <c r="C45" s="115">
        <v>8600</v>
      </c>
      <c r="D45" s="116">
        <v>15403.09</v>
      </c>
      <c r="E45" s="111">
        <f t="shared" si="0"/>
        <v>179.10569767441859</v>
      </c>
      <c r="F45" s="115">
        <f t="shared" si="1"/>
        <v>6803.09</v>
      </c>
    </row>
    <row r="46" spans="1:6" s="126" customFormat="1" ht="84">
      <c r="A46" s="148" t="s">
        <v>135</v>
      </c>
      <c r="B46" s="156" t="s">
        <v>446</v>
      </c>
      <c r="C46" s="115">
        <v>3400</v>
      </c>
      <c r="D46" s="117">
        <v>2093.65</v>
      </c>
      <c r="E46" s="111">
        <f t="shared" si="0"/>
        <v>61.577941176470588</v>
      </c>
      <c r="F46" s="115">
        <f t="shared" si="1"/>
        <v>-1306.3499999999999</v>
      </c>
    </row>
    <row r="47" spans="1:6" s="126" customFormat="1" ht="84">
      <c r="A47" s="144" t="s">
        <v>304</v>
      </c>
      <c r="B47" s="157" t="s">
        <v>447</v>
      </c>
      <c r="C47" s="114">
        <v>100</v>
      </c>
      <c r="D47" s="155">
        <v>0</v>
      </c>
      <c r="E47" s="146">
        <f t="shared" si="0"/>
        <v>0</v>
      </c>
      <c r="F47" s="114">
        <f t="shared" si="1"/>
        <v>-100</v>
      </c>
    </row>
    <row r="48" spans="1:6" s="126" customFormat="1" ht="42" customHeight="1">
      <c r="A48" s="144" t="s">
        <v>372</v>
      </c>
      <c r="B48" s="154" t="s">
        <v>51</v>
      </c>
      <c r="C48" s="114">
        <f>SUM(C49:C52)</f>
        <v>8939</v>
      </c>
      <c r="D48" s="114">
        <f>SUM(D49:D52)</f>
        <v>10037.24</v>
      </c>
      <c r="E48" s="146">
        <f t="shared" si="0"/>
        <v>112.28593802438752</v>
      </c>
      <c r="F48" s="114">
        <f t="shared" si="1"/>
        <v>1098.2399999999998</v>
      </c>
    </row>
    <row r="49" spans="1:6" s="126" customFormat="1" ht="72">
      <c r="A49" s="148" t="s">
        <v>52</v>
      </c>
      <c r="B49" s="156" t="s">
        <v>448</v>
      </c>
      <c r="C49" s="115">
        <v>4412</v>
      </c>
      <c r="D49" s="116">
        <v>6526.15</v>
      </c>
      <c r="E49" s="111">
        <f t="shared" si="0"/>
        <v>147.91817769718949</v>
      </c>
      <c r="F49" s="115">
        <f t="shared" si="1"/>
        <v>2114.1499999999996</v>
      </c>
    </row>
    <row r="50" spans="1:6" s="126" customFormat="1" ht="69.75" customHeight="1">
      <c r="A50" s="148" t="s">
        <v>53</v>
      </c>
      <c r="B50" s="156" t="s">
        <v>449</v>
      </c>
      <c r="C50" s="115">
        <v>3530</v>
      </c>
      <c r="D50" s="117">
        <v>2960.98</v>
      </c>
      <c r="E50" s="111">
        <f t="shared" si="0"/>
        <v>83.880453257790364</v>
      </c>
      <c r="F50" s="115">
        <f t="shared" si="1"/>
        <v>-569.02</v>
      </c>
    </row>
    <row r="51" spans="1:6" s="126" customFormat="1" ht="108">
      <c r="A51" s="148" t="s">
        <v>339</v>
      </c>
      <c r="B51" s="156" t="s">
        <v>473</v>
      </c>
      <c r="C51" s="115">
        <v>0</v>
      </c>
      <c r="D51" s="117">
        <v>0</v>
      </c>
      <c r="E51" s="111"/>
      <c r="F51" s="115">
        <f t="shared" si="1"/>
        <v>0</v>
      </c>
    </row>
    <row r="52" spans="1:6" s="126" customFormat="1" ht="54" customHeight="1">
      <c r="A52" s="148" t="s">
        <v>54</v>
      </c>
      <c r="B52" s="156" t="s">
        <v>486</v>
      </c>
      <c r="C52" s="115">
        <v>997</v>
      </c>
      <c r="D52" s="118">
        <v>550.11</v>
      </c>
      <c r="E52" s="111">
        <f t="shared" si="0"/>
        <v>55.1765295887663</v>
      </c>
      <c r="F52" s="115">
        <f t="shared" si="1"/>
        <v>-446.89</v>
      </c>
    </row>
    <row r="53" spans="1:6" s="126" customFormat="1" ht="73.5" customHeight="1">
      <c r="A53" s="144" t="s">
        <v>164</v>
      </c>
      <c r="B53" s="157" t="s">
        <v>165</v>
      </c>
      <c r="C53" s="155">
        <v>29</v>
      </c>
      <c r="D53" s="158">
        <v>19.440000000000001</v>
      </c>
      <c r="E53" s="146">
        <f t="shared" si="0"/>
        <v>67.034482758620697</v>
      </c>
      <c r="F53" s="114">
        <f t="shared" si="1"/>
        <v>-9.5599999999999987</v>
      </c>
    </row>
    <row r="54" spans="1:6" s="126" customFormat="1" ht="33.75" customHeight="1">
      <c r="A54" s="144" t="s">
        <v>55</v>
      </c>
      <c r="B54" s="145" t="s">
        <v>56</v>
      </c>
      <c r="C54" s="114">
        <f>SUM(C55)</f>
        <v>830</v>
      </c>
      <c r="D54" s="114">
        <f>SUM(D55)</f>
        <v>1025.57</v>
      </c>
      <c r="E54" s="146">
        <f t="shared" si="0"/>
        <v>123.56265060240963</v>
      </c>
      <c r="F54" s="114">
        <f t="shared" si="1"/>
        <v>195.56999999999994</v>
      </c>
    </row>
    <row r="55" spans="1:6" s="126" customFormat="1" ht="33.75" customHeight="1">
      <c r="A55" s="144" t="s">
        <v>57</v>
      </c>
      <c r="B55" s="150" t="s">
        <v>58</v>
      </c>
      <c r="C55" s="114">
        <f>SUM(C56:C59)</f>
        <v>830</v>
      </c>
      <c r="D55" s="114">
        <f>SUM(D56:D59)</f>
        <v>1025.57</v>
      </c>
      <c r="E55" s="146">
        <f t="shared" si="0"/>
        <v>123.56265060240963</v>
      </c>
      <c r="F55" s="114">
        <f t="shared" si="1"/>
        <v>195.56999999999994</v>
      </c>
    </row>
    <row r="56" spans="1:6" s="126" customFormat="1" ht="33" customHeight="1">
      <c r="A56" s="148" t="s">
        <v>59</v>
      </c>
      <c r="B56" s="149" t="s">
        <v>60</v>
      </c>
      <c r="C56" s="119">
        <v>350</v>
      </c>
      <c r="D56" s="118">
        <v>232.89</v>
      </c>
      <c r="E56" s="111">
        <f t="shared" si="0"/>
        <v>66.540000000000006</v>
      </c>
      <c r="F56" s="115">
        <f t="shared" si="1"/>
        <v>-117.11000000000001</v>
      </c>
    </row>
    <row r="57" spans="1:6" s="126" customFormat="1" ht="39" customHeight="1">
      <c r="A57" s="148" t="s">
        <v>61</v>
      </c>
      <c r="B57" s="149" t="s">
        <v>62</v>
      </c>
      <c r="C57" s="119">
        <v>0</v>
      </c>
      <c r="D57" s="120">
        <v>0</v>
      </c>
      <c r="E57" s="111"/>
      <c r="F57" s="115">
        <f t="shared" si="1"/>
        <v>0</v>
      </c>
    </row>
    <row r="58" spans="1:6" s="126" customFormat="1" ht="32.25" customHeight="1">
      <c r="A58" s="148" t="s">
        <v>63</v>
      </c>
      <c r="B58" s="149" t="s">
        <v>64</v>
      </c>
      <c r="C58" s="119">
        <v>120</v>
      </c>
      <c r="D58" s="117">
        <v>513.79999999999995</v>
      </c>
      <c r="E58" s="111">
        <f t="shared" si="0"/>
        <v>428.16666666666663</v>
      </c>
      <c r="F58" s="115">
        <f t="shared" si="1"/>
        <v>393.79999999999995</v>
      </c>
    </row>
    <row r="59" spans="1:6" s="126" customFormat="1" ht="32.25" customHeight="1">
      <c r="A59" s="148" t="s">
        <v>65</v>
      </c>
      <c r="B59" s="149" t="s">
        <v>66</v>
      </c>
      <c r="C59" s="119">
        <v>360</v>
      </c>
      <c r="D59" s="117">
        <v>278.88</v>
      </c>
      <c r="E59" s="111">
        <f t="shared" si="0"/>
        <v>77.466666666666669</v>
      </c>
      <c r="F59" s="115">
        <f t="shared" si="1"/>
        <v>-81.12</v>
      </c>
    </row>
    <row r="60" spans="1:6" s="126" customFormat="1" ht="25.5" customHeight="1">
      <c r="A60" s="144" t="s">
        <v>67</v>
      </c>
      <c r="B60" s="150" t="s">
        <v>68</v>
      </c>
      <c r="C60" s="114">
        <f>SUM(C61+C65)</f>
        <v>562.79999999999995</v>
      </c>
      <c r="D60" s="114">
        <f>SUM(D61+D65)</f>
        <v>919.69</v>
      </c>
      <c r="E60" s="146">
        <f t="shared" si="0"/>
        <v>163.4132906894101</v>
      </c>
      <c r="F60" s="114">
        <f t="shared" si="1"/>
        <v>356.8900000000001</v>
      </c>
    </row>
    <row r="61" spans="1:6" s="126" customFormat="1" ht="21" customHeight="1">
      <c r="A61" s="144" t="s">
        <v>69</v>
      </c>
      <c r="B61" s="150" t="s">
        <v>70</v>
      </c>
      <c r="C61" s="114">
        <f>SUM(C62)</f>
        <v>354.4</v>
      </c>
      <c r="D61" s="114">
        <f>SUM(D62)</f>
        <v>268.17</v>
      </c>
      <c r="E61" s="146">
        <f t="shared" si="0"/>
        <v>75.668735891647856</v>
      </c>
      <c r="F61" s="114">
        <f t="shared" si="1"/>
        <v>-86.229999999999961</v>
      </c>
    </row>
    <row r="62" spans="1:6" s="126" customFormat="1" ht="48" customHeight="1">
      <c r="A62" s="144" t="s">
        <v>71</v>
      </c>
      <c r="B62" s="150" t="s">
        <v>295</v>
      </c>
      <c r="C62" s="114">
        <f>SUM(C63:C64)</f>
        <v>354.4</v>
      </c>
      <c r="D62" s="114">
        <f>SUM(D63:D64)</f>
        <v>268.17</v>
      </c>
      <c r="E62" s="146">
        <f t="shared" si="0"/>
        <v>75.668735891647856</v>
      </c>
      <c r="F62" s="114">
        <f t="shared" si="1"/>
        <v>-86.229999999999961</v>
      </c>
    </row>
    <row r="63" spans="1:6" s="126" customFormat="1" ht="40.5" customHeight="1">
      <c r="A63" s="148" t="s">
        <v>72</v>
      </c>
      <c r="B63" s="156" t="s">
        <v>295</v>
      </c>
      <c r="C63" s="115">
        <v>354.4</v>
      </c>
      <c r="D63" s="117">
        <v>268.17</v>
      </c>
      <c r="E63" s="111">
        <f t="shared" si="0"/>
        <v>75.668735891647856</v>
      </c>
      <c r="F63" s="115">
        <f t="shared" si="1"/>
        <v>-86.229999999999961</v>
      </c>
    </row>
    <row r="64" spans="1:6" s="126" customFormat="1" ht="20.25" customHeight="1">
      <c r="A64" s="148" t="s">
        <v>340</v>
      </c>
      <c r="B64" s="156" t="s">
        <v>295</v>
      </c>
      <c r="C64" s="115">
        <v>0</v>
      </c>
      <c r="D64" s="118">
        <v>0</v>
      </c>
      <c r="E64" s="111">
        <v>0</v>
      </c>
      <c r="F64" s="115">
        <f t="shared" si="1"/>
        <v>0</v>
      </c>
    </row>
    <row r="65" spans="1:6" s="126" customFormat="1" ht="24" customHeight="1">
      <c r="A65" s="159" t="s">
        <v>341</v>
      </c>
      <c r="B65" s="160" t="s">
        <v>342</v>
      </c>
      <c r="C65" s="114">
        <f>SUM(C66+C67+C71)</f>
        <v>208.4</v>
      </c>
      <c r="D65" s="114">
        <f>SUM(D66+D67)</f>
        <v>651.52</v>
      </c>
      <c r="E65" s="146">
        <f t="shared" si="0"/>
        <v>312.62955854126676</v>
      </c>
      <c r="F65" s="114">
        <f t="shared" si="1"/>
        <v>443.12</v>
      </c>
    </row>
    <row r="66" spans="1:6" s="126" customFormat="1" ht="41.25" customHeight="1">
      <c r="A66" s="148" t="s">
        <v>73</v>
      </c>
      <c r="B66" s="149" t="s">
        <v>155</v>
      </c>
      <c r="C66" s="115">
        <v>20</v>
      </c>
      <c r="D66" s="118">
        <v>14.03</v>
      </c>
      <c r="E66" s="111">
        <f t="shared" si="0"/>
        <v>70.150000000000006</v>
      </c>
      <c r="F66" s="115">
        <f t="shared" si="1"/>
        <v>-5.9700000000000006</v>
      </c>
    </row>
    <row r="67" spans="1:6" s="126" customFormat="1" ht="39.75" customHeight="1">
      <c r="A67" s="144" t="s">
        <v>74</v>
      </c>
      <c r="B67" s="150" t="s">
        <v>75</v>
      </c>
      <c r="C67" s="114">
        <f>C68+C69</f>
        <v>114.4</v>
      </c>
      <c r="D67" s="114">
        <f>D68+D69+D72</f>
        <v>637.49</v>
      </c>
      <c r="E67" s="146">
        <f t="shared" si="0"/>
        <v>557.24650349650346</v>
      </c>
      <c r="F67" s="114">
        <f t="shared" si="1"/>
        <v>523.09</v>
      </c>
    </row>
    <row r="68" spans="1:6" s="126" customFormat="1" ht="30.75" customHeight="1">
      <c r="A68" s="148" t="s">
        <v>76</v>
      </c>
      <c r="B68" s="161" t="s">
        <v>450</v>
      </c>
      <c r="C68" s="115">
        <v>114.4</v>
      </c>
      <c r="D68" s="115">
        <v>491.98</v>
      </c>
      <c r="E68" s="111">
        <f t="shared" ref="E68:E131" si="4">SUM(D68*100/C68)</f>
        <v>430.05244755244752</v>
      </c>
      <c r="F68" s="115">
        <f t="shared" si="1"/>
        <v>377.58000000000004</v>
      </c>
    </row>
    <row r="69" spans="1:6" s="126" customFormat="1" ht="28.5" customHeight="1">
      <c r="A69" s="148" t="s">
        <v>77</v>
      </c>
      <c r="B69" s="161" t="s">
        <v>450</v>
      </c>
      <c r="C69" s="115">
        <v>0</v>
      </c>
      <c r="D69" s="117">
        <v>66.010000000000005</v>
      </c>
      <c r="E69" s="111">
        <v>0</v>
      </c>
      <c r="F69" s="115">
        <f t="shared" ref="F69:F132" si="5">D69-C69</f>
        <v>66.010000000000005</v>
      </c>
    </row>
    <row r="70" spans="1:6" s="126" customFormat="1" ht="30.75" customHeight="1">
      <c r="A70" s="148" t="s">
        <v>380</v>
      </c>
      <c r="B70" s="161" t="s">
        <v>450</v>
      </c>
      <c r="C70" s="115">
        <v>0</v>
      </c>
      <c r="D70" s="117">
        <v>0</v>
      </c>
      <c r="E70" s="111">
        <v>0</v>
      </c>
      <c r="F70" s="115">
        <f t="shared" si="5"/>
        <v>0</v>
      </c>
    </row>
    <row r="71" spans="1:6" s="126" customFormat="1" ht="30" customHeight="1">
      <c r="A71" s="162" t="s">
        <v>381</v>
      </c>
      <c r="B71" s="163" t="s">
        <v>451</v>
      </c>
      <c r="C71" s="114">
        <f>SUM(C72)</f>
        <v>74</v>
      </c>
      <c r="D71" s="114">
        <f>SUM(D72)</f>
        <v>79.5</v>
      </c>
      <c r="E71" s="146">
        <f t="shared" si="4"/>
        <v>107.43243243243244</v>
      </c>
      <c r="F71" s="114">
        <f t="shared" si="5"/>
        <v>5.5</v>
      </c>
    </row>
    <row r="72" spans="1:6" s="126" customFormat="1" ht="24">
      <c r="A72" s="164" t="s">
        <v>382</v>
      </c>
      <c r="B72" s="161" t="s">
        <v>451</v>
      </c>
      <c r="C72" s="115">
        <v>74</v>
      </c>
      <c r="D72" s="117">
        <v>79.5</v>
      </c>
      <c r="E72" s="111">
        <f t="shared" si="4"/>
        <v>107.43243243243244</v>
      </c>
      <c r="F72" s="115">
        <f t="shared" si="5"/>
        <v>5.5</v>
      </c>
    </row>
    <row r="73" spans="1:6" s="126" customFormat="1" ht="28.5" customHeight="1">
      <c r="A73" s="144" t="s">
        <v>78</v>
      </c>
      <c r="B73" s="150" t="s">
        <v>79</v>
      </c>
      <c r="C73" s="114">
        <f>SUM(C74+C76+C81)</f>
        <v>3866</v>
      </c>
      <c r="D73" s="114">
        <f>SUM(D74+D76+D81)</f>
        <v>6150.5300000000007</v>
      </c>
      <c r="E73" s="146">
        <f t="shared" si="4"/>
        <v>159.09286083807555</v>
      </c>
      <c r="F73" s="114">
        <f t="shared" si="5"/>
        <v>2284.5300000000007</v>
      </c>
    </row>
    <row r="74" spans="1:6" s="126" customFormat="1" ht="21.75" customHeight="1">
      <c r="A74" s="144" t="s">
        <v>80</v>
      </c>
      <c r="B74" s="150" t="s">
        <v>81</v>
      </c>
      <c r="C74" s="114">
        <f>SUM(C75)</f>
        <v>0</v>
      </c>
      <c r="D74" s="114">
        <f t="shared" ref="D74" si="6">SUM(D75)</f>
        <v>0</v>
      </c>
      <c r="E74" s="146">
        <v>0</v>
      </c>
      <c r="F74" s="114">
        <f t="shared" si="5"/>
        <v>0</v>
      </c>
    </row>
    <row r="75" spans="1:6" s="126" customFormat="1" ht="45" customHeight="1">
      <c r="A75" s="148" t="s">
        <v>82</v>
      </c>
      <c r="B75" s="149" t="s">
        <v>474</v>
      </c>
      <c r="C75" s="115">
        <v>0</v>
      </c>
      <c r="D75" s="120">
        <v>0</v>
      </c>
      <c r="E75" s="111">
        <v>0</v>
      </c>
      <c r="F75" s="115">
        <f t="shared" si="5"/>
        <v>0</v>
      </c>
    </row>
    <row r="76" spans="1:6" s="126" customFormat="1" ht="73.5">
      <c r="A76" s="159" t="s">
        <v>343</v>
      </c>
      <c r="B76" s="165" t="s">
        <v>344</v>
      </c>
      <c r="C76" s="114">
        <f>SUM(C77+C78)</f>
        <v>2276</v>
      </c>
      <c r="D76" s="114">
        <f>SUM(D77+D78)</f>
        <v>2032.4</v>
      </c>
      <c r="E76" s="146">
        <f t="shared" si="4"/>
        <v>89.297012302284713</v>
      </c>
      <c r="F76" s="114">
        <f t="shared" si="5"/>
        <v>-243.59999999999991</v>
      </c>
    </row>
    <row r="77" spans="1:6" s="126" customFormat="1" ht="73.5" customHeight="1">
      <c r="A77" s="144" t="s">
        <v>163</v>
      </c>
      <c r="B77" s="166" t="s">
        <v>475</v>
      </c>
      <c r="C77" s="114">
        <v>0</v>
      </c>
      <c r="D77" s="155">
        <v>101.48</v>
      </c>
      <c r="E77" s="146"/>
      <c r="F77" s="114">
        <f t="shared" si="5"/>
        <v>101.48</v>
      </c>
    </row>
    <row r="78" spans="1:6" s="126" customFormat="1" ht="86.25" customHeight="1">
      <c r="A78" s="144" t="s">
        <v>136</v>
      </c>
      <c r="B78" s="157" t="s">
        <v>141</v>
      </c>
      <c r="C78" s="114">
        <f>SUM(C79:C80)</f>
        <v>2276</v>
      </c>
      <c r="D78" s="114">
        <f>SUM(D79:D80)</f>
        <v>1930.92</v>
      </c>
      <c r="E78" s="146">
        <f t="shared" si="4"/>
        <v>84.838312829525478</v>
      </c>
      <c r="F78" s="114">
        <f t="shared" si="5"/>
        <v>-345.07999999999993</v>
      </c>
    </row>
    <row r="79" spans="1:6" s="126" customFormat="1" ht="97.5" customHeight="1">
      <c r="A79" s="148" t="s">
        <v>83</v>
      </c>
      <c r="B79" s="156" t="s">
        <v>452</v>
      </c>
      <c r="C79" s="115">
        <v>2276</v>
      </c>
      <c r="D79" s="118">
        <v>1930.92</v>
      </c>
      <c r="E79" s="111">
        <f t="shared" si="4"/>
        <v>84.838312829525478</v>
      </c>
      <c r="F79" s="115">
        <f t="shared" si="5"/>
        <v>-345.07999999999993</v>
      </c>
    </row>
    <row r="80" spans="1:6" s="126" customFormat="1" ht="95.25" customHeight="1">
      <c r="A80" s="148" t="s">
        <v>84</v>
      </c>
      <c r="B80" s="156" t="s">
        <v>453</v>
      </c>
      <c r="C80" s="115">
        <v>0</v>
      </c>
      <c r="D80" s="120">
        <v>0</v>
      </c>
      <c r="E80" s="111">
        <v>0</v>
      </c>
      <c r="F80" s="115">
        <f t="shared" si="5"/>
        <v>0</v>
      </c>
    </row>
    <row r="81" spans="1:7" s="126" customFormat="1" ht="42.75" customHeight="1">
      <c r="A81" s="159" t="s">
        <v>345</v>
      </c>
      <c r="B81" s="160" t="s">
        <v>346</v>
      </c>
      <c r="C81" s="114">
        <f>SUM(C82)</f>
        <v>1590</v>
      </c>
      <c r="D81" s="114">
        <f>SUM(D82)</f>
        <v>4118.13</v>
      </c>
      <c r="E81" s="146">
        <f t="shared" si="4"/>
        <v>259.00188679245281</v>
      </c>
      <c r="F81" s="114">
        <f t="shared" si="5"/>
        <v>2528.13</v>
      </c>
    </row>
    <row r="82" spans="1:7" s="126" customFormat="1" ht="25.5" customHeight="1">
      <c r="A82" s="148" t="s">
        <v>85</v>
      </c>
      <c r="B82" s="149" t="s">
        <v>86</v>
      </c>
      <c r="C82" s="115">
        <v>1590</v>
      </c>
      <c r="D82" s="117">
        <v>4118.13</v>
      </c>
      <c r="E82" s="111">
        <f t="shared" si="4"/>
        <v>259.00188679245281</v>
      </c>
      <c r="F82" s="114">
        <f t="shared" si="5"/>
        <v>2528.13</v>
      </c>
    </row>
    <row r="83" spans="1:7" s="127" customFormat="1" ht="28.5" customHeight="1">
      <c r="A83" s="144" t="s">
        <v>87</v>
      </c>
      <c r="B83" s="150" t="s">
        <v>88</v>
      </c>
      <c r="C83" s="114">
        <f>SUM(C84+C87+C89+C93+C99+C102+C104+C109+C111+C113+C116+C118+C106)</f>
        <v>5617.84</v>
      </c>
      <c r="D83" s="114">
        <f>SUM(D84+D87+D89+D93+D99+D102+D104+D109+D111+D113+D116+D118+D106+D92)</f>
        <v>6010.8899999999994</v>
      </c>
      <c r="E83" s="146">
        <f t="shared" si="4"/>
        <v>106.99646127337196</v>
      </c>
      <c r="F83" s="114">
        <f t="shared" si="5"/>
        <v>393.04999999999927</v>
      </c>
    </row>
    <row r="84" spans="1:7" s="126" customFormat="1" ht="39" customHeight="1">
      <c r="A84" s="159" t="s">
        <v>347</v>
      </c>
      <c r="B84" s="160" t="s">
        <v>348</v>
      </c>
      <c r="C84" s="114">
        <f>SUM(C85:C86)</f>
        <v>177</v>
      </c>
      <c r="D84" s="114">
        <f t="shared" ref="D84" si="7">SUM(D85:D86)</f>
        <v>104.25</v>
      </c>
      <c r="E84" s="146">
        <f t="shared" si="4"/>
        <v>58.898305084745765</v>
      </c>
      <c r="F84" s="114">
        <f t="shared" si="5"/>
        <v>-72.75</v>
      </c>
    </row>
    <row r="85" spans="1:7" s="127" customFormat="1" ht="105" customHeight="1">
      <c r="A85" s="148" t="s">
        <v>89</v>
      </c>
      <c r="B85" s="149" t="s">
        <v>156</v>
      </c>
      <c r="C85" s="115">
        <v>152</v>
      </c>
      <c r="D85" s="118">
        <v>86.26</v>
      </c>
      <c r="E85" s="111">
        <f t="shared" si="4"/>
        <v>56.75</v>
      </c>
      <c r="F85" s="115">
        <f t="shared" si="5"/>
        <v>-65.739999999999995</v>
      </c>
    </row>
    <row r="86" spans="1:7" s="127" customFormat="1" ht="56.25" customHeight="1">
      <c r="A86" s="148" t="s">
        <v>90</v>
      </c>
      <c r="B86" s="149" t="s">
        <v>91</v>
      </c>
      <c r="C86" s="115">
        <v>25</v>
      </c>
      <c r="D86" s="117">
        <v>17.989999999999998</v>
      </c>
      <c r="E86" s="111">
        <f t="shared" si="4"/>
        <v>71.959999999999994</v>
      </c>
      <c r="F86" s="115">
        <f t="shared" si="5"/>
        <v>-7.0100000000000016</v>
      </c>
    </row>
    <row r="87" spans="1:7" s="127" customFormat="1" ht="63" customHeight="1">
      <c r="A87" s="159" t="s">
        <v>349</v>
      </c>
      <c r="B87" s="160" t="s">
        <v>350</v>
      </c>
      <c r="C87" s="114">
        <f>SUM(C88)</f>
        <v>100</v>
      </c>
      <c r="D87" s="114">
        <f>SUM(D88)</f>
        <v>-3.22</v>
      </c>
      <c r="E87" s="146">
        <f t="shared" si="4"/>
        <v>-3.22</v>
      </c>
      <c r="F87" s="114">
        <f t="shared" si="5"/>
        <v>-103.22</v>
      </c>
    </row>
    <row r="88" spans="1:7" s="127" customFormat="1" ht="59.25" customHeight="1">
      <c r="A88" s="148" t="s">
        <v>92</v>
      </c>
      <c r="B88" s="149" t="s">
        <v>93</v>
      </c>
      <c r="C88" s="115">
        <v>100</v>
      </c>
      <c r="D88" s="117">
        <v>-3.22</v>
      </c>
      <c r="E88" s="111">
        <f t="shared" si="4"/>
        <v>-3.22</v>
      </c>
      <c r="F88" s="115">
        <f t="shared" si="5"/>
        <v>-103.22</v>
      </c>
    </row>
    <row r="89" spans="1:7" s="127" customFormat="1" ht="60" customHeight="1">
      <c r="A89" s="144" t="s">
        <v>157</v>
      </c>
      <c r="B89" s="150" t="s">
        <v>94</v>
      </c>
      <c r="C89" s="114">
        <f>SUM(C90+C91)</f>
        <v>28</v>
      </c>
      <c r="D89" s="114">
        <f>SUM(D90+D91)</f>
        <v>60.8</v>
      </c>
      <c r="E89" s="146">
        <f t="shared" si="4"/>
        <v>217.14285714285714</v>
      </c>
      <c r="F89" s="114">
        <f t="shared" si="5"/>
        <v>32.799999999999997</v>
      </c>
    </row>
    <row r="90" spans="1:7" s="127" customFormat="1" ht="60.75" customHeight="1">
      <c r="A90" s="148" t="s">
        <v>95</v>
      </c>
      <c r="B90" s="156" t="s">
        <v>142</v>
      </c>
      <c r="C90" s="115">
        <v>5</v>
      </c>
      <c r="D90" s="117">
        <v>51.8</v>
      </c>
      <c r="E90" s="111">
        <f t="shared" si="4"/>
        <v>1036</v>
      </c>
      <c r="F90" s="115">
        <f t="shared" si="5"/>
        <v>46.8</v>
      </c>
    </row>
    <row r="91" spans="1:7" s="126" customFormat="1" ht="57.75" customHeight="1">
      <c r="A91" s="148" t="s">
        <v>293</v>
      </c>
      <c r="B91" s="156" t="s">
        <v>142</v>
      </c>
      <c r="C91" s="115">
        <v>23</v>
      </c>
      <c r="D91" s="120">
        <v>9</v>
      </c>
      <c r="E91" s="111">
        <f t="shared" si="4"/>
        <v>39.130434782608695</v>
      </c>
      <c r="F91" s="115">
        <f t="shared" si="5"/>
        <v>-14</v>
      </c>
    </row>
    <row r="92" spans="1:7" s="126" customFormat="1" ht="43.5" customHeight="1">
      <c r="A92" s="148" t="s">
        <v>438</v>
      </c>
      <c r="B92" s="167" t="s">
        <v>416</v>
      </c>
      <c r="C92" s="119">
        <v>0</v>
      </c>
      <c r="D92" s="119">
        <v>30</v>
      </c>
      <c r="E92" s="111"/>
      <c r="F92" s="115">
        <f t="shared" si="5"/>
        <v>30</v>
      </c>
    </row>
    <row r="93" spans="1:7" s="126" customFormat="1" ht="39.75" customHeight="1">
      <c r="A93" s="144" t="s">
        <v>145</v>
      </c>
      <c r="B93" s="168" t="s">
        <v>144</v>
      </c>
      <c r="C93" s="169">
        <f>SUM(C94+C96+C92)</f>
        <v>1875</v>
      </c>
      <c r="D93" s="169">
        <f>SUM(D94+D96)</f>
        <v>1697.29</v>
      </c>
      <c r="E93" s="146">
        <f t="shared" si="4"/>
        <v>90.522133333333329</v>
      </c>
      <c r="F93" s="114">
        <f t="shared" si="5"/>
        <v>-177.71000000000004</v>
      </c>
      <c r="G93" s="128"/>
    </row>
    <row r="94" spans="1:7" s="126" customFormat="1" ht="41.25" customHeight="1">
      <c r="A94" s="144" t="s">
        <v>383</v>
      </c>
      <c r="B94" s="157" t="s">
        <v>143</v>
      </c>
      <c r="C94" s="169">
        <f>SUM(C95)</f>
        <v>140</v>
      </c>
      <c r="D94" s="169">
        <f>SUM(D95)</f>
        <v>190</v>
      </c>
      <c r="E94" s="170">
        <f>SUM(E95)</f>
        <v>135.71428571428572</v>
      </c>
      <c r="F94" s="114">
        <f t="shared" si="5"/>
        <v>50</v>
      </c>
    </row>
    <row r="95" spans="1:7" s="127" customFormat="1" ht="36" customHeight="1">
      <c r="A95" s="148" t="s">
        <v>137</v>
      </c>
      <c r="B95" s="156" t="s">
        <v>143</v>
      </c>
      <c r="C95" s="119">
        <v>140</v>
      </c>
      <c r="D95" s="119">
        <v>190</v>
      </c>
      <c r="E95" s="111">
        <f t="shared" si="4"/>
        <v>135.71428571428572</v>
      </c>
      <c r="F95" s="115">
        <f t="shared" si="5"/>
        <v>50</v>
      </c>
    </row>
    <row r="96" spans="1:7" s="126" customFormat="1" ht="33.75" customHeight="1">
      <c r="A96" s="144" t="s">
        <v>384</v>
      </c>
      <c r="B96" s="150" t="s">
        <v>97</v>
      </c>
      <c r="C96" s="169">
        <f>SUM(C97:C98)</f>
        <v>1735</v>
      </c>
      <c r="D96" s="169">
        <f>SUM(D97:D98)</f>
        <v>1507.29</v>
      </c>
      <c r="E96" s="146">
        <f t="shared" si="4"/>
        <v>86.875504322766574</v>
      </c>
      <c r="F96" s="115">
        <f t="shared" si="5"/>
        <v>-227.71000000000004</v>
      </c>
    </row>
    <row r="97" spans="1:6" s="126" customFormat="1" ht="33.75" customHeight="1">
      <c r="A97" s="148" t="s">
        <v>327</v>
      </c>
      <c r="B97" s="149" t="s">
        <v>97</v>
      </c>
      <c r="C97" s="119">
        <v>1420</v>
      </c>
      <c r="D97" s="119">
        <v>1432</v>
      </c>
      <c r="E97" s="111">
        <f t="shared" si="4"/>
        <v>100.84507042253522</v>
      </c>
      <c r="F97" s="115">
        <f t="shared" si="5"/>
        <v>12</v>
      </c>
    </row>
    <row r="98" spans="1:6" s="126" customFormat="1" ht="38.25" customHeight="1">
      <c r="A98" s="148" t="s">
        <v>96</v>
      </c>
      <c r="B98" s="149" t="s">
        <v>97</v>
      </c>
      <c r="C98" s="115">
        <v>315</v>
      </c>
      <c r="D98" s="117">
        <v>75.290000000000006</v>
      </c>
      <c r="E98" s="111">
        <f t="shared" si="4"/>
        <v>23.901587301587305</v>
      </c>
      <c r="F98" s="115">
        <f t="shared" si="5"/>
        <v>-239.70999999999998</v>
      </c>
    </row>
    <row r="99" spans="1:6" s="126" customFormat="1" ht="54" customHeight="1">
      <c r="A99" s="159" t="s">
        <v>351</v>
      </c>
      <c r="B99" s="160" t="s">
        <v>352</v>
      </c>
      <c r="C99" s="114">
        <f>SUM(C100:C101)</f>
        <v>475</v>
      </c>
      <c r="D99" s="114">
        <f>SUM(D100:D101)</f>
        <v>611.89</v>
      </c>
      <c r="E99" s="146">
        <f t="shared" si="4"/>
        <v>128.81894736842105</v>
      </c>
      <c r="F99" s="114">
        <f t="shared" si="5"/>
        <v>136.88999999999999</v>
      </c>
    </row>
    <row r="100" spans="1:6" s="126" customFormat="1" ht="45.75" customHeight="1">
      <c r="A100" s="148" t="s">
        <v>98</v>
      </c>
      <c r="B100" s="149" t="s">
        <v>99</v>
      </c>
      <c r="C100" s="115">
        <v>475</v>
      </c>
      <c r="D100" s="117">
        <v>593.54999999999995</v>
      </c>
      <c r="E100" s="111">
        <f t="shared" si="4"/>
        <v>124.95789473684209</v>
      </c>
      <c r="F100" s="115">
        <f t="shared" si="5"/>
        <v>118.54999999999995</v>
      </c>
    </row>
    <row r="101" spans="1:6" s="126" customFormat="1" ht="27.75" customHeight="1">
      <c r="A101" s="148" t="s">
        <v>328</v>
      </c>
      <c r="B101" s="149" t="s">
        <v>99</v>
      </c>
      <c r="C101" s="115">
        <v>0</v>
      </c>
      <c r="D101" s="117">
        <v>18.34</v>
      </c>
      <c r="E101" s="111">
        <v>0</v>
      </c>
      <c r="F101" s="115">
        <f t="shared" si="5"/>
        <v>18.34</v>
      </c>
    </row>
    <row r="102" spans="1:6" s="126" customFormat="1" ht="27.75" customHeight="1">
      <c r="A102" s="159" t="s">
        <v>353</v>
      </c>
      <c r="B102" s="160" t="s">
        <v>354</v>
      </c>
      <c r="C102" s="114">
        <f>SUM(C103)</f>
        <v>59</v>
      </c>
      <c r="D102" s="114">
        <f>SUM(D103)</f>
        <v>30</v>
      </c>
      <c r="E102" s="146">
        <f t="shared" si="4"/>
        <v>50.847457627118644</v>
      </c>
      <c r="F102" s="114">
        <f t="shared" si="5"/>
        <v>-29</v>
      </c>
    </row>
    <row r="103" spans="1:6" s="126" customFormat="1" ht="36.75" customHeight="1">
      <c r="A103" s="148" t="s">
        <v>153</v>
      </c>
      <c r="B103" s="148" t="s">
        <v>154</v>
      </c>
      <c r="C103" s="115">
        <v>59</v>
      </c>
      <c r="D103" s="117">
        <v>30</v>
      </c>
      <c r="E103" s="111">
        <f t="shared" si="4"/>
        <v>50.847457627118644</v>
      </c>
      <c r="F103" s="115">
        <f t="shared" si="5"/>
        <v>-29</v>
      </c>
    </row>
    <row r="104" spans="1:6" s="126" customFormat="1" ht="46.5" customHeight="1">
      <c r="A104" s="159" t="s">
        <v>355</v>
      </c>
      <c r="B104" s="160" t="s">
        <v>356</v>
      </c>
      <c r="C104" s="114">
        <f>SUM(C105)</f>
        <v>149</v>
      </c>
      <c r="D104" s="114">
        <f>SUM(D105)</f>
        <v>202.49</v>
      </c>
      <c r="E104" s="146">
        <f t="shared" si="4"/>
        <v>135.8993288590604</v>
      </c>
      <c r="F104" s="114">
        <f t="shared" si="5"/>
        <v>53.490000000000009</v>
      </c>
    </row>
    <row r="105" spans="1:6" s="126" customFormat="1" ht="54" customHeight="1">
      <c r="A105" s="148" t="s">
        <v>161</v>
      </c>
      <c r="B105" s="149" t="s">
        <v>162</v>
      </c>
      <c r="C105" s="115">
        <v>149</v>
      </c>
      <c r="D105" s="117">
        <v>202.49</v>
      </c>
      <c r="E105" s="111">
        <f t="shared" si="4"/>
        <v>135.8993288590604</v>
      </c>
      <c r="F105" s="115">
        <f t="shared" si="5"/>
        <v>53.490000000000009</v>
      </c>
    </row>
    <row r="106" spans="1:6" s="126" customFormat="1" ht="62.25" customHeight="1">
      <c r="A106" s="159" t="s">
        <v>357</v>
      </c>
      <c r="B106" s="171" t="s">
        <v>358</v>
      </c>
      <c r="C106" s="114">
        <f>SUM(C107:C108)</f>
        <v>50</v>
      </c>
      <c r="D106" s="114">
        <f>SUM(D107:D108)</f>
        <v>153</v>
      </c>
      <c r="E106" s="146">
        <f t="shared" si="4"/>
        <v>306</v>
      </c>
      <c r="F106" s="114">
        <f t="shared" si="5"/>
        <v>103</v>
      </c>
    </row>
    <row r="107" spans="1:6" s="126" customFormat="1" ht="58.5" customHeight="1">
      <c r="A107" s="148" t="s">
        <v>359</v>
      </c>
      <c r="B107" s="172" t="s">
        <v>476</v>
      </c>
      <c r="C107" s="115">
        <v>50</v>
      </c>
      <c r="D107" s="117">
        <v>50</v>
      </c>
      <c r="E107" s="111">
        <f t="shared" si="4"/>
        <v>100</v>
      </c>
      <c r="F107" s="115">
        <f t="shared" si="5"/>
        <v>0</v>
      </c>
    </row>
    <row r="108" spans="1:6" s="126" customFormat="1" ht="36" customHeight="1">
      <c r="A108" s="148" t="s">
        <v>385</v>
      </c>
      <c r="B108" s="172" t="s">
        <v>476</v>
      </c>
      <c r="C108" s="115">
        <v>0</v>
      </c>
      <c r="D108" s="117">
        <v>103</v>
      </c>
      <c r="E108" s="111">
        <v>0</v>
      </c>
      <c r="F108" s="115">
        <f t="shared" si="5"/>
        <v>103</v>
      </c>
    </row>
    <row r="109" spans="1:6" s="126" customFormat="1" ht="38.25" customHeight="1">
      <c r="A109" s="159" t="s">
        <v>360</v>
      </c>
      <c r="B109" s="160" t="s">
        <v>361</v>
      </c>
      <c r="C109" s="114">
        <f>SUM(C110)</f>
        <v>3.8</v>
      </c>
      <c r="D109" s="114">
        <f>SUM(D110)</f>
        <v>20.22</v>
      </c>
      <c r="E109" s="146">
        <f t="shared" si="4"/>
        <v>532.1052631578948</v>
      </c>
      <c r="F109" s="114">
        <f t="shared" si="5"/>
        <v>16.419999999999998</v>
      </c>
    </row>
    <row r="110" spans="1:6" s="126" customFormat="1" ht="47.25" customHeight="1">
      <c r="A110" s="148" t="s">
        <v>158</v>
      </c>
      <c r="B110" s="149" t="s">
        <v>100</v>
      </c>
      <c r="C110" s="115">
        <v>3.8</v>
      </c>
      <c r="D110" s="117">
        <v>20.22</v>
      </c>
      <c r="E110" s="111">
        <f t="shared" si="4"/>
        <v>532.1052631578948</v>
      </c>
      <c r="F110" s="115">
        <f t="shared" si="5"/>
        <v>16.419999999999998</v>
      </c>
    </row>
    <row r="111" spans="1:6" s="126" customFormat="1" ht="58.5" customHeight="1">
      <c r="A111" s="159" t="s">
        <v>362</v>
      </c>
      <c r="B111" s="160" t="s">
        <v>363</v>
      </c>
      <c r="C111" s="114">
        <f>SUM(C112)</f>
        <v>0</v>
      </c>
      <c r="D111" s="114">
        <f t="shared" ref="D111" si="8">SUM(D112)</f>
        <v>0</v>
      </c>
      <c r="E111" s="146">
        <v>0</v>
      </c>
      <c r="F111" s="114">
        <f t="shared" si="5"/>
        <v>0</v>
      </c>
    </row>
    <row r="112" spans="1:6" s="126" customFormat="1" ht="60">
      <c r="A112" s="148" t="s">
        <v>305</v>
      </c>
      <c r="B112" s="149" t="s">
        <v>306</v>
      </c>
      <c r="C112" s="115">
        <v>0</v>
      </c>
      <c r="D112" s="117">
        <v>0</v>
      </c>
      <c r="E112" s="111">
        <v>0</v>
      </c>
      <c r="F112" s="115">
        <f t="shared" si="5"/>
        <v>0</v>
      </c>
    </row>
    <row r="113" spans="1:6" s="126" customFormat="1" ht="60">
      <c r="A113" s="144" t="s">
        <v>329</v>
      </c>
      <c r="B113" s="150" t="s">
        <v>101</v>
      </c>
      <c r="C113" s="114">
        <f>SUM(C114:C115)</f>
        <v>100</v>
      </c>
      <c r="D113" s="114">
        <f>SUM(D114:D115)</f>
        <v>106.92</v>
      </c>
      <c r="E113" s="146">
        <f t="shared" si="4"/>
        <v>106.92</v>
      </c>
      <c r="F113" s="114">
        <f t="shared" si="5"/>
        <v>6.9200000000000017</v>
      </c>
    </row>
    <row r="114" spans="1:6" s="126" customFormat="1" ht="63.75" customHeight="1">
      <c r="A114" s="148" t="s">
        <v>307</v>
      </c>
      <c r="B114" s="149" t="s">
        <v>101</v>
      </c>
      <c r="C114" s="115">
        <v>100</v>
      </c>
      <c r="D114" s="117">
        <v>106.92</v>
      </c>
      <c r="E114" s="111">
        <f t="shared" si="4"/>
        <v>106.92</v>
      </c>
      <c r="F114" s="115">
        <f t="shared" si="5"/>
        <v>6.9200000000000017</v>
      </c>
    </row>
    <row r="115" spans="1:6" s="126" customFormat="1" ht="59.25" customHeight="1">
      <c r="A115" s="148" t="s">
        <v>308</v>
      </c>
      <c r="B115" s="149" t="s">
        <v>101</v>
      </c>
      <c r="C115" s="115">
        <v>0</v>
      </c>
      <c r="D115" s="117">
        <v>0</v>
      </c>
      <c r="E115" s="111"/>
      <c r="F115" s="115">
        <f t="shared" si="5"/>
        <v>0</v>
      </c>
    </row>
    <row r="116" spans="1:6" s="126" customFormat="1" ht="36">
      <c r="A116" s="159" t="s">
        <v>364</v>
      </c>
      <c r="B116" s="160" t="s">
        <v>365</v>
      </c>
      <c r="C116" s="114">
        <f>SUM(C117)</f>
        <v>83.1</v>
      </c>
      <c r="D116" s="114">
        <f>SUM(D117)</f>
        <v>33.369999999999997</v>
      </c>
      <c r="E116" s="146">
        <f t="shared" si="4"/>
        <v>40.156438026474127</v>
      </c>
      <c r="F116" s="114">
        <f t="shared" si="5"/>
        <v>-49.73</v>
      </c>
    </row>
    <row r="117" spans="1:6" s="126" customFormat="1" ht="51" customHeight="1">
      <c r="A117" s="148" t="s">
        <v>102</v>
      </c>
      <c r="B117" s="149" t="s">
        <v>103</v>
      </c>
      <c r="C117" s="115">
        <v>83.1</v>
      </c>
      <c r="D117" s="117">
        <v>33.369999999999997</v>
      </c>
      <c r="E117" s="111">
        <f t="shared" si="4"/>
        <v>40.156438026474127</v>
      </c>
      <c r="F117" s="115">
        <f t="shared" si="5"/>
        <v>-49.73</v>
      </c>
    </row>
    <row r="118" spans="1:6" s="126" customFormat="1" ht="36">
      <c r="A118" s="144" t="s">
        <v>104</v>
      </c>
      <c r="B118" s="150" t="s">
        <v>105</v>
      </c>
      <c r="C118" s="114">
        <f>SUM(C119:C132)</f>
        <v>2517.94</v>
      </c>
      <c r="D118" s="114">
        <f>SUM(D119:D132)</f>
        <v>2963.88</v>
      </c>
      <c r="E118" s="146">
        <f t="shared" si="4"/>
        <v>117.71050938465571</v>
      </c>
      <c r="F118" s="114">
        <f t="shared" si="5"/>
        <v>445.94000000000005</v>
      </c>
    </row>
    <row r="119" spans="1:6" s="126" customFormat="1">
      <c r="A119" s="148"/>
      <c r="B119" s="149" t="s">
        <v>106</v>
      </c>
      <c r="C119" s="115"/>
      <c r="D119" s="118"/>
      <c r="E119" s="111"/>
      <c r="F119" s="115">
        <f t="shared" si="5"/>
        <v>0</v>
      </c>
    </row>
    <row r="120" spans="1:6" s="126" customFormat="1">
      <c r="A120" s="148" t="s">
        <v>160</v>
      </c>
      <c r="B120" s="149"/>
      <c r="C120" s="115">
        <v>60</v>
      </c>
      <c r="D120" s="117">
        <v>56.78</v>
      </c>
      <c r="E120" s="111">
        <f t="shared" si="4"/>
        <v>94.63333333333334</v>
      </c>
      <c r="F120" s="115">
        <f t="shared" si="5"/>
        <v>-3.2199999999999989</v>
      </c>
    </row>
    <row r="121" spans="1:6" s="126" customFormat="1">
      <c r="A121" s="148" t="s">
        <v>168</v>
      </c>
      <c r="B121" s="149"/>
      <c r="C121" s="115">
        <v>7</v>
      </c>
      <c r="D121" s="118">
        <v>0</v>
      </c>
      <c r="E121" s="111">
        <f t="shared" si="4"/>
        <v>0</v>
      </c>
      <c r="F121" s="115">
        <f t="shared" si="5"/>
        <v>-7</v>
      </c>
    </row>
    <row r="122" spans="1:6" s="126" customFormat="1" ht="20.25" customHeight="1">
      <c r="A122" s="148" t="s">
        <v>107</v>
      </c>
      <c r="B122" s="149"/>
      <c r="C122" s="115">
        <v>101.94</v>
      </c>
      <c r="D122" s="117">
        <v>131.96</v>
      </c>
      <c r="E122" s="111">
        <f t="shared" si="4"/>
        <v>129.44869531096725</v>
      </c>
      <c r="F122" s="115">
        <f t="shared" si="5"/>
        <v>30.02000000000001</v>
      </c>
    </row>
    <row r="123" spans="1:6" s="126" customFormat="1">
      <c r="A123" s="148" t="s">
        <v>294</v>
      </c>
      <c r="B123" s="149"/>
      <c r="C123" s="115">
        <v>60</v>
      </c>
      <c r="D123" s="117">
        <v>240</v>
      </c>
      <c r="E123" s="111">
        <f t="shared" si="4"/>
        <v>400</v>
      </c>
      <c r="F123" s="115">
        <f t="shared" si="5"/>
        <v>180</v>
      </c>
    </row>
    <row r="124" spans="1:6" s="126" customFormat="1" ht="16.5" customHeight="1">
      <c r="A124" s="148" t="s">
        <v>366</v>
      </c>
      <c r="B124" s="149"/>
      <c r="C124" s="115">
        <v>5</v>
      </c>
      <c r="D124" s="117">
        <v>5</v>
      </c>
      <c r="E124" s="111">
        <f t="shared" si="4"/>
        <v>100</v>
      </c>
      <c r="F124" s="115">
        <f t="shared" si="5"/>
        <v>0</v>
      </c>
    </row>
    <row r="125" spans="1:6" s="126" customFormat="1">
      <c r="A125" s="148" t="s">
        <v>152</v>
      </c>
      <c r="B125" s="149"/>
      <c r="C125" s="115">
        <v>31</v>
      </c>
      <c r="D125" s="117">
        <v>0</v>
      </c>
      <c r="E125" s="111">
        <f t="shared" si="4"/>
        <v>0</v>
      </c>
      <c r="F125" s="115">
        <f t="shared" si="5"/>
        <v>-31</v>
      </c>
    </row>
    <row r="126" spans="1:6" s="126" customFormat="1">
      <c r="A126" s="148" t="s">
        <v>109</v>
      </c>
      <c r="B126" s="149"/>
      <c r="C126" s="115">
        <v>635</v>
      </c>
      <c r="D126" s="117">
        <v>940</v>
      </c>
      <c r="E126" s="111">
        <f t="shared" si="4"/>
        <v>148.03149606299212</v>
      </c>
      <c r="F126" s="115">
        <f t="shared" si="5"/>
        <v>305</v>
      </c>
    </row>
    <row r="127" spans="1:6" s="126" customFormat="1">
      <c r="A127" s="148" t="s">
        <v>386</v>
      </c>
      <c r="B127" s="149"/>
      <c r="C127" s="115">
        <v>0</v>
      </c>
      <c r="D127" s="117">
        <v>0</v>
      </c>
      <c r="E127" s="111"/>
      <c r="F127" s="115">
        <f t="shared" si="5"/>
        <v>0</v>
      </c>
    </row>
    <row r="128" spans="1:6" s="126" customFormat="1">
      <c r="A128" s="148" t="s">
        <v>110</v>
      </c>
      <c r="B128" s="149"/>
      <c r="C128" s="115">
        <v>1300</v>
      </c>
      <c r="D128" s="118">
        <v>866.07</v>
      </c>
      <c r="E128" s="111">
        <f t="shared" si="4"/>
        <v>66.620769230769227</v>
      </c>
      <c r="F128" s="115">
        <f t="shared" si="5"/>
        <v>-433.92999999999995</v>
      </c>
    </row>
    <row r="129" spans="1:6" s="126" customFormat="1">
      <c r="A129" s="148" t="s">
        <v>387</v>
      </c>
      <c r="B129" s="149"/>
      <c r="C129" s="115">
        <v>0</v>
      </c>
      <c r="D129" s="117">
        <v>0</v>
      </c>
      <c r="E129" s="111"/>
      <c r="F129" s="115">
        <f t="shared" si="5"/>
        <v>0</v>
      </c>
    </row>
    <row r="130" spans="1:6" s="126" customFormat="1">
      <c r="A130" s="148" t="s">
        <v>433</v>
      </c>
      <c r="B130" s="149"/>
      <c r="C130" s="115"/>
      <c r="D130" s="117">
        <v>4.28</v>
      </c>
      <c r="E130" s="111"/>
      <c r="F130" s="115">
        <f t="shared" si="5"/>
        <v>4.28</v>
      </c>
    </row>
    <row r="131" spans="1:6" s="126" customFormat="1">
      <c r="A131" s="148" t="s">
        <v>108</v>
      </c>
      <c r="B131" s="149"/>
      <c r="C131" s="115">
        <v>318</v>
      </c>
      <c r="D131" s="117">
        <v>539.27</v>
      </c>
      <c r="E131" s="111">
        <f t="shared" si="4"/>
        <v>169.5817610062893</v>
      </c>
      <c r="F131" s="115">
        <f t="shared" si="5"/>
        <v>221.26999999999998</v>
      </c>
    </row>
    <row r="132" spans="1:6" s="126" customFormat="1">
      <c r="A132" s="148" t="s">
        <v>388</v>
      </c>
      <c r="B132" s="149"/>
      <c r="C132" s="115">
        <v>0</v>
      </c>
      <c r="D132" s="117">
        <v>180.52</v>
      </c>
      <c r="E132" s="111"/>
      <c r="F132" s="115">
        <f t="shared" si="5"/>
        <v>180.52</v>
      </c>
    </row>
    <row r="133" spans="1:6" s="126" customFormat="1">
      <c r="A133" s="150" t="s">
        <v>111</v>
      </c>
      <c r="B133" s="150" t="s">
        <v>112</v>
      </c>
      <c r="C133" s="146">
        <f>SUM(C139+C134)</f>
        <v>0</v>
      </c>
      <c r="D133" s="173">
        <f>SUM(D139+D134)</f>
        <v>9.01</v>
      </c>
      <c r="E133" s="146"/>
      <c r="F133" s="115">
        <f t="shared" ref="F133:F196" si="9">D133-C133</f>
        <v>9.01</v>
      </c>
    </row>
    <row r="134" spans="1:6" s="126" customFormat="1">
      <c r="A134" s="150" t="s">
        <v>113</v>
      </c>
      <c r="B134" s="150" t="s">
        <v>114</v>
      </c>
      <c r="C134" s="146">
        <f>SUM(C135:C138)</f>
        <v>0</v>
      </c>
      <c r="D134" s="114">
        <f>SUM(D135:D138)</f>
        <v>9.01</v>
      </c>
      <c r="E134" s="146"/>
      <c r="F134" s="114">
        <f t="shared" si="9"/>
        <v>9.01</v>
      </c>
    </row>
    <row r="135" spans="1:6" s="126" customFormat="1" ht="22.5" customHeight="1">
      <c r="A135" s="149" t="s">
        <v>115</v>
      </c>
      <c r="B135" s="149" t="s">
        <v>114</v>
      </c>
      <c r="C135" s="111">
        <v>0</v>
      </c>
      <c r="D135" s="121">
        <v>9.01</v>
      </c>
      <c r="E135" s="111"/>
      <c r="F135" s="115">
        <f t="shared" si="9"/>
        <v>9.01</v>
      </c>
    </row>
    <row r="136" spans="1:6" s="126" customFormat="1" ht="20.25" customHeight="1">
      <c r="A136" s="149" t="s">
        <v>309</v>
      </c>
      <c r="B136" s="149" t="s">
        <v>114</v>
      </c>
      <c r="C136" s="111">
        <v>0</v>
      </c>
      <c r="D136" s="121">
        <v>0</v>
      </c>
      <c r="E136" s="111"/>
      <c r="F136" s="115">
        <f t="shared" si="9"/>
        <v>0</v>
      </c>
    </row>
    <row r="137" spans="1:6" s="126" customFormat="1" ht="20.25" customHeight="1">
      <c r="A137" s="149" t="s">
        <v>389</v>
      </c>
      <c r="B137" s="149" t="s">
        <v>114</v>
      </c>
      <c r="C137" s="111">
        <v>0</v>
      </c>
      <c r="D137" s="121">
        <v>0</v>
      </c>
      <c r="E137" s="111"/>
      <c r="F137" s="115">
        <f t="shared" si="9"/>
        <v>0</v>
      </c>
    </row>
    <row r="138" spans="1:6" s="126" customFormat="1">
      <c r="A138" s="149" t="s">
        <v>434</v>
      </c>
      <c r="B138" s="149" t="s">
        <v>114</v>
      </c>
      <c r="C138" s="111"/>
      <c r="D138" s="121">
        <v>0</v>
      </c>
      <c r="E138" s="111"/>
      <c r="F138" s="115">
        <f t="shared" si="9"/>
        <v>0</v>
      </c>
    </row>
    <row r="139" spans="1:6" s="126" customFormat="1" ht="29.25" customHeight="1">
      <c r="A139" s="150" t="s">
        <v>435</v>
      </c>
      <c r="B139" s="150" t="s">
        <v>390</v>
      </c>
      <c r="C139" s="146">
        <v>0</v>
      </c>
      <c r="D139" s="174"/>
      <c r="E139" s="146"/>
      <c r="F139" s="114">
        <f t="shared" si="9"/>
        <v>0</v>
      </c>
    </row>
    <row r="140" spans="1:6" s="126" customFormat="1" ht="28.5" customHeight="1">
      <c r="A140" s="147" t="s">
        <v>116</v>
      </c>
      <c r="B140" s="150" t="s">
        <v>117</v>
      </c>
      <c r="C140" s="175">
        <f>SUM(C141+C199+C203+C197)</f>
        <v>976087.6399999999</v>
      </c>
      <c r="D140" s="175">
        <f>SUM(D141+D199+D203+D197)</f>
        <v>745348.91</v>
      </c>
      <c r="E140" s="146">
        <f t="shared" ref="E140:E207" si="10">SUM(D140*100/C140)</f>
        <v>76.360859358899376</v>
      </c>
      <c r="F140" s="114">
        <f t="shared" si="9"/>
        <v>-230738.72999999986</v>
      </c>
    </row>
    <row r="141" spans="1:6" s="126" customFormat="1" ht="27.75" customHeight="1">
      <c r="A141" s="144" t="s">
        <v>118</v>
      </c>
      <c r="B141" s="144" t="s">
        <v>119</v>
      </c>
      <c r="C141" s="175">
        <f>SUM(C142+C145+C172+C187)</f>
        <v>973986.30999999994</v>
      </c>
      <c r="D141" s="175">
        <f>SUM(D142+D145+D172+D187)</f>
        <v>750565.8</v>
      </c>
      <c r="E141" s="146">
        <f t="shared" si="10"/>
        <v>77.061226866730806</v>
      </c>
      <c r="F141" s="114">
        <f t="shared" si="9"/>
        <v>-223420.50999999989</v>
      </c>
    </row>
    <row r="142" spans="1:6" s="126" customFormat="1" ht="42" customHeight="1">
      <c r="A142" s="176" t="s">
        <v>310</v>
      </c>
      <c r="B142" s="147" t="s">
        <v>120</v>
      </c>
      <c r="C142" s="175">
        <f>SUM(C143+C144)</f>
        <v>16017</v>
      </c>
      <c r="D142" s="175">
        <f>SUM(D143+D144)</f>
        <v>4680</v>
      </c>
      <c r="E142" s="146">
        <f t="shared" si="10"/>
        <v>29.218954860460759</v>
      </c>
      <c r="F142" s="114">
        <f t="shared" si="9"/>
        <v>-11337</v>
      </c>
    </row>
    <row r="143" spans="1:6" s="126" customFormat="1" ht="69" customHeight="1">
      <c r="A143" s="177" t="s">
        <v>311</v>
      </c>
      <c r="B143" s="148" t="s">
        <v>477</v>
      </c>
      <c r="C143" s="112">
        <v>4821</v>
      </c>
      <c r="D143" s="122">
        <v>2814</v>
      </c>
      <c r="E143" s="111">
        <f t="shared" si="10"/>
        <v>58.369632856253887</v>
      </c>
      <c r="F143" s="115">
        <f t="shared" si="9"/>
        <v>-2007</v>
      </c>
    </row>
    <row r="144" spans="1:6" s="126" customFormat="1" ht="42" customHeight="1">
      <c r="A144" s="177" t="s">
        <v>311</v>
      </c>
      <c r="B144" s="148" t="s">
        <v>330</v>
      </c>
      <c r="C144" s="112">
        <v>11196</v>
      </c>
      <c r="D144" s="122">
        <v>1866</v>
      </c>
      <c r="E144" s="111">
        <f t="shared" si="10"/>
        <v>16.666666666666668</v>
      </c>
      <c r="F144" s="115">
        <f t="shared" si="9"/>
        <v>-9330</v>
      </c>
    </row>
    <row r="145" spans="1:11" s="126" customFormat="1" ht="27" customHeight="1">
      <c r="A145" s="178" t="s">
        <v>312</v>
      </c>
      <c r="B145" s="144" t="s">
        <v>121</v>
      </c>
      <c r="C145" s="114">
        <f>SUM(C146+C147+C149+C150+C151+C152+C153+C154+C155+C156+C157+C158+C148)</f>
        <v>382678.93</v>
      </c>
      <c r="D145" s="114">
        <f>SUM(D146+D147+D149+D150+D151+D152+D153+D154+D155+D156+D157+D158+D148)</f>
        <v>207522.82000000004</v>
      </c>
      <c r="E145" s="146">
        <f t="shared" si="10"/>
        <v>54.22896421289775</v>
      </c>
      <c r="F145" s="114">
        <f t="shared" si="9"/>
        <v>-175156.10999999996</v>
      </c>
    </row>
    <row r="146" spans="1:11" s="126" customFormat="1" ht="48" hidden="1" customHeight="1">
      <c r="A146" s="134" t="s">
        <v>400</v>
      </c>
      <c r="B146" s="179" t="s">
        <v>401</v>
      </c>
      <c r="C146" s="115">
        <v>0</v>
      </c>
      <c r="D146" s="114"/>
      <c r="E146" s="111"/>
      <c r="F146" s="115">
        <f t="shared" si="9"/>
        <v>0</v>
      </c>
    </row>
    <row r="147" spans="1:11" s="126" customFormat="1" ht="50.25" hidden="1" customHeight="1">
      <c r="A147" s="134" t="s">
        <v>439</v>
      </c>
      <c r="B147" s="148" t="s">
        <v>440</v>
      </c>
      <c r="C147" s="115"/>
      <c r="D147" s="114"/>
      <c r="E147" s="111"/>
      <c r="F147" s="115">
        <f t="shared" si="9"/>
        <v>0</v>
      </c>
    </row>
    <row r="148" spans="1:11" s="126" customFormat="1" ht="53.25" hidden="1" customHeight="1">
      <c r="A148" s="134" t="s">
        <v>439</v>
      </c>
      <c r="B148" s="148" t="s">
        <v>454</v>
      </c>
      <c r="C148" s="115"/>
      <c r="D148" s="114"/>
      <c r="E148" s="111"/>
      <c r="F148" s="115">
        <f t="shared" si="9"/>
        <v>0</v>
      </c>
      <c r="J148" s="130"/>
      <c r="K148" s="129"/>
    </row>
    <row r="149" spans="1:11" s="126" customFormat="1" ht="63.75" hidden="1" customHeight="1">
      <c r="A149" s="134" t="s">
        <v>417</v>
      </c>
      <c r="B149" s="148" t="s">
        <v>418</v>
      </c>
      <c r="C149" s="115"/>
      <c r="D149" s="114"/>
      <c r="E149" s="111"/>
      <c r="F149" s="115">
        <f t="shared" si="9"/>
        <v>0</v>
      </c>
    </row>
    <row r="150" spans="1:11" s="126" customFormat="1" ht="62.25" customHeight="1">
      <c r="A150" s="134" t="s">
        <v>402</v>
      </c>
      <c r="B150" s="179" t="s">
        <v>403</v>
      </c>
      <c r="C150" s="115">
        <v>787.24</v>
      </c>
      <c r="D150" s="115">
        <v>787.24</v>
      </c>
      <c r="E150" s="111">
        <f t="shared" si="10"/>
        <v>100</v>
      </c>
      <c r="F150" s="115">
        <f t="shared" si="9"/>
        <v>0</v>
      </c>
    </row>
    <row r="151" spans="1:11" s="126" customFormat="1" ht="39" customHeight="1">
      <c r="A151" s="134" t="s">
        <v>404</v>
      </c>
      <c r="B151" s="179" t="s">
        <v>405</v>
      </c>
      <c r="C151" s="115">
        <v>873.94</v>
      </c>
      <c r="D151" s="115">
        <v>873.94</v>
      </c>
      <c r="E151" s="111">
        <f t="shared" si="10"/>
        <v>100</v>
      </c>
      <c r="F151" s="115">
        <f t="shared" si="9"/>
        <v>0</v>
      </c>
    </row>
    <row r="152" spans="1:11" s="126" customFormat="1" ht="53.25" customHeight="1">
      <c r="A152" s="180" t="s">
        <v>423</v>
      </c>
      <c r="B152" s="149" t="s">
        <v>424</v>
      </c>
      <c r="C152" s="115">
        <v>95.9</v>
      </c>
      <c r="D152" s="115">
        <v>95.9</v>
      </c>
      <c r="E152" s="111">
        <f t="shared" si="10"/>
        <v>100</v>
      </c>
      <c r="F152" s="115">
        <f t="shared" si="9"/>
        <v>0</v>
      </c>
    </row>
    <row r="153" spans="1:11" s="126" customFormat="1" ht="47.25" customHeight="1">
      <c r="A153" s="135" t="s">
        <v>425</v>
      </c>
      <c r="B153" s="149" t="s">
        <v>426</v>
      </c>
      <c r="C153" s="115">
        <v>1729.7</v>
      </c>
      <c r="D153" s="115">
        <v>1341.47</v>
      </c>
      <c r="E153" s="111">
        <f t="shared" si="10"/>
        <v>77.55506735272013</v>
      </c>
      <c r="F153" s="115">
        <f t="shared" si="9"/>
        <v>-388.23</v>
      </c>
    </row>
    <row r="154" spans="1:11" s="126" customFormat="1" ht="57" customHeight="1">
      <c r="A154" s="135" t="s">
        <v>436</v>
      </c>
      <c r="B154" s="149" t="s">
        <v>455</v>
      </c>
      <c r="C154" s="115">
        <v>175.2</v>
      </c>
      <c r="D154" s="115">
        <v>175.2</v>
      </c>
      <c r="E154" s="111">
        <f t="shared" si="10"/>
        <v>100</v>
      </c>
      <c r="F154" s="115">
        <f t="shared" si="9"/>
        <v>0</v>
      </c>
    </row>
    <row r="155" spans="1:11" s="126" customFormat="1" ht="60" customHeight="1">
      <c r="A155" s="135" t="s">
        <v>436</v>
      </c>
      <c r="B155" s="149" t="s">
        <v>456</v>
      </c>
      <c r="C155" s="115">
        <v>150</v>
      </c>
      <c r="D155" s="115">
        <v>150</v>
      </c>
      <c r="E155" s="111">
        <f t="shared" si="10"/>
        <v>100</v>
      </c>
      <c r="F155" s="115">
        <f t="shared" si="9"/>
        <v>0</v>
      </c>
    </row>
    <row r="156" spans="1:11" s="126" customFormat="1" ht="63.75" customHeight="1">
      <c r="A156" s="134" t="s">
        <v>391</v>
      </c>
      <c r="B156" s="148" t="s">
        <v>392</v>
      </c>
      <c r="C156" s="115">
        <v>823.2</v>
      </c>
      <c r="D156" s="115">
        <v>823.2</v>
      </c>
      <c r="E156" s="111">
        <f t="shared" si="10"/>
        <v>100</v>
      </c>
      <c r="F156" s="115">
        <f t="shared" si="9"/>
        <v>0</v>
      </c>
    </row>
    <row r="157" spans="1:11" s="126" customFormat="1" ht="54" customHeight="1">
      <c r="A157" s="135" t="s">
        <v>393</v>
      </c>
      <c r="B157" s="148" t="s">
        <v>394</v>
      </c>
      <c r="C157" s="115">
        <v>18967.900000000001</v>
      </c>
      <c r="D157" s="115">
        <v>18831.34</v>
      </c>
      <c r="E157" s="111">
        <f t="shared" si="10"/>
        <v>99.280046815936387</v>
      </c>
      <c r="F157" s="115">
        <f t="shared" si="9"/>
        <v>-136.56000000000131</v>
      </c>
    </row>
    <row r="158" spans="1:11" s="126" customFormat="1" ht="30" customHeight="1">
      <c r="A158" s="178" t="s">
        <v>313</v>
      </c>
      <c r="B158" s="181" t="s">
        <v>122</v>
      </c>
      <c r="C158" s="114">
        <f>SUM(C159:C171)</f>
        <v>359075.85</v>
      </c>
      <c r="D158" s="114">
        <f>SUM(D159:D171)</f>
        <v>184444.53000000003</v>
      </c>
      <c r="E158" s="146">
        <f t="shared" si="10"/>
        <v>51.366453633682148</v>
      </c>
      <c r="F158" s="114">
        <f t="shared" si="9"/>
        <v>-174631.31999999995</v>
      </c>
    </row>
    <row r="159" spans="1:11" s="126" customFormat="1" ht="84" customHeight="1">
      <c r="A159" s="177" t="s">
        <v>406</v>
      </c>
      <c r="B159" s="182" t="s">
        <v>407</v>
      </c>
      <c r="C159" s="111">
        <v>382</v>
      </c>
      <c r="D159" s="115">
        <v>382</v>
      </c>
      <c r="E159" s="111">
        <f t="shared" si="10"/>
        <v>100</v>
      </c>
      <c r="F159" s="115">
        <f t="shared" si="9"/>
        <v>0</v>
      </c>
    </row>
    <row r="160" spans="1:11" s="126" customFormat="1" ht="54.75" hidden="1" customHeight="1">
      <c r="A160" s="134" t="s">
        <v>427</v>
      </c>
      <c r="B160" s="148" t="s">
        <v>441</v>
      </c>
      <c r="C160" s="111"/>
      <c r="D160" s="115"/>
      <c r="E160" s="111"/>
      <c r="F160" s="115">
        <f t="shared" si="9"/>
        <v>0</v>
      </c>
    </row>
    <row r="161" spans="1:6" s="126" customFormat="1" ht="39.75" customHeight="1">
      <c r="A161" s="177" t="s">
        <v>314</v>
      </c>
      <c r="B161" s="148" t="s">
        <v>123</v>
      </c>
      <c r="C161" s="112">
        <f>44235-7464</f>
        <v>36771</v>
      </c>
      <c r="D161" s="121">
        <v>34520</v>
      </c>
      <c r="E161" s="111">
        <f t="shared" si="10"/>
        <v>93.878328030241221</v>
      </c>
      <c r="F161" s="115">
        <f t="shared" si="9"/>
        <v>-2251</v>
      </c>
    </row>
    <row r="162" spans="1:6" s="126" customFormat="1" ht="44.25" customHeight="1">
      <c r="A162" s="177" t="s">
        <v>314</v>
      </c>
      <c r="B162" s="148" t="s">
        <v>331</v>
      </c>
      <c r="C162" s="112">
        <v>11636.9</v>
      </c>
      <c r="D162" s="121">
        <v>11636.9</v>
      </c>
      <c r="E162" s="111">
        <f t="shared" si="10"/>
        <v>100</v>
      </c>
      <c r="F162" s="115">
        <f t="shared" si="9"/>
        <v>0</v>
      </c>
    </row>
    <row r="163" spans="1:6" s="126" customFormat="1" ht="44.25" customHeight="1">
      <c r="A163" s="177" t="s">
        <v>314</v>
      </c>
      <c r="B163" s="148" t="s">
        <v>419</v>
      </c>
      <c r="C163" s="112">
        <v>8413.61</v>
      </c>
      <c r="D163" s="121">
        <v>8413.61</v>
      </c>
      <c r="E163" s="111">
        <f t="shared" si="10"/>
        <v>100</v>
      </c>
      <c r="F163" s="115">
        <f t="shared" si="9"/>
        <v>0</v>
      </c>
    </row>
    <row r="164" spans="1:6" s="126" customFormat="1" ht="60" customHeight="1">
      <c r="A164" s="177" t="s">
        <v>315</v>
      </c>
      <c r="B164" s="148" t="s">
        <v>124</v>
      </c>
      <c r="C164" s="112">
        <v>292538</v>
      </c>
      <c r="D164" s="121">
        <v>121890</v>
      </c>
      <c r="E164" s="111">
        <f t="shared" si="10"/>
        <v>41.666381803389648</v>
      </c>
      <c r="F164" s="115">
        <f t="shared" si="9"/>
        <v>-170648</v>
      </c>
    </row>
    <row r="165" spans="1:6" s="126" customFormat="1" ht="93" customHeight="1">
      <c r="A165" s="135" t="s">
        <v>427</v>
      </c>
      <c r="B165" s="183" t="s">
        <v>428</v>
      </c>
      <c r="C165" s="112">
        <v>280</v>
      </c>
      <c r="D165" s="121"/>
      <c r="E165" s="111">
        <f t="shared" si="10"/>
        <v>0</v>
      </c>
      <c r="F165" s="115">
        <f t="shared" si="9"/>
        <v>-280</v>
      </c>
    </row>
    <row r="166" spans="1:6" s="126" customFormat="1" ht="72.75" customHeight="1">
      <c r="A166" s="135" t="s">
        <v>429</v>
      </c>
      <c r="B166" s="183" t="s">
        <v>430</v>
      </c>
      <c r="C166" s="112">
        <f>7533.13-1849.89</f>
        <v>5683.24</v>
      </c>
      <c r="D166" s="121">
        <v>4230.92</v>
      </c>
      <c r="E166" s="111">
        <f t="shared" si="10"/>
        <v>74.445562742379352</v>
      </c>
      <c r="F166" s="115">
        <f t="shared" si="9"/>
        <v>-1452.3199999999997</v>
      </c>
    </row>
    <row r="167" spans="1:6" s="126" customFormat="1" ht="72.75" customHeight="1">
      <c r="A167" s="135" t="s">
        <v>442</v>
      </c>
      <c r="B167" s="183" t="s">
        <v>443</v>
      </c>
      <c r="C167" s="112">
        <v>3189</v>
      </c>
      <c r="D167" s="121">
        <v>3189</v>
      </c>
      <c r="E167" s="111">
        <f t="shared" si="10"/>
        <v>100</v>
      </c>
      <c r="F167" s="115">
        <f t="shared" si="9"/>
        <v>0</v>
      </c>
    </row>
    <row r="168" spans="1:6" s="126" customFormat="1" ht="72" hidden="1">
      <c r="A168" s="134" t="s">
        <v>427</v>
      </c>
      <c r="B168" s="183" t="s">
        <v>437</v>
      </c>
      <c r="C168" s="112">
        <v>0</v>
      </c>
      <c r="D168" s="121">
        <v>0</v>
      </c>
      <c r="E168" s="111"/>
      <c r="F168" s="115">
        <f t="shared" si="9"/>
        <v>0</v>
      </c>
    </row>
    <row r="169" spans="1:6" s="126" customFormat="1" ht="68.25" hidden="1" customHeight="1">
      <c r="A169" s="134" t="s">
        <v>478</v>
      </c>
      <c r="B169" s="179" t="s">
        <v>479</v>
      </c>
      <c r="C169" s="112">
        <v>0</v>
      </c>
      <c r="D169" s="121">
        <v>0</v>
      </c>
      <c r="E169" s="111"/>
      <c r="F169" s="115">
        <f t="shared" si="9"/>
        <v>0</v>
      </c>
    </row>
    <row r="170" spans="1:6" s="126" customFormat="1" ht="69.75" hidden="1" customHeight="1">
      <c r="A170" s="134" t="s">
        <v>429</v>
      </c>
      <c r="B170" s="183" t="s">
        <v>480</v>
      </c>
      <c r="C170" s="112">
        <v>0</v>
      </c>
      <c r="D170" s="121">
        <v>0</v>
      </c>
      <c r="E170" s="111"/>
      <c r="F170" s="115">
        <f t="shared" si="9"/>
        <v>0</v>
      </c>
    </row>
    <row r="171" spans="1:6" s="126" customFormat="1" ht="70.5" customHeight="1">
      <c r="A171" s="134" t="s">
        <v>427</v>
      </c>
      <c r="B171" s="183" t="s">
        <v>457</v>
      </c>
      <c r="C171" s="112">
        <v>182.1</v>
      </c>
      <c r="D171" s="121">
        <v>182.1</v>
      </c>
      <c r="E171" s="111">
        <v>100</v>
      </c>
      <c r="F171" s="115">
        <f t="shared" si="9"/>
        <v>0</v>
      </c>
    </row>
    <row r="172" spans="1:6" s="126" customFormat="1" ht="20.25" customHeight="1">
      <c r="A172" s="178" t="s">
        <v>316</v>
      </c>
      <c r="B172" s="144" t="s">
        <v>125</v>
      </c>
      <c r="C172" s="146">
        <f>SUM(C173+C174+C184+C182+C181+C183)</f>
        <v>516028.39999999997</v>
      </c>
      <c r="D172" s="146">
        <f>SUM(D173+D174+D184+D182+D181+D183)</f>
        <v>479867.51</v>
      </c>
      <c r="E172" s="146">
        <f t="shared" si="10"/>
        <v>92.992461267635662</v>
      </c>
      <c r="F172" s="114">
        <f t="shared" si="9"/>
        <v>-36160.889999999956</v>
      </c>
    </row>
    <row r="173" spans="1:6" s="126" customFormat="1" ht="39" customHeight="1">
      <c r="A173" s="177" t="s">
        <v>317</v>
      </c>
      <c r="B173" s="148" t="s">
        <v>126</v>
      </c>
      <c r="C173" s="112">
        <v>17334.2</v>
      </c>
      <c r="D173" s="122">
        <v>14729.54</v>
      </c>
      <c r="E173" s="111">
        <f t="shared" si="10"/>
        <v>84.973866691280818</v>
      </c>
      <c r="F173" s="115">
        <f t="shared" si="9"/>
        <v>-2604.66</v>
      </c>
    </row>
    <row r="174" spans="1:6" s="126" customFormat="1" ht="42.75" customHeight="1">
      <c r="A174" s="178" t="s">
        <v>318</v>
      </c>
      <c r="B174" s="181" t="s">
        <v>127</v>
      </c>
      <c r="C174" s="123">
        <f>SUM(C175:C180)</f>
        <v>73421.899999999994</v>
      </c>
      <c r="D174" s="123">
        <f>SUM(D175:D180)</f>
        <v>73416.540000000008</v>
      </c>
      <c r="E174" s="184">
        <f t="shared" si="10"/>
        <v>99.992699725831145</v>
      </c>
      <c r="F174" s="114">
        <f t="shared" si="9"/>
        <v>-5.3599999999860302</v>
      </c>
    </row>
    <row r="175" spans="1:6" s="126" customFormat="1" ht="54.75" customHeight="1">
      <c r="A175" s="177" t="s">
        <v>318</v>
      </c>
      <c r="B175" s="148" t="s">
        <v>128</v>
      </c>
      <c r="C175" s="124">
        <v>274</v>
      </c>
      <c r="D175" s="121">
        <v>274</v>
      </c>
      <c r="E175" s="111">
        <f t="shared" si="10"/>
        <v>100</v>
      </c>
      <c r="F175" s="115">
        <f t="shared" si="9"/>
        <v>0</v>
      </c>
    </row>
    <row r="176" spans="1:6" s="126" customFormat="1" ht="51.75" customHeight="1">
      <c r="A176" s="177" t="s">
        <v>318</v>
      </c>
      <c r="B176" s="148" t="s">
        <v>129</v>
      </c>
      <c r="C176" s="124">
        <v>72080</v>
      </c>
      <c r="D176" s="122">
        <v>72080</v>
      </c>
      <c r="E176" s="111">
        <f t="shared" si="10"/>
        <v>100</v>
      </c>
      <c r="F176" s="115">
        <f t="shared" si="9"/>
        <v>0</v>
      </c>
    </row>
    <row r="177" spans="1:7" s="126" customFormat="1" ht="69" customHeight="1">
      <c r="A177" s="177" t="s">
        <v>318</v>
      </c>
      <c r="B177" s="148" t="s">
        <v>130</v>
      </c>
      <c r="C177" s="124">
        <v>0.1</v>
      </c>
      <c r="D177" s="121">
        <v>0.1</v>
      </c>
      <c r="E177" s="111">
        <f t="shared" si="10"/>
        <v>100</v>
      </c>
      <c r="F177" s="115">
        <f t="shared" si="9"/>
        <v>0</v>
      </c>
    </row>
    <row r="178" spans="1:7" s="126" customFormat="1" ht="35.25" customHeight="1">
      <c r="A178" s="177" t="s">
        <v>318</v>
      </c>
      <c r="B178" s="148" t="s">
        <v>131</v>
      </c>
      <c r="C178" s="124">
        <v>106.4</v>
      </c>
      <c r="D178" s="121">
        <v>106.4</v>
      </c>
      <c r="E178" s="111">
        <f t="shared" si="10"/>
        <v>100</v>
      </c>
      <c r="F178" s="115">
        <f t="shared" si="9"/>
        <v>0</v>
      </c>
    </row>
    <row r="179" spans="1:7" s="126" customFormat="1" ht="48" customHeight="1">
      <c r="A179" s="177" t="s">
        <v>318</v>
      </c>
      <c r="B179" s="185" t="s">
        <v>332</v>
      </c>
      <c r="C179" s="124">
        <v>961.2</v>
      </c>
      <c r="D179" s="121">
        <v>955.91</v>
      </c>
      <c r="E179" s="111">
        <f t="shared" si="10"/>
        <v>99.449646275488973</v>
      </c>
      <c r="F179" s="115">
        <f t="shared" si="9"/>
        <v>-5.2900000000000773</v>
      </c>
    </row>
    <row r="180" spans="1:7" s="126" customFormat="1" ht="93" customHeight="1">
      <c r="A180" s="177" t="s">
        <v>318</v>
      </c>
      <c r="B180" s="148" t="s">
        <v>319</v>
      </c>
      <c r="C180" s="124">
        <v>0.2</v>
      </c>
      <c r="D180" s="121">
        <v>0.13</v>
      </c>
      <c r="E180" s="111">
        <f t="shared" si="10"/>
        <v>65</v>
      </c>
      <c r="F180" s="115">
        <f t="shared" si="9"/>
        <v>-7.0000000000000007E-2</v>
      </c>
    </row>
    <row r="181" spans="1:7" s="126" customFormat="1" ht="54.75" customHeight="1">
      <c r="A181" s="177" t="s">
        <v>320</v>
      </c>
      <c r="B181" s="148" t="s">
        <v>167</v>
      </c>
      <c r="C181" s="124">
        <v>225.2</v>
      </c>
      <c r="D181" s="121">
        <v>225.2</v>
      </c>
      <c r="E181" s="111">
        <f t="shared" si="10"/>
        <v>100</v>
      </c>
      <c r="F181" s="115">
        <f t="shared" si="9"/>
        <v>0</v>
      </c>
    </row>
    <row r="182" spans="1:7" s="126" customFormat="1" ht="44.25" customHeight="1">
      <c r="A182" s="177" t="s">
        <v>321</v>
      </c>
      <c r="B182" s="148" t="s">
        <v>333</v>
      </c>
      <c r="C182" s="124">
        <v>18456</v>
      </c>
      <c r="D182" s="121">
        <v>15783.62</v>
      </c>
      <c r="E182" s="111">
        <f t="shared" si="10"/>
        <v>85.520264412657127</v>
      </c>
      <c r="F182" s="115">
        <f t="shared" si="9"/>
        <v>-2672.3799999999992</v>
      </c>
    </row>
    <row r="183" spans="1:7" s="126" customFormat="1" ht="51" customHeight="1">
      <c r="A183" s="135" t="s">
        <v>395</v>
      </c>
      <c r="B183" s="148" t="s">
        <v>396</v>
      </c>
      <c r="C183" s="112">
        <v>119.5</v>
      </c>
      <c r="D183" s="121">
        <v>72.91</v>
      </c>
      <c r="E183" s="111">
        <f t="shared" si="10"/>
        <v>61.012552301255234</v>
      </c>
      <c r="F183" s="115">
        <f t="shared" si="9"/>
        <v>-46.59</v>
      </c>
    </row>
    <row r="184" spans="1:7" s="126" customFormat="1" ht="24" customHeight="1">
      <c r="A184" s="178" t="s">
        <v>322</v>
      </c>
      <c r="B184" s="144" t="s">
        <v>132</v>
      </c>
      <c r="C184" s="186">
        <f>SUM(C185+C186)</f>
        <v>406471.6</v>
      </c>
      <c r="D184" s="186">
        <f>SUM(D185+D186)</f>
        <v>375639.7</v>
      </c>
      <c r="E184" s="146">
        <f t="shared" si="10"/>
        <v>92.414746811339342</v>
      </c>
      <c r="F184" s="114">
        <f t="shared" si="9"/>
        <v>-30831.899999999965</v>
      </c>
    </row>
    <row r="185" spans="1:7" s="126" customFormat="1" ht="100.5" customHeight="1">
      <c r="A185" s="177" t="s">
        <v>323</v>
      </c>
      <c r="B185" s="148" t="s">
        <v>334</v>
      </c>
      <c r="C185" s="124">
        <v>238949.6</v>
      </c>
      <c r="D185" s="122">
        <v>219963.7</v>
      </c>
      <c r="E185" s="111">
        <f t="shared" si="10"/>
        <v>92.054433236130123</v>
      </c>
      <c r="F185" s="115">
        <f t="shared" si="9"/>
        <v>-18985.899999999994</v>
      </c>
    </row>
    <row r="186" spans="1:7" s="126" customFormat="1" ht="42" customHeight="1">
      <c r="A186" s="177" t="s">
        <v>323</v>
      </c>
      <c r="B186" s="148" t="s">
        <v>335</v>
      </c>
      <c r="C186" s="124">
        <v>167522</v>
      </c>
      <c r="D186" s="122">
        <v>155676</v>
      </c>
      <c r="E186" s="111">
        <f t="shared" si="10"/>
        <v>92.928689963109321</v>
      </c>
      <c r="F186" s="115">
        <f t="shared" si="9"/>
        <v>-11846</v>
      </c>
    </row>
    <row r="187" spans="1:7" s="126" customFormat="1" ht="30.75" customHeight="1">
      <c r="A187" s="178" t="s">
        <v>373</v>
      </c>
      <c r="B187" s="144" t="s">
        <v>374</v>
      </c>
      <c r="C187" s="186">
        <f>SUM(C188:C196)</f>
        <v>59261.98</v>
      </c>
      <c r="D187" s="186">
        <f>SUM(D188:D196)</f>
        <v>58495.47</v>
      </c>
      <c r="E187" s="146">
        <f t="shared" si="10"/>
        <v>98.70657375943226</v>
      </c>
      <c r="F187" s="114">
        <f t="shared" si="9"/>
        <v>-766.51000000000204</v>
      </c>
    </row>
    <row r="188" spans="1:7" s="126" customFormat="1" ht="91.5" customHeight="1">
      <c r="A188" s="177" t="s">
        <v>375</v>
      </c>
      <c r="B188" s="148" t="s">
        <v>376</v>
      </c>
      <c r="C188" s="124">
        <v>123.65</v>
      </c>
      <c r="D188" s="187">
        <v>123.65</v>
      </c>
      <c r="E188" s="111">
        <f>SUM(D190*100/C188)</f>
        <v>13378.245046502223</v>
      </c>
      <c r="F188" s="115">
        <f t="shared" si="9"/>
        <v>0</v>
      </c>
    </row>
    <row r="189" spans="1:7" s="126" customFormat="1" ht="81.75" customHeight="1">
      <c r="A189" s="177" t="s">
        <v>375</v>
      </c>
      <c r="B189" s="182" t="s">
        <v>408</v>
      </c>
      <c r="C189" s="124">
        <v>40000</v>
      </c>
      <c r="D189" s="122">
        <v>38800</v>
      </c>
      <c r="E189" s="111">
        <f t="shared" ref="E189" si="11">SUM(D191*100/C189)</f>
        <v>3.488575</v>
      </c>
      <c r="F189" s="115">
        <f t="shared" si="9"/>
        <v>-1200</v>
      </c>
      <c r="G189" s="126" t="s">
        <v>138</v>
      </c>
    </row>
    <row r="190" spans="1:7" s="126" customFormat="1" ht="50.25" customHeight="1">
      <c r="A190" s="177" t="s">
        <v>375</v>
      </c>
      <c r="B190" s="182" t="s">
        <v>420</v>
      </c>
      <c r="C190" s="124">
        <v>16542.2</v>
      </c>
      <c r="D190" s="122">
        <v>16542.2</v>
      </c>
      <c r="E190" s="111">
        <f>SUM(D193*100/C190)</f>
        <v>7.2584057743226413</v>
      </c>
      <c r="F190" s="115">
        <f t="shared" si="9"/>
        <v>0</v>
      </c>
    </row>
    <row r="191" spans="1:7" s="126" customFormat="1" ht="51.75" customHeight="1">
      <c r="A191" s="135" t="s">
        <v>431</v>
      </c>
      <c r="B191" s="188" t="s">
        <v>432</v>
      </c>
      <c r="C191" s="124">
        <v>1395.43</v>
      </c>
      <c r="D191" s="122">
        <v>1395.43</v>
      </c>
      <c r="E191" s="111">
        <f t="shared" si="10"/>
        <v>100</v>
      </c>
      <c r="F191" s="115">
        <f t="shared" si="9"/>
        <v>0</v>
      </c>
    </row>
    <row r="192" spans="1:7" s="126" customFormat="1" ht="60" customHeight="1">
      <c r="A192" s="135" t="s">
        <v>431</v>
      </c>
      <c r="B192" s="188" t="s">
        <v>481</v>
      </c>
      <c r="C192" s="124">
        <v>0</v>
      </c>
      <c r="D192" s="122">
        <v>433.49</v>
      </c>
      <c r="E192" s="111"/>
      <c r="F192" s="115">
        <f t="shared" si="9"/>
        <v>433.49</v>
      </c>
    </row>
    <row r="193" spans="1:6" s="126" customFormat="1" ht="102" customHeight="1">
      <c r="A193" s="177" t="s">
        <v>409</v>
      </c>
      <c r="B193" s="182" t="s">
        <v>410</v>
      </c>
      <c r="C193" s="124">
        <v>1200.7</v>
      </c>
      <c r="D193" s="122">
        <v>1200.7</v>
      </c>
      <c r="E193" s="111">
        <f t="shared" si="10"/>
        <v>100</v>
      </c>
      <c r="F193" s="115">
        <f t="shared" si="9"/>
        <v>0</v>
      </c>
    </row>
    <row r="194" spans="1:6" s="126" customFormat="1" ht="69.75" hidden="1" customHeight="1">
      <c r="A194" s="177" t="s">
        <v>375</v>
      </c>
      <c r="B194" s="189" t="s">
        <v>458</v>
      </c>
      <c r="C194" s="124">
        <v>0</v>
      </c>
      <c r="D194" s="122"/>
      <c r="E194" s="111"/>
      <c r="F194" s="115">
        <f t="shared" si="9"/>
        <v>0</v>
      </c>
    </row>
    <row r="195" spans="1:6" s="126" customFormat="1" ht="22.5" hidden="1" customHeight="1">
      <c r="A195" s="177" t="s">
        <v>375</v>
      </c>
      <c r="B195" s="189" t="s">
        <v>459</v>
      </c>
      <c r="C195" s="124">
        <v>0</v>
      </c>
      <c r="D195" s="122"/>
      <c r="E195" s="111"/>
      <c r="F195" s="115">
        <f t="shared" si="9"/>
        <v>0</v>
      </c>
    </row>
    <row r="196" spans="1:6" s="126" customFormat="1" ht="27" hidden="1" customHeight="1">
      <c r="A196" s="177" t="s">
        <v>375</v>
      </c>
      <c r="B196" s="189" t="s">
        <v>460</v>
      </c>
      <c r="C196" s="124">
        <v>0</v>
      </c>
      <c r="D196" s="122"/>
      <c r="E196" s="111"/>
      <c r="F196" s="115">
        <f t="shared" si="9"/>
        <v>0</v>
      </c>
    </row>
    <row r="197" spans="1:6" ht="24">
      <c r="A197" s="178" t="s">
        <v>377</v>
      </c>
      <c r="B197" s="144" t="s">
        <v>378</v>
      </c>
      <c r="C197" s="186">
        <f>SUM(C198)</f>
        <v>2101.33</v>
      </c>
      <c r="D197" s="186">
        <f>SUM(D198)</f>
        <v>2101.33</v>
      </c>
      <c r="E197" s="146">
        <f t="shared" si="10"/>
        <v>100</v>
      </c>
      <c r="F197" s="114">
        <f t="shared" ref="F197:F207" si="12">D197-C197</f>
        <v>0</v>
      </c>
    </row>
    <row r="198" spans="1:6" ht="24">
      <c r="A198" s="177" t="s">
        <v>379</v>
      </c>
      <c r="B198" s="148" t="s">
        <v>378</v>
      </c>
      <c r="C198" s="124">
        <v>2101.33</v>
      </c>
      <c r="D198" s="122">
        <v>2101.33</v>
      </c>
      <c r="E198" s="111">
        <f t="shared" si="10"/>
        <v>100</v>
      </c>
      <c r="F198" s="115">
        <f t="shared" si="12"/>
        <v>0</v>
      </c>
    </row>
    <row r="199" spans="1:6" ht="24">
      <c r="A199" s="178" t="s">
        <v>146</v>
      </c>
      <c r="B199" s="144" t="s">
        <v>147</v>
      </c>
      <c r="C199" s="173">
        <f>SUM(C200:C202)</f>
        <v>0</v>
      </c>
      <c r="D199" s="173">
        <f t="shared" ref="D199" si="13">SUM(D200:D202)</f>
        <v>749.35</v>
      </c>
      <c r="E199" s="111"/>
      <c r="F199" s="114">
        <f t="shared" si="12"/>
        <v>749.35</v>
      </c>
    </row>
    <row r="200" spans="1:6" ht="24">
      <c r="A200" s="177" t="s">
        <v>159</v>
      </c>
      <c r="B200" s="148" t="s">
        <v>148</v>
      </c>
      <c r="C200" s="124">
        <v>0</v>
      </c>
      <c r="D200" s="121">
        <v>749.35</v>
      </c>
      <c r="E200" s="111"/>
      <c r="F200" s="115">
        <f t="shared" si="12"/>
        <v>749.35</v>
      </c>
    </row>
    <row r="201" spans="1:6" ht="24">
      <c r="A201" s="177" t="s">
        <v>397</v>
      </c>
      <c r="B201" s="148" t="s">
        <v>148</v>
      </c>
      <c r="C201" s="124">
        <v>0</v>
      </c>
      <c r="D201" s="121">
        <v>0</v>
      </c>
      <c r="E201" s="111"/>
      <c r="F201" s="115">
        <f t="shared" si="12"/>
        <v>0</v>
      </c>
    </row>
    <row r="202" spans="1:6" ht="24">
      <c r="A202" s="177" t="s">
        <v>398</v>
      </c>
      <c r="B202" s="148" t="s">
        <v>148</v>
      </c>
      <c r="C202" s="124">
        <v>0</v>
      </c>
      <c r="D202" s="121">
        <v>0</v>
      </c>
      <c r="E202" s="111"/>
      <c r="F202" s="115">
        <f t="shared" si="12"/>
        <v>0</v>
      </c>
    </row>
    <row r="203" spans="1:6" ht="48">
      <c r="A203" s="178" t="s">
        <v>324</v>
      </c>
      <c r="B203" s="144" t="s">
        <v>149</v>
      </c>
      <c r="C203" s="186">
        <f>SUM(C204:C206)</f>
        <v>0</v>
      </c>
      <c r="D203" s="186">
        <f>SUM(D204:D206)</f>
        <v>-8067.57</v>
      </c>
      <c r="E203" s="146"/>
      <c r="F203" s="114">
        <f t="shared" si="12"/>
        <v>-8067.57</v>
      </c>
    </row>
    <row r="204" spans="1:6">
      <c r="A204" s="177" t="s">
        <v>325</v>
      </c>
      <c r="B204" s="148"/>
      <c r="C204" s="190"/>
      <c r="D204" s="121">
        <v>-2408.46</v>
      </c>
      <c r="E204" s="111"/>
      <c r="F204" s="115">
        <f t="shared" si="12"/>
        <v>-2408.46</v>
      </c>
    </row>
    <row r="205" spans="1:6">
      <c r="A205" s="177" t="s">
        <v>326</v>
      </c>
      <c r="B205" s="148"/>
      <c r="C205" s="124" t="s">
        <v>138</v>
      </c>
      <c r="D205" s="121">
        <v>-5659.11</v>
      </c>
      <c r="E205" s="111"/>
      <c r="F205" s="115">
        <f>D205</f>
        <v>-5659.11</v>
      </c>
    </row>
    <row r="206" spans="1:6">
      <c r="A206" s="177" t="s">
        <v>461</v>
      </c>
      <c r="B206" s="148"/>
      <c r="C206" s="124"/>
      <c r="D206" s="121"/>
      <c r="E206" s="111"/>
      <c r="F206" s="115">
        <f t="shared" si="12"/>
        <v>0</v>
      </c>
    </row>
    <row r="207" spans="1:6">
      <c r="A207" s="178"/>
      <c r="B207" s="144" t="s">
        <v>133</v>
      </c>
      <c r="C207" s="186">
        <f>SUM(C140+C4)</f>
        <v>1450398.99</v>
      </c>
      <c r="D207" s="186">
        <f>SUM(D140+D4)</f>
        <v>1203649.1400000001</v>
      </c>
      <c r="E207" s="146">
        <f t="shared" si="10"/>
        <v>82.987450232573607</v>
      </c>
      <c r="F207" s="114">
        <f t="shared" si="12"/>
        <v>-246749.84999999986</v>
      </c>
    </row>
  </sheetData>
  <mergeCells count="1">
    <mergeCell ref="A1:F1"/>
  </mergeCells>
  <pageMargins left="0.70866141732283472" right="0" top="0.43307086614173229" bottom="0.31496062992125984" header="0.31496062992125984" footer="0.31496062992125984"/>
  <pageSetup paperSize="9" scale="75" fitToHeight="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tabSelected="1" topLeftCell="A50" workbookViewId="0">
      <selection activeCell="B70" sqref="B70"/>
    </sheetView>
  </sheetViews>
  <sheetFormatPr defaultRowHeight="15"/>
  <cols>
    <col min="1" max="1" width="12.7109375" style="1" customWidth="1"/>
    <col min="2" max="2" width="58.5703125" style="1" customWidth="1"/>
    <col min="3" max="3" width="14.5703125" style="1" customWidth="1"/>
    <col min="4" max="4" width="8.42578125" style="1" hidden="1" customWidth="1"/>
    <col min="5" max="5" width="15" style="1" customWidth="1"/>
    <col min="6" max="6" width="13.5703125" style="65" customWidth="1"/>
    <col min="7" max="7" width="6.7109375" style="1" hidden="1" customWidth="1"/>
    <col min="8" max="8" width="15" style="1" customWidth="1"/>
    <col min="9" max="16384" width="9.140625" style="1"/>
  </cols>
  <sheetData>
    <row r="1" spans="1:19" ht="19.5">
      <c r="A1" s="193" t="s">
        <v>169</v>
      </c>
      <c r="B1" s="193"/>
      <c r="C1" s="193"/>
      <c r="D1" s="193"/>
      <c r="E1" s="193"/>
      <c r="F1" s="193"/>
      <c r="G1" s="193"/>
      <c r="H1" s="193"/>
    </row>
    <row r="2" spans="1:19" ht="19.5">
      <c r="A2" s="194" t="s">
        <v>462</v>
      </c>
      <c r="B2" s="194"/>
      <c r="C2" s="194"/>
      <c r="D2" s="194"/>
      <c r="E2" s="194"/>
      <c r="F2" s="194"/>
      <c r="G2" s="194"/>
      <c r="H2" s="194"/>
    </row>
    <row r="3" spans="1:19" ht="15.75">
      <c r="A3" s="2"/>
      <c r="B3" s="2"/>
      <c r="C3" s="2"/>
      <c r="D3" s="2"/>
      <c r="E3" s="2"/>
      <c r="F3" s="195"/>
      <c r="G3" s="195"/>
      <c r="H3" s="195"/>
    </row>
    <row r="4" spans="1:19" s="3" customFormat="1" ht="110.25" customHeight="1">
      <c r="A4" s="91" t="s">
        <v>170</v>
      </c>
      <c r="B4" s="91" t="s">
        <v>171</v>
      </c>
      <c r="C4" s="92" t="s">
        <v>336</v>
      </c>
      <c r="D4" s="91" t="s">
        <v>172</v>
      </c>
      <c r="E4" s="92" t="s">
        <v>291</v>
      </c>
      <c r="F4" s="92" t="s">
        <v>463</v>
      </c>
      <c r="G4" s="91" t="s">
        <v>173</v>
      </c>
      <c r="H4" s="93" t="s">
        <v>292</v>
      </c>
    </row>
    <row r="5" spans="1:19" s="3" customFormat="1" ht="15.75">
      <c r="A5" s="91">
        <v>1</v>
      </c>
      <c r="B5" s="91">
        <v>2</v>
      </c>
      <c r="C5" s="92">
        <v>3</v>
      </c>
      <c r="D5" s="91"/>
      <c r="E5" s="92">
        <v>4</v>
      </c>
      <c r="F5" s="92">
        <v>5</v>
      </c>
      <c r="G5" s="91"/>
      <c r="H5" s="93">
        <v>6</v>
      </c>
    </row>
    <row r="6" spans="1:19" ht="15.75">
      <c r="A6" s="4">
        <v>100</v>
      </c>
      <c r="B6" s="5" t="s">
        <v>174</v>
      </c>
      <c r="C6" s="96">
        <f>SUM(C7:C14)</f>
        <v>124593.15000000001</v>
      </c>
      <c r="D6" s="97"/>
      <c r="E6" s="96">
        <f>SUM(E7:E14)</f>
        <v>109391.16</v>
      </c>
      <c r="F6" s="96">
        <f>SUM(F7:F14)</f>
        <v>71475.58</v>
      </c>
      <c r="G6" s="6"/>
      <c r="H6" s="7">
        <f>F6/E6*100</f>
        <v>65.339447904199929</v>
      </c>
    </row>
    <row r="7" spans="1:19" s="12" customFormat="1" ht="31.5">
      <c r="A7" s="8">
        <v>102</v>
      </c>
      <c r="B7" s="9" t="s">
        <v>175</v>
      </c>
      <c r="C7" s="98">
        <v>1553.64</v>
      </c>
      <c r="D7" s="99"/>
      <c r="E7" s="98">
        <v>1553.64</v>
      </c>
      <c r="F7" s="98">
        <v>1316.03</v>
      </c>
      <c r="G7" s="10"/>
      <c r="H7" s="11">
        <f>F7/E7*100</f>
        <v>84.70623825339203</v>
      </c>
    </row>
    <row r="8" spans="1:19" ht="47.25">
      <c r="A8" s="13">
        <v>103</v>
      </c>
      <c r="B8" s="9" t="s">
        <v>176</v>
      </c>
      <c r="C8" s="100">
        <v>3141.68</v>
      </c>
      <c r="D8" s="101"/>
      <c r="E8" s="100">
        <v>3141.68</v>
      </c>
      <c r="F8" s="100">
        <v>2365.91</v>
      </c>
      <c r="G8" s="14"/>
      <c r="H8" s="11">
        <f>F8/E8*100</f>
        <v>75.307160500114591</v>
      </c>
      <c r="L8" s="15"/>
      <c r="M8" s="15"/>
      <c r="N8" s="16"/>
      <c r="O8" s="15"/>
      <c r="P8" s="15"/>
      <c r="Q8" s="15"/>
      <c r="R8" s="15"/>
      <c r="S8" s="17"/>
    </row>
    <row r="9" spans="1:19" ht="63">
      <c r="A9" s="13">
        <v>104</v>
      </c>
      <c r="B9" s="9" t="s">
        <v>177</v>
      </c>
      <c r="C9" s="100">
        <v>63310.75</v>
      </c>
      <c r="D9" s="101"/>
      <c r="E9" s="100">
        <v>63310.75</v>
      </c>
      <c r="F9" s="100">
        <v>46312.51</v>
      </c>
      <c r="G9" s="14"/>
      <c r="H9" s="11">
        <f t="shared" ref="H9:H59" si="0">F9/E9*100</f>
        <v>73.151099931686176</v>
      </c>
      <c r="L9" s="18"/>
      <c r="M9" s="19"/>
      <c r="N9" s="20"/>
      <c r="O9" s="21"/>
      <c r="P9" s="22"/>
      <c r="Q9" s="21"/>
      <c r="R9" s="22"/>
      <c r="S9" s="17"/>
    </row>
    <row r="10" spans="1:19" ht="15.75">
      <c r="A10" s="13">
        <v>105</v>
      </c>
      <c r="B10" s="9" t="s">
        <v>178</v>
      </c>
      <c r="C10" s="100">
        <v>225.2</v>
      </c>
      <c r="D10" s="101"/>
      <c r="E10" s="100">
        <v>225.2</v>
      </c>
      <c r="F10" s="100">
        <v>131.26</v>
      </c>
      <c r="G10" s="14"/>
      <c r="H10" s="11">
        <f t="shared" si="0"/>
        <v>58.285968028419177</v>
      </c>
      <c r="L10" s="23"/>
      <c r="M10" s="24"/>
      <c r="N10" s="25"/>
      <c r="O10" s="26"/>
      <c r="P10" s="26"/>
      <c r="Q10" s="26"/>
      <c r="R10" s="27"/>
      <c r="S10" s="17"/>
    </row>
    <row r="11" spans="1:19" ht="47.25">
      <c r="A11" s="13">
        <v>106</v>
      </c>
      <c r="B11" s="9" t="s">
        <v>179</v>
      </c>
      <c r="C11" s="100">
        <v>15890.21</v>
      </c>
      <c r="D11" s="101"/>
      <c r="E11" s="100">
        <v>15890.21</v>
      </c>
      <c r="F11" s="100">
        <v>13034.95</v>
      </c>
      <c r="G11" s="14"/>
      <c r="H11" s="11">
        <f t="shared" si="0"/>
        <v>82.031326206513327</v>
      </c>
      <c r="L11" s="28"/>
      <c r="M11" s="24"/>
      <c r="N11" s="29"/>
      <c r="O11" s="30"/>
      <c r="P11" s="30"/>
      <c r="Q11" s="30"/>
      <c r="R11" s="27"/>
      <c r="S11" s="17"/>
    </row>
    <row r="12" spans="1:19" ht="15.75">
      <c r="A12" s="13">
        <v>107</v>
      </c>
      <c r="B12" s="9" t="s">
        <v>180</v>
      </c>
      <c r="C12" s="100">
        <v>0</v>
      </c>
      <c r="D12" s="101"/>
      <c r="E12" s="100">
        <v>0</v>
      </c>
      <c r="F12" s="100">
        <v>0</v>
      </c>
      <c r="G12" s="14"/>
      <c r="H12" s="11">
        <v>0</v>
      </c>
      <c r="L12" s="28"/>
      <c r="M12" s="24"/>
      <c r="N12" s="29"/>
      <c r="O12" s="30"/>
      <c r="P12" s="27"/>
      <c r="Q12" s="30"/>
      <c r="R12" s="27"/>
      <c r="S12" s="17"/>
    </row>
    <row r="13" spans="1:19" ht="15.75">
      <c r="A13" s="13">
        <v>111</v>
      </c>
      <c r="B13" s="9" t="s">
        <v>181</v>
      </c>
      <c r="C13" s="100">
        <v>16600</v>
      </c>
      <c r="D13" s="102"/>
      <c r="E13" s="102">
        <v>1398.01</v>
      </c>
      <c r="F13" s="102">
        <v>0</v>
      </c>
      <c r="G13" s="31"/>
      <c r="H13" s="110">
        <v>82.42</v>
      </c>
      <c r="L13" s="28"/>
      <c r="M13" s="24"/>
      <c r="N13" s="29"/>
      <c r="O13" s="30"/>
      <c r="P13" s="30"/>
      <c r="Q13" s="30"/>
      <c r="R13" s="27"/>
      <c r="S13" s="17"/>
    </row>
    <row r="14" spans="1:19" ht="15.75">
      <c r="A14" s="13">
        <v>113</v>
      </c>
      <c r="B14" s="9" t="s">
        <v>182</v>
      </c>
      <c r="C14" s="100">
        <v>23871.67</v>
      </c>
      <c r="D14" s="101"/>
      <c r="E14" s="100">
        <v>23871.67</v>
      </c>
      <c r="F14" s="100">
        <v>8314.92</v>
      </c>
      <c r="G14" s="14"/>
      <c r="H14" s="11">
        <f t="shared" si="0"/>
        <v>34.831748260595091</v>
      </c>
      <c r="L14" s="28"/>
      <c r="M14" s="24"/>
      <c r="N14" s="29"/>
      <c r="O14" s="30"/>
      <c r="P14" s="27"/>
      <c r="Q14" s="30"/>
      <c r="R14" s="27"/>
      <c r="S14" s="17"/>
    </row>
    <row r="15" spans="1:19" ht="31.5">
      <c r="A15" s="32">
        <v>300</v>
      </c>
      <c r="B15" s="33" t="s">
        <v>183</v>
      </c>
      <c r="C15" s="103">
        <f>SUM(C16:C19)</f>
        <v>9193.26</v>
      </c>
      <c r="D15" s="104"/>
      <c r="E15" s="103">
        <f>SUM(E16:E19)</f>
        <v>9319.0499999999993</v>
      </c>
      <c r="F15" s="103">
        <f>SUM(F16:F19)</f>
        <v>7267.63</v>
      </c>
      <c r="G15" s="34"/>
      <c r="H15" s="94">
        <f t="shared" si="0"/>
        <v>77.986811960446616</v>
      </c>
      <c r="L15" s="28"/>
      <c r="M15" s="24"/>
      <c r="N15" s="29"/>
      <c r="O15" s="30"/>
      <c r="P15" s="30"/>
      <c r="Q15" s="30"/>
      <c r="R15" s="27"/>
      <c r="S15" s="17"/>
    </row>
    <row r="16" spans="1:19" ht="15.75">
      <c r="A16" s="13">
        <v>302</v>
      </c>
      <c r="B16" s="9" t="s">
        <v>184</v>
      </c>
      <c r="C16" s="100">
        <v>0</v>
      </c>
      <c r="D16" s="101"/>
      <c r="E16" s="100">
        <v>0</v>
      </c>
      <c r="F16" s="100">
        <v>0</v>
      </c>
      <c r="G16" s="14"/>
      <c r="H16" s="11">
        <v>0</v>
      </c>
      <c r="L16" s="28"/>
      <c r="M16" s="24"/>
      <c r="N16" s="29"/>
      <c r="O16" s="30"/>
      <c r="P16" s="30"/>
      <c r="Q16" s="30"/>
      <c r="R16" s="27"/>
      <c r="S16" s="17"/>
    </row>
    <row r="17" spans="1:19" ht="47.25">
      <c r="A17" s="13">
        <v>309</v>
      </c>
      <c r="B17" s="9" t="s">
        <v>185</v>
      </c>
      <c r="C17" s="100">
        <v>5733.97</v>
      </c>
      <c r="D17" s="101"/>
      <c r="E17" s="100">
        <v>5859.76</v>
      </c>
      <c r="F17" s="100">
        <v>4435.74</v>
      </c>
      <c r="G17" s="14"/>
      <c r="H17" s="11">
        <f t="shared" si="0"/>
        <v>75.698322115581519</v>
      </c>
      <c r="L17" s="28"/>
      <c r="M17" s="24"/>
      <c r="N17" s="29"/>
      <c r="O17" s="30"/>
      <c r="P17" s="27"/>
      <c r="Q17" s="30"/>
      <c r="R17" s="27"/>
      <c r="S17" s="17"/>
    </row>
    <row r="18" spans="1:19" ht="15.75">
      <c r="A18" s="13">
        <v>310</v>
      </c>
      <c r="B18" s="9" t="s">
        <v>186</v>
      </c>
      <c r="C18" s="100">
        <v>1929.56</v>
      </c>
      <c r="D18" s="101"/>
      <c r="E18" s="100">
        <v>1929.56</v>
      </c>
      <c r="F18" s="100">
        <v>1458.34</v>
      </c>
      <c r="G18" s="14"/>
      <c r="H18" s="11">
        <f t="shared" si="0"/>
        <v>75.578888451253135</v>
      </c>
      <c r="L18" s="35"/>
      <c r="M18" s="36"/>
      <c r="N18" s="37"/>
      <c r="O18" s="38"/>
      <c r="P18" s="38"/>
      <c r="Q18" s="38"/>
      <c r="R18" s="27"/>
      <c r="S18" s="17"/>
    </row>
    <row r="19" spans="1:19" ht="31.5">
      <c r="A19" s="13">
        <v>314</v>
      </c>
      <c r="B19" s="9" t="s">
        <v>187</v>
      </c>
      <c r="C19" s="100">
        <v>1529.73</v>
      </c>
      <c r="D19" s="101"/>
      <c r="E19" s="100">
        <v>1529.73</v>
      </c>
      <c r="F19" s="100">
        <v>1373.55</v>
      </c>
      <c r="G19" s="14"/>
      <c r="H19" s="11">
        <f t="shared" si="0"/>
        <v>89.790355160714626</v>
      </c>
      <c r="L19" s="28"/>
      <c r="M19" s="24"/>
      <c r="N19" s="39"/>
      <c r="O19" s="30"/>
      <c r="P19" s="30"/>
      <c r="Q19" s="30"/>
      <c r="R19" s="27"/>
      <c r="S19" s="17"/>
    </row>
    <row r="20" spans="1:19" ht="15.75">
      <c r="A20" s="40">
        <v>400</v>
      </c>
      <c r="B20" s="5" t="s">
        <v>188</v>
      </c>
      <c r="C20" s="96">
        <f>SUM(C21:C26)</f>
        <v>145243.30999999997</v>
      </c>
      <c r="D20" s="97"/>
      <c r="E20" s="96">
        <f>SUM(E21:E26)</f>
        <v>145243.30999999997</v>
      </c>
      <c r="F20" s="96">
        <f>SUM(F21:F26)</f>
        <v>128977.09</v>
      </c>
      <c r="G20" s="6"/>
      <c r="H20" s="7">
        <f t="shared" si="0"/>
        <v>88.800709650585645</v>
      </c>
      <c r="L20" s="28"/>
      <c r="M20" s="24"/>
      <c r="N20" s="39"/>
      <c r="O20" s="30"/>
      <c r="P20" s="30"/>
      <c r="Q20" s="30"/>
      <c r="R20" s="27"/>
      <c r="S20" s="17"/>
    </row>
    <row r="21" spans="1:19" ht="15.75">
      <c r="A21" s="13">
        <v>405</v>
      </c>
      <c r="B21" s="9" t="s">
        <v>189</v>
      </c>
      <c r="C21" s="100">
        <v>1016.2</v>
      </c>
      <c r="D21" s="101"/>
      <c r="E21" s="100">
        <v>1016.2</v>
      </c>
      <c r="F21" s="100">
        <v>947.89</v>
      </c>
      <c r="G21" s="14"/>
      <c r="H21" s="11">
        <f t="shared" si="0"/>
        <v>93.277898051564648</v>
      </c>
      <c r="L21" s="28"/>
      <c r="M21" s="24"/>
      <c r="N21" s="39"/>
      <c r="O21" s="30"/>
      <c r="P21" s="30"/>
      <c r="Q21" s="30"/>
      <c r="R21" s="27"/>
      <c r="S21" s="17"/>
    </row>
    <row r="22" spans="1:19" ht="15.75">
      <c r="A22" s="13">
        <v>406</v>
      </c>
      <c r="B22" s="9" t="s">
        <v>190</v>
      </c>
      <c r="C22" s="100">
        <v>1565.23</v>
      </c>
      <c r="D22" s="101"/>
      <c r="E22" s="100">
        <v>1565.23</v>
      </c>
      <c r="F22" s="100">
        <v>1214.98</v>
      </c>
      <c r="G22" s="14"/>
      <c r="H22" s="11">
        <f t="shared" si="0"/>
        <v>77.62309692505255</v>
      </c>
      <c r="L22" s="28"/>
      <c r="M22" s="24"/>
      <c r="N22" s="39"/>
      <c r="O22" s="30"/>
      <c r="P22" s="30"/>
      <c r="Q22" s="30"/>
      <c r="R22" s="27"/>
      <c r="S22" s="17"/>
    </row>
    <row r="23" spans="1:19" ht="15.75">
      <c r="A23" s="13">
        <v>408</v>
      </c>
      <c r="B23" s="41" t="s">
        <v>191</v>
      </c>
      <c r="C23" s="100">
        <v>390</v>
      </c>
      <c r="D23" s="101"/>
      <c r="E23" s="100">
        <v>390</v>
      </c>
      <c r="F23" s="100">
        <v>13.02</v>
      </c>
      <c r="G23" s="14"/>
      <c r="H23" s="11">
        <f t="shared" si="0"/>
        <v>3.3384615384615381</v>
      </c>
      <c r="L23" s="42"/>
      <c r="M23" s="19"/>
      <c r="N23" s="43"/>
      <c r="O23" s="21"/>
      <c r="P23" s="20"/>
      <c r="Q23" s="21"/>
      <c r="R23" s="27"/>
      <c r="S23" s="17"/>
    </row>
    <row r="24" spans="1:19" ht="15.75">
      <c r="A24" s="13">
        <v>409</v>
      </c>
      <c r="B24" s="44" t="s">
        <v>192</v>
      </c>
      <c r="C24" s="100">
        <v>132198.29999999999</v>
      </c>
      <c r="D24" s="101"/>
      <c r="E24" s="100">
        <v>132198.29999999999</v>
      </c>
      <c r="F24" s="100">
        <v>122102.37</v>
      </c>
      <c r="G24" s="14"/>
      <c r="H24" s="11">
        <f t="shared" si="0"/>
        <v>92.363040977077631</v>
      </c>
      <c r="L24" s="28"/>
      <c r="M24" s="24"/>
      <c r="N24" s="39"/>
      <c r="O24" s="30"/>
      <c r="P24" s="30"/>
      <c r="Q24" s="30"/>
      <c r="R24" s="27"/>
      <c r="S24" s="17"/>
    </row>
    <row r="25" spans="1:19" ht="15.75">
      <c r="A25" s="13">
        <v>410</v>
      </c>
      <c r="B25" s="44" t="s">
        <v>193</v>
      </c>
      <c r="C25" s="100">
        <v>1746.5</v>
      </c>
      <c r="D25" s="101"/>
      <c r="E25" s="100">
        <v>1746.5</v>
      </c>
      <c r="F25" s="100">
        <v>1513.41</v>
      </c>
      <c r="G25" s="14"/>
      <c r="H25" s="11">
        <f t="shared" si="0"/>
        <v>86.653879186945332</v>
      </c>
      <c r="L25" s="28"/>
      <c r="M25" s="24"/>
      <c r="N25" s="39"/>
      <c r="O25" s="30"/>
      <c r="P25" s="30"/>
      <c r="Q25" s="30"/>
      <c r="R25" s="27"/>
      <c r="S25" s="17"/>
    </row>
    <row r="26" spans="1:19" ht="15.75">
      <c r="A26" s="13">
        <v>412</v>
      </c>
      <c r="B26" s="41" t="s">
        <v>194</v>
      </c>
      <c r="C26" s="100">
        <v>8327.08</v>
      </c>
      <c r="D26" s="101"/>
      <c r="E26" s="100">
        <v>8327.08</v>
      </c>
      <c r="F26" s="100">
        <v>3185.42</v>
      </c>
      <c r="G26" s="14"/>
      <c r="H26" s="11">
        <f t="shared" si="0"/>
        <v>38.253745610706275</v>
      </c>
      <c r="L26" s="28"/>
      <c r="M26" s="45"/>
      <c r="N26" s="39"/>
      <c r="O26" s="30"/>
      <c r="P26" s="30"/>
      <c r="Q26" s="30"/>
      <c r="R26" s="27"/>
      <c r="S26" s="17"/>
    </row>
    <row r="27" spans="1:19" s="46" customFormat="1" ht="15.75">
      <c r="A27" s="4">
        <v>500</v>
      </c>
      <c r="B27" s="5" t="s">
        <v>195</v>
      </c>
      <c r="C27" s="96">
        <f>SUM(C28:C31)</f>
        <v>144090.41</v>
      </c>
      <c r="D27" s="97"/>
      <c r="E27" s="96">
        <f>SUM(E28:E31)</f>
        <v>159166.62</v>
      </c>
      <c r="F27" s="96">
        <f>SUM(F28:F31)</f>
        <v>117548.86</v>
      </c>
      <c r="G27" s="6"/>
      <c r="H27" s="7">
        <f t="shared" si="0"/>
        <v>73.852708564144919</v>
      </c>
      <c r="L27" s="28"/>
      <c r="M27" s="47"/>
      <c r="N27" s="39"/>
      <c r="O27" s="30"/>
      <c r="P27" s="27"/>
      <c r="Q27" s="30"/>
      <c r="R27" s="27"/>
      <c r="S27" s="48"/>
    </row>
    <row r="28" spans="1:19" ht="15.75">
      <c r="A28" s="13">
        <v>501</v>
      </c>
      <c r="B28" s="41" t="s">
        <v>196</v>
      </c>
      <c r="C28" s="100">
        <v>26125.55</v>
      </c>
      <c r="D28" s="101"/>
      <c r="E28" s="100">
        <v>26125.55</v>
      </c>
      <c r="F28" s="100">
        <v>19005.64</v>
      </c>
      <c r="G28" s="14"/>
      <c r="H28" s="11">
        <f t="shared" si="0"/>
        <v>72.747329721288168</v>
      </c>
      <c r="L28" s="28"/>
      <c r="M28" s="47"/>
      <c r="N28" s="39"/>
      <c r="O28" s="30"/>
      <c r="P28" s="30"/>
      <c r="Q28" s="30"/>
      <c r="R28" s="27"/>
      <c r="S28" s="17"/>
    </row>
    <row r="29" spans="1:19" ht="15.75">
      <c r="A29" s="13">
        <v>502</v>
      </c>
      <c r="B29" s="41" t="s">
        <v>197</v>
      </c>
      <c r="C29" s="100">
        <v>58696.639999999999</v>
      </c>
      <c r="D29" s="101"/>
      <c r="E29" s="100">
        <v>73772.850000000006</v>
      </c>
      <c r="F29" s="100">
        <v>45397.03</v>
      </c>
      <c r="G29" s="14"/>
      <c r="H29" s="11">
        <f t="shared" si="0"/>
        <v>61.536229114098205</v>
      </c>
      <c r="L29" s="28"/>
      <c r="M29" s="45"/>
      <c r="N29" s="39"/>
      <c r="O29" s="30"/>
      <c r="P29" s="27"/>
      <c r="Q29" s="30"/>
      <c r="R29" s="27"/>
      <c r="S29" s="17"/>
    </row>
    <row r="30" spans="1:19" ht="15.75">
      <c r="A30" s="13">
        <v>503</v>
      </c>
      <c r="B30" s="41" t="s">
        <v>198</v>
      </c>
      <c r="C30" s="100">
        <v>50469.63</v>
      </c>
      <c r="D30" s="101"/>
      <c r="E30" s="100">
        <v>50469.63</v>
      </c>
      <c r="F30" s="100">
        <v>44771.45</v>
      </c>
      <c r="G30" s="14"/>
      <c r="H30" s="11">
        <f t="shared" si="0"/>
        <v>88.709685408829031</v>
      </c>
      <c r="L30" s="18"/>
      <c r="M30" s="19"/>
      <c r="N30" s="20"/>
      <c r="O30" s="21"/>
      <c r="P30" s="22"/>
      <c r="Q30" s="21"/>
      <c r="R30" s="27"/>
      <c r="S30" s="17"/>
    </row>
    <row r="31" spans="1:19" ht="31.5">
      <c r="A31" s="13">
        <v>505</v>
      </c>
      <c r="B31" s="41" t="s">
        <v>199</v>
      </c>
      <c r="C31" s="100">
        <v>8798.59</v>
      </c>
      <c r="D31" s="100"/>
      <c r="E31" s="100">
        <v>8798.59</v>
      </c>
      <c r="F31" s="100">
        <v>8374.74</v>
      </c>
      <c r="G31" s="14"/>
      <c r="H31" s="11">
        <f t="shared" si="0"/>
        <v>95.182750872582986</v>
      </c>
      <c r="L31" s="28"/>
      <c r="M31" s="45"/>
      <c r="N31" s="29"/>
      <c r="O31" s="30"/>
      <c r="P31" s="30"/>
      <c r="Q31" s="30"/>
      <c r="R31" s="27"/>
      <c r="S31" s="17"/>
    </row>
    <row r="32" spans="1:19" s="46" customFormat="1" ht="15.75">
      <c r="A32" s="4">
        <v>600</v>
      </c>
      <c r="B32" s="5" t="s">
        <v>200</v>
      </c>
      <c r="C32" s="96">
        <f>SUM(C33:C35)</f>
        <v>970.47</v>
      </c>
      <c r="D32" s="96">
        <f>SUM(D35)</f>
        <v>0</v>
      </c>
      <c r="E32" s="96">
        <f>SUM(E33:E35)</f>
        <v>970.47</v>
      </c>
      <c r="F32" s="96">
        <f>SUM(F33:F35)</f>
        <v>880.1</v>
      </c>
      <c r="G32" s="6"/>
      <c r="H32" s="7">
        <f t="shared" si="0"/>
        <v>90.688017146331163</v>
      </c>
      <c r="L32" s="28"/>
      <c r="M32" s="45"/>
      <c r="N32" s="29"/>
      <c r="O32" s="30"/>
      <c r="P32" s="27"/>
      <c r="Q32" s="30"/>
      <c r="R32" s="27"/>
      <c r="S32" s="48"/>
    </row>
    <row r="33" spans="1:19" s="46" customFormat="1" ht="15.75">
      <c r="A33" s="49">
        <v>602</v>
      </c>
      <c r="B33" s="41" t="s">
        <v>201</v>
      </c>
      <c r="C33" s="100">
        <v>83.2</v>
      </c>
      <c r="D33" s="101"/>
      <c r="E33" s="100">
        <v>83.2</v>
      </c>
      <c r="F33" s="100">
        <v>83.2</v>
      </c>
      <c r="G33" s="14"/>
      <c r="H33" s="11">
        <f t="shared" si="0"/>
        <v>100</v>
      </c>
      <c r="L33" s="28"/>
      <c r="M33" s="45"/>
      <c r="N33" s="29"/>
      <c r="O33" s="30"/>
      <c r="P33" s="27"/>
      <c r="Q33" s="30"/>
      <c r="R33" s="27"/>
      <c r="S33" s="48"/>
    </row>
    <row r="34" spans="1:19" s="46" customFormat="1" ht="31.5">
      <c r="A34" s="49">
        <v>603</v>
      </c>
      <c r="B34" s="41" t="s">
        <v>202</v>
      </c>
      <c r="C34" s="100">
        <v>524.41999999999996</v>
      </c>
      <c r="D34" s="101"/>
      <c r="E34" s="100">
        <v>524.41999999999996</v>
      </c>
      <c r="F34" s="100">
        <v>496.9</v>
      </c>
      <c r="G34" s="14"/>
      <c r="H34" s="11">
        <f t="shared" si="0"/>
        <v>94.752297776591291</v>
      </c>
      <c r="L34" s="28"/>
      <c r="M34" s="45"/>
      <c r="N34" s="29"/>
      <c r="O34" s="30"/>
      <c r="P34" s="27"/>
      <c r="Q34" s="30"/>
      <c r="R34" s="27"/>
      <c r="S34" s="48"/>
    </row>
    <row r="35" spans="1:19" s="46" customFormat="1" ht="15.75">
      <c r="A35" s="49">
        <v>605</v>
      </c>
      <c r="B35" s="41" t="s">
        <v>203</v>
      </c>
      <c r="C35" s="100">
        <v>362.85</v>
      </c>
      <c r="D35" s="101"/>
      <c r="E35" s="100">
        <v>362.85</v>
      </c>
      <c r="F35" s="100">
        <v>300</v>
      </c>
      <c r="G35" s="14"/>
      <c r="H35" s="11">
        <f t="shared" si="0"/>
        <v>82.678792889623807</v>
      </c>
      <c r="L35" s="28"/>
      <c r="M35" s="45"/>
      <c r="N35" s="39"/>
      <c r="O35" s="30"/>
      <c r="P35" s="30"/>
      <c r="Q35" s="30"/>
      <c r="R35" s="27"/>
      <c r="S35" s="48"/>
    </row>
    <row r="36" spans="1:19" s="46" customFormat="1" ht="15.75">
      <c r="A36" s="4">
        <v>700</v>
      </c>
      <c r="B36" s="5" t="s">
        <v>204</v>
      </c>
      <c r="C36" s="96">
        <f>SUM(C37:C41)</f>
        <v>870325.3</v>
      </c>
      <c r="D36" s="97"/>
      <c r="E36" s="96">
        <f>SUM(E37:E41)</f>
        <v>871216.68</v>
      </c>
      <c r="F36" s="96">
        <f>SUM(F37:F41)</f>
        <v>760722.37000000011</v>
      </c>
      <c r="G36" s="6"/>
      <c r="H36" s="7">
        <f t="shared" si="0"/>
        <v>87.31724121719067</v>
      </c>
      <c r="L36" s="28"/>
      <c r="M36" s="45"/>
      <c r="N36" s="29"/>
      <c r="O36" s="30"/>
      <c r="P36" s="27"/>
      <c r="Q36" s="30"/>
      <c r="R36" s="27"/>
      <c r="S36" s="48"/>
    </row>
    <row r="37" spans="1:19" s="46" customFormat="1" ht="15.75">
      <c r="A37" s="50">
        <v>701</v>
      </c>
      <c r="B37" s="41" t="s">
        <v>205</v>
      </c>
      <c r="C37" s="100">
        <v>307762.64</v>
      </c>
      <c r="D37" s="101"/>
      <c r="E37" s="100">
        <v>308654.02</v>
      </c>
      <c r="F37" s="100">
        <v>282001.25</v>
      </c>
      <c r="G37" s="14"/>
      <c r="H37" s="11">
        <f t="shared" si="0"/>
        <v>91.364839505411268</v>
      </c>
      <c r="L37" s="18"/>
      <c r="M37" s="19"/>
      <c r="N37" s="20"/>
      <c r="O37" s="20"/>
      <c r="P37" s="20"/>
      <c r="Q37" s="21"/>
      <c r="R37" s="27"/>
      <c r="S37" s="48"/>
    </row>
    <row r="38" spans="1:19" s="46" customFormat="1" ht="15.75">
      <c r="A38" s="50">
        <v>702</v>
      </c>
      <c r="B38" s="41" t="s">
        <v>206</v>
      </c>
      <c r="C38" s="100">
        <v>390937.28</v>
      </c>
      <c r="D38" s="101"/>
      <c r="E38" s="100">
        <v>390937.28</v>
      </c>
      <c r="F38" s="100">
        <v>329957.32</v>
      </c>
      <c r="G38" s="14"/>
      <c r="H38" s="11">
        <f t="shared" si="0"/>
        <v>84.401600174841334</v>
      </c>
      <c r="L38" s="51"/>
      <c r="M38" s="45"/>
      <c r="N38" s="29"/>
      <c r="O38" s="30"/>
      <c r="P38" s="27"/>
      <c r="Q38" s="30"/>
      <c r="R38" s="27"/>
      <c r="S38" s="48"/>
    </row>
    <row r="39" spans="1:19" s="46" customFormat="1" ht="15.75">
      <c r="A39" s="50">
        <v>703</v>
      </c>
      <c r="B39" s="41" t="s">
        <v>296</v>
      </c>
      <c r="C39" s="100">
        <v>115296.73</v>
      </c>
      <c r="D39" s="101"/>
      <c r="E39" s="100">
        <v>115296.73</v>
      </c>
      <c r="F39" s="100">
        <v>100612.36</v>
      </c>
      <c r="G39" s="14"/>
      <c r="H39" s="11">
        <f t="shared" si="0"/>
        <v>87.263845210527663</v>
      </c>
      <c r="L39" s="51"/>
      <c r="M39" s="45"/>
      <c r="N39" s="29"/>
      <c r="O39" s="30"/>
      <c r="P39" s="27"/>
      <c r="Q39" s="30"/>
      <c r="R39" s="27"/>
      <c r="S39" s="48"/>
    </row>
    <row r="40" spans="1:19" s="46" customFormat="1" ht="15.75">
      <c r="A40" s="50">
        <v>707</v>
      </c>
      <c r="B40" s="41" t="s">
        <v>207</v>
      </c>
      <c r="C40" s="100">
        <v>28492.41</v>
      </c>
      <c r="D40" s="101"/>
      <c r="E40" s="100">
        <v>28492.41</v>
      </c>
      <c r="F40" s="100">
        <v>26239.39</v>
      </c>
      <c r="G40" s="14"/>
      <c r="H40" s="11">
        <f t="shared" si="0"/>
        <v>92.092560790750937</v>
      </c>
      <c r="L40" s="18"/>
      <c r="M40" s="19"/>
      <c r="N40" s="43"/>
      <c r="O40" s="21"/>
      <c r="P40" s="21"/>
      <c r="Q40" s="21"/>
      <c r="R40" s="27"/>
      <c r="S40" s="48"/>
    </row>
    <row r="41" spans="1:19" s="46" customFormat="1" ht="15.75">
      <c r="A41" s="50">
        <v>709</v>
      </c>
      <c r="B41" s="41" t="s">
        <v>208</v>
      </c>
      <c r="C41" s="100">
        <v>27836.240000000002</v>
      </c>
      <c r="D41" s="101"/>
      <c r="E41" s="100">
        <v>27836.240000000002</v>
      </c>
      <c r="F41" s="100">
        <v>21912.05</v>
      </c>
      <c r="G41" s="14"/>
      <c r="H41" s="11">
        <f t="shared" si="0"/>
        <v>78.717707563952601</v>
      </c>
      <c r="L41" s="52"/>
      <c r="M41" s="45"/>
      <c r="N41" s="39"/>
      <c r="O41" s="30"/>
      <c r="P41" s="27"/>
      <c r="Q41" s="30"/>
      <c r="R41" s="27"/>
      <c r="S41" s="48"/>
    </row>
    <row r="42" spans="1:19" s="46" customFormat="1" ht="15.75">
      <c r="A42" s="40">
        <v>800</v>
      </c>
      <c r="B42" s="5" t="s">
        <v>209</v>
      </c>
      <c r="C42" s="96">
        <f>SUM(C43:C44)</f>
        <v>84775</v>
      </c>
      <c r="D42" s="97"/>
      <c r="E42" s="96">
        <f>SUM(E43:E44)</f>
        <v>84775</v>
      </c>
      <c r="F42" s="96">
        <f>SUM(F43:F44)</f>
        <v>73751.839999999997</v>
      </c>
      <c r="G42" s="6"/>
      <c r="H42" s="7">
        <f t="shared" si="0"/>
        <v>86.997157180772632</v>
      </c>
      <c r="L42" s="52"/>
      <c r="M42" s="45"/>
      <c r="N42" s="39"/>
      <c r="O42" s="30"/>
      <c r="P42" s="30"/>
      <c r="Q42" s="30"/>
      <c r="R42" s="27"/>
      <c r="S42" s="48"/>
    </row>
    <row r="43" spans="1:19" s="46" customFormat="1" ht="15.75">
      <c r="A43" s="50">
        <v>801</v>
      </c>
      <c r="B43" s="41" t="s">
        <v>210</v>
      </c>
      <c r="C43" s="100">
        <v>68342.27</v>
      </c>
      <c r="D43" s="101"/>
      <c r="E43" s="100">
        <v>68342.27</v>
      </c>
      <c r="F43" s="100">
        <v>60399.31</v>
      </c>
      <c r="G43" s="14"/>
      <c r="H43" s="11">
        <f t="shared" si="0"/>
        <v>88.377676070753864</v>
      </c>
      <c r="L43" s="52"/>
      <c r="M43" s="45"/>
      <c r="N43" s="39"/>
      <c r="O43" s="30"/>
      <c r="P43" s="30"/>
      <c r="Q43" s="30"/>
      <c r="R43" s="27"/>
      <c r="S43" s="48"/>
    </row>
    <row r="44" spans="1:19" s="46" customFormat="1" ht="15.75">
      <c r="A44" s="50">
        <v>804</v>
      </c>
      <c r="B44" s="41" t="s">
        <v>211</v>
      </c>
      <c r="C44" s="100">
        <v>16432.73</v>
      </c>
      <c r="D44" s="101"/>
      <c r="E44" s="100">
        <v>16432.73</v>
      </c>
      <c r="F44" s="100">
        <v>13352.53</v>
      </c>
      <c r="G44" s="14"/>
      <c r="H44" s="11">
        <f t="shared" si="0"/>
        <v>81.255701274225288</v>
      </c>
      <c r="L44" s="52"/>
      <c r="M44" s="45"/>
      <c r="N44" s="39"/>
      <c r="O44" s="30"/>
      <c r="P44" s="27"/>
      <c r="Q44" s="30"/>
      <c r="R44" s="27"/>
      <c r="S44" s="48"/>
    </row>
    <row r="45" spans="1:19" s="46" customFormat="1" ht="15.75">
      <c r="A45" s="53">
        <v>900</v>
      </c>
      <c r="B45" s="5" t="s">
        <v>212</v>
      </c>
      <c r="C45" s="96">
        <f>SUM(C46:C46)</f>
        <v>270</v>
      </c>
      <c r="D45" s="97"/>
      <c r="E45" s="96">
        <f>SUM(E46:E46)</f>
        <v>270</v>
      </c>
      <c r="F45" s="96">
        <f>SUM(F46:F46)</f>
        <v>0</v>
      </c>
      <c r="G45" s="6"/>
      <c r="H45" s="11">
        <f t="shared" si="0"/>
        <v>0</v>
      </c>
      <c r="L45" s="42"/>
      <c r="M45" s="19"/>
      <c r="N45" s="43"/>
      <c r="O45" s="21"/>
      <c r="P45" s="21"/>
      <c r="Q45" s="21"/>
      <c r="R45" s="27"/>
      <c r="S45" s="48"/>
    </row>
    <row r="46" spans="1:19" s="46" customFormat="1" ht="15.75">
      <c r="A46" s="50">
        <v>909</v>
      </c>
      <c r="B46" s="41" t="s">
        <v>213</v>
      </c>
      <c r="C46" s="100">
        <v>270</v>
      </c>
      <c r="D46" s="101"/>
      <c r="E46" s="100">
        <v>270</v>
      </c>
      <c r="F46" s="100">
        <v>0</v>
      </c>
      <c r="G46" s="14"/>
      <c r="H46" s="11">
        <f t="shared" si="0"/>
        <v>0</v>
      </c>
      <c r="L46" s="52"/>
      <c r="M46" s="45"/>
      <c r="N46" s="39"/>
      <c r="O46" s="30"/>
      <c r="P46" s="30"/>
      <c r="Q46" s="30"/>
      <c r="R46" s="27"/>
      <c r="S46" s="48"/>
    </row>
    <row r="47" spans="1:19" s="46" customFormat="1" ht="15.75">
      <c r="A47" s="54">
        <v>1000</v>
      </c>
      <c r="B47" s="5" t="s">
        <v>214</v>
      </c>
      <c r="C47" s="96">
        <f>SUM(C48:C51)</f>
        <v>126302.36</v>
      </c>
      <c r="D47" s="97"/>
      <c r="E47" s="96">
        <f>SUM(E48:E51)</f>
        <v>126302.36</v>
      </c>
      <c r="F47" s="96">
        <f>SUM(F48:F51)</f>
        <v>109396.71</v>
      </c>
      <c r="G47" s="6"/>
      <c r="H47" s="7">
        <f t="shared" si="0"/>
        <v>86.614937361423813</v>
      </c>
      <c r="L47" s="52"/>
      <c r="M47" s="45"/>
      <c r="N47" s="39"/>
      <c r="O47" s="30"/>
      <c r="P47" s="30"/>
      <c r="Q47" s="30"/>
      <c r="R47" s="27"/>
      <c r="S47" s="48"/>
    </row>
    <row r="48" spans="1:19" s="46" customFormat="1" ht="15.75">
      <c r="A48" s="55">
        <v>1001</v>
      </c>
      <c r="B48" s="41" t="s">
        <v>215</v>
      </c>
      <c r="C48" s="100">
        <v>8077.05</v>
      </c>
      <c r="D48" s="101"/>
      <c r="E48" s="100">
        <v>8077.05</v>
      </c>
      <c r="F48" s="100">
        <v>6119.58</v>
      </c>
      <c r="G48" s="14"/>
      <c r="H48" s="11">
        <f t="shared" si="0"/>
        <v>75.765037977974629</v>
      </c>
      <c r="L48" s="56"/>
      <c r="M48" s="19"/>
      <c r="N48" s="43"/>
      <c r="O48" s="21"/>
      <c r="P48" s="22"/>
      <c r="Q48" s="21"/>
      <c r="R48" s="27"/>
      <c r="S48" s="48"/>
    </row>
    <row r="49" spans="1:19" s="46" customFormat="1" ht="15.75">
      <c r="A49" s="55">
        <v>1002</v>
      </c>
      <c r="B49" s="41" t="s">
        <v>216</v>
      </c>
      <c r="C49" s="100">
        <v>2794.33</v>
      </c>
      <c r="D49" s="101"/>
      <c r="E49" s="100">
        <v>2794.33</v>
      </c>
      <c r="F49" s="100">
        <v>2689.23</v>
      </c>
      <c r="G49" s="14"/>
      <c r="H49" s="11">
        <f t="shared" si="0"/>
        <v>96.238812166064861</v>
      </c>
      <c r="L49" s="52"/>
      <c r="M49" s="45"/>
      <c r="N49" s="39"/>
      <c r="O49" s="30"/>
      <c r="P49" s="30"/>
      <c r="Q49" s="30"/>
      <c r="R49" s="27"/>
      <c r="S49" s="48"/>
    </row>
    <row r="50" spans="1:19" s="57" customFormat="1" ht="15.75">
      <c r="A50" s="55">
        <v>1003</v>
      </c>
      <c r="B50" s="41" t="s">
        <v>217</v>
      </c>
      <c r="C50" s="100">
        <v>110638.03</v>
      </c>
      <c r="D50" s="101"/>
      <c r="E50" s="100">
        <v>110638.03</v>
      </c>
      <c r="F50" s="100">
        <v>97146.8</v>
      </c>
      <c r="G50" s="14"/>
      <c r="H50" s="11">
        <f t="shared" si="0"/>
        <v>87.805974130233523</v>
      </c>
      <c r="L50" s="58"/>
      <c r="M50" s="19"/>
      <c r="N50" s="43"/>
      <c r="O50" s="21"/>
      <c r="P50" s="22"/>
      <c r="Q50" s="21"/>
      <c r="R50" s="27"/>
      <c r="S50" s="59"/>
    </row>
    <row r="51" spans="1:19" s="46" customFormat="1" ht="15.75">
      <c r="A51" s="55">
        <v>1006</v>
      </c>
      <c r="B51" s="41" t="s">
        <v>218</v>
      </c>
      <c r="C51" s="100">
        <v>4792.95</v>
      </c>
      <c r="D51" s="101"/>
      <c r="E51" s="100">
        <v>4792.95</v>
      </c>
      <c r="F51" s="100">
        <v>3441.1</v>
      </c>
      <c r="G51" s="14"/>
      <c r="H51" s="11">
        <f t="shared" si="0"/>
        <v>71.795032287004872</v>
      </c>
      <c r="L51" s="60"/>
      <c r="M51" s="45"/>
      <c r="N51" s="39"/>
      <c r="O51" s="30"/>
      <c r="P51" s="27"/>
      <c r="Q51" s="30"/>
      <c r="R51" s="27"/>
      <c r="S51" s="48"/>
    </row>
    <row r="52" spans="1:19" s="46" customFormat="1" ht="15.75">
      <c r="A52" s="54">
        <v>1100</v>
      </c>
      <c r="B52" s="5" t="s">
        <v>219</v>
      </c>
      <c r="C52" s="96">
        <f>SUM(C53:C53)</f>
        <v>24440.18</v>
      </c>
      <c r="D52" s="97"/>
      <c r="E52" s="96">
        <f>SUM(E53:E53)</f>
        <v>24440.18</v>
      </c>
      <c r="F52" s="96">
        <f>SUM(F53:F53)</f>
        <v>21033.439999999999</v>
      </c>
      <c r="G52" s="6"/>
      <c r="H52" s="7">
        <f t="shared" si="0"/>
        <v>86.060904625088668</v>
      </c>
      <c r="L52" s="60"/>
      <c r="M52" s="45"/>
      <c r="N52" s="39"/>
      <c r="O52" s="30"/>
      <c r="P52" s="30"/>
      <c r="Q52" s="30"/>
      <c r="R52" s="27"/>
      <c r="S52" s="48"/>
    </row>
    <row r="53" spans="1:19" s="46" customFormat="1" ht="15.75">
      <c r="A53" s="55">
        <v>1101</v>
      </c>
      <c r="B53" s="41" t="s">
        <v>220</v>
      </c>
      <c r="C53" s="100">
        <v>24440.18</v>
      </c>
      <c r="D53" s="101"/>
      <c r="E53" s="100">
        <v>24440.18</v>
      </c>
      <c r="F53" s="100">
        <v>21033.439999999999</v>
      </c>
      <c r="G53" s="14"/>
      <c r="H53" s="11">
        <f t="shared" si="0"/>
        <v>86.060904625088668</v>
      </c>
      <c r="L53" s="60"/>
      <c r="M53" s="45"/>
      <c r="N53" s="39"/>
      <c r="O53" s="30"/>
      <c r="P53" s="27"/>
      <c r="Q53" s="30"/>
      <c r="R53" s="27"/>
      <c r="S53" s="48"/>
    </row>
    <row r="54" spans="1:19" s="46" customFormat="1" ht="15.75">
      <c r="A54" s="54">
        <v>1200</v>
      </c>
      <c r="B54" s="5" t="s">
        <v>221</v>
      </c>
      <c r="C54" s="96">
        <f>SUM(C55+C56)</f>
        <v>4135.6099999999997</v>
      </c>
      <c r="D54" s="97"/>
      <c r="E54" s="96">
        <f>SUM(E55+E56)</f>
        <v>4135.6099999999997</v>
      </c>
      <c r="F54" s="96">
        <f>SUM(F55+F56)</f>
        <v>3851.6499999999996</v>
      </c>
      <c r="G54" s="6"/>
      <c r="H54" s="7">
        <f t="shared" si="0"/>
        <v>93.133781957196163</v>
      </c>
      <c r="L54" s="60"/>
      <c r="M54" s="45"/>
      <c r="N54" s="39"/>
      <c r="O54" s="30"/>
      <c r="P54" s="30"/>
      <c r="Q54" s="30"/>
      <c r="R54" s="27"/>
      <c r="S54" s="48"/>
    </row>
    <row r="55" spans="1:19" s="46" customFormat="1" ht="15.75">
      <c r="A55" s="55">
        <v>1201</v>
      </c>
      <c r="B55" s="41" t="s">
        <v>222</v>
      </c>
      <c r="C55" s="100">
        <v>1917.01</v>
      </c>
      <c r="D55" s="101"/>
      <c r="E55" s="100">
        <v>1917.01</v>
      </c>
      <c r="F55" s="100">
        <v>1662.32</v>
      </c>
      <c r="G55" s="14"/>
      <c r="H55" s="11">
        <f t="shared" si="0"/>
        <v>86.714205977016292</v>
      </c>
      <c r="L55" s="58"/>
      <c r="M55" s="19"/>
      <c r="N55" s="43"/>
      <c r="O55" s="21"/>
      <c r="P55" s="21"/>
      <c r="Q55" s="21"/>
      <c r="R55" s="27"/>
      <c r="S55" s="48"/>
    </row>
    <row r="56" spans="1:19" s="46" customFormat="1" ht="15.75">
      <c r="A56" s="55">
        <v>1202</v>
      </c>
      <c r="B56" s="41" t="s">
        <v>223</v>
      </c>
      <c r="C56" s="100">
        <v>2218.6</v>
      </c>
      <c r="D56" s="101"/>
      <c r="E56" s="100">
        <v>2218.6</v>
      </c>
      <c r="F56" s="100">
        <v>2189.33</v>
      </c>
      <c r="G56" s="14"/>
      <c r="H56" s="11">
        <f t="shared" si="0"/>
        <v>98.6806995402506</v>
      </c>
      <c r="L56" s="60"/>
      <c r="M56" s="45"/>
      <c r="N56" s="39"/>
      <c r="O56" s="30"/>
      <c r="P56" s="27"/>
      <c r="Q56" s="30"/>
      <c r="R56" s="27"/>
      <c r="S56" s="48"/>
    </row>
    <row r="57" spans="1:19" s="46" customFormat="1" ht="31.5">
      <c r="A57" s="54">
        <v>1300</v>
      </c>
      <c r="B57" s="5" t="s">
        <v>224</v>
      </c>
      <c r="C57" s="96">
        <f>SUM(C58)</f>
        <v>12.13</v>
      </c>
      <c r="D57" s="97"/>
      <c r="E57" s="96">
        <f>SUM(E58)</f>
        <v>12.13</v>
      </c>
      <c r="F57" s="96">
        <f>SUM(F58)</f>
        <v>9.7100000000000009</v>
      </c>
      <c r="G57" s="6"/>
      <c r="H57" s="7">
        <f t="shared" si="0"/>
        <v>80.049464138499587</v>
      </c>
      <c r="L57" s="58"/>
      <c r="M57" s="19"/>
      <c r="N57" s="43"/>
      <c r="O57" s="21"/>
      <c r="P57" s="21"/>
      <c r="Q57" s="21"/>
      <c r="R57" s="27"/>
      <c r="S57" s="48"/>
    </row>
    <row r="58" spans="1:19" s="46" customFormat="1" ht="31.5">
      <c r="A58" s="55">
        <v>1301</v>
      </c>
      <c r="B58" s="41" t="s">
        <v>225</v>
      </c>
      <c r="C58" s="100">
        <v>12.13</v>
      </c>
      <c r="D58" s="101"/>
      <c r="E58" s="100">
        <v>12.13</v>
      </c>
      <c r="F58" s="100">
        <v>9.7100000000000009</v>
      </c>
      <c r="G58" s="6"/>
      <c r="H58" s="11">
        <f t="shared" si="0"/>
        <v>80.049464138499587</v>
      </c>
      <c r="L58" s="60"/>
      <c r="M58" s="45"/>
      <c r="N58" s="39"/>
      <c r="O58" s="30"/>
      <c r="P58" s="27"/>
      <c r="Q58" s="30"/>
      <c r="R58" s="27"/>
      <c r="S58" s="48"/>
    </row>
    <row r="59" spans="1:19" ht="15.75">
      <c r="A59" s="61"/>
      <c r="B59" s="62" t="s">
        <v>226</v>
      </c>
      <c r="C59" s="96">
        <f>SUM(C6+C15+C20+C27+C32+C36+C42+C45+C47+C52+C54+C57)</f>
        <v>1534351.18</v>
      </c>
      <c r="D59" s="96">
        <f>SUM(D6+D15+D20+D27+D32+D36+D42+D45+D47+D52+D54+D57)</f>
        <v>0</v>
      </c>
      <c r="E59" s="96">
        <f>SUM(E6+E15+E20+E27+E32+E36+E42+E45+E47+E52+E54+E57)</f>
        <v>1535242.57</v>
      </c>
      <c r="F59" s="96">
        <f>SUM(F6+F15+F20+F27+F32+F36+F42+F45+F47+F52+F54+F57)</f>
        <v>1294914.98</v>
      </c>
      <c r="G59" s="63"/>
      <c r="H59" s="7">
        <f t="shared" si="0"/>
        <v>84.345953226140665</v>
      </c>
      <c r="L59" s="60"/>
      <c r="M59" s="45"/>
      <c r="N59" s="29"/>
      <c r="O59" s="30"/>
      <c r="P59" s="27"/>
      <c r="Q59" s="30"/>
      <c r="R59" s="27"/>
      <c r="S59" s="17"/>
    </row>
    <row r="60" spans="1:19" ht="15.75">
      <c r="A60" s="2"/>
      <c r="B60" s="2"/>
      <c r="C60" s="2"/>
      <c r="D60" s="2"/>
      <c r="E60" s="2"/>
      <c r="F60" s="64"/>
      <c r="G60" s="2"/>
      <c r="H60" s="2"/>
      <c r="L60" s="58"/>
      <c r="M60" s="19"/>
      <c r="N60" s="43"/>
      <c r="O60" s="21"/>
      <c r="P60" s="21"/>
      <c r="Q60" s="21"/>
      <c r="R60" s="27"/>
      <c r="S60" s="17"/>
    </row>
    <row r="61" spans="1:19">
      <c r="L61" s="66"/>
      <c r="M61" s="66"/>
      <c r="N61" s="66"/>
      <c r="O61" s="66"/>
      <c r="P61" s="66"/>
      <c r="Q61" s="66"/>
      <c r="R61" s="66"/>
      <c r="S61" s="17"/>
    </row>
    <row r="62" spans="1:19" ht="15" customHeight="1">
      <c r="A62" s="196" t="s">
        <v>444</v>
      </c>
      <c r="B62" s="196"/>
      <c r="C62" s="196"/>
      <c r="D62" s="196"/>
      <c r="E62" s="196"/>
      <c r="F62" s="196"/>
      <c r="G62" s="196"/>
      <c r="H62" s="196"/>
      <c r="L62" s="66"/>
      <c r="M62" s="66"/>
      <c r="N62" s="66"/>
      <c r="O62" s="66"/>
      <c r="P62" s="66"/>
      <c r="Q62" s="66"/>
      <c r="R62" s="66"/>
      <c r="S62" s="17"/>
    </row>
    <row r="63" spans="1:19" ht="15.75">
      <c r="A63" s="196"/>
      <c r="B63" s="196"/>
      <c r="C63" s="196"/>
      <c r="D63" s="196"/>
      <c r="E63" s="196"/>
      <c r="F63" s="196"/>
      <c r="G63" s="196"/>
      <c r="H63" s="196"/>
      <c r="L63" s="67"/>
      <c r="M63" s="67"/>
      <c r="N63" s="67"/>
      <c r="O63" s="67"/>
      <c r="P63" s="67"/>
      <c r="Q63" s="67"/>
      <c r="R63" s="67"/>
      <c r="S63" s="17"/>
    </row>
    <row r="64" spans="1:19" ht="12.75" customHeight="1">
      <c r="A64" s="196"/>
      <c r="B64" s="196"/>
      <c r="C64" s="196"/>
      <c r="D64" s="196"/>
      <c r="E64" s="196"/>
      <c r="F64" s="196"/>
      <c r="G64" s="196"/>
      <c r="H64" s="196"/>
      <c r="L64" s="17"/>
      <c r="M64" s="17"/>
      <c r="N64" s="17"/>
      <c r="O64" s="17"/>
      <c r="P64" s="17"/>
      <c r="Q64" s="17"/>
      <c r="R64" s="17"/>
      <c r="S64" s="17"/>
    </row>
    <row r="65" spans="1:19" ht="44.25" customHeight="1">
      <c r="A65" s="196"/>
      <c r="B65" s="196"/>
      <c r="C65" s="196"/>
      <c r="D65" s="196"/>
      <c r="E65" s="196"/>
      <c r="F65" s="196"/>
      <c r="G65" s="196"/>
      <c r="H65" s="196"/>
      <c r="L65" s="68"/>
      <c r="M65" s="68"/>
      <c r="N65" s="68"/>
      <c r="O65" s="68"/>
      <c r="P65" s="68"/>
      <c r="Q65" s="68"/>
      <c r="R65" s="68"/>
      <c r="S65" s="17"/>
    </row>
    <row r="66" spans="1:19" ht="12.75" hidden="1" customHeight="1">
      <c r="A66" s="196"/>
      <c r="B66" s="196"/>
      <c r="C66" s="196"/>
      <c r="D66" s="196"/>
      <c r="E66" s="196"/>
      <c r="F66" s="196"/>
      <c r="G66" s="196"/>
      <c r="H66" s="196"/>
      <c r="L66" s="68"/>
      <c r="M66" s="68"/>
      <c r="N66" s="68"/>
      <c r="O66" s="68"/>
      <c r="P66" s="68"/>
      <c r="Q66" s="68"/>
      <c r="R66" s="68"/>
      <c r="S66" s="17"/>
    </row>
    <row r="67" spans="1:19" ht="12.75" customHeight="1">
      <c r="L67" s="68"/>
      <c r="M67" s="68"/>
      <c r="N67" s="68"/>
      <c r="O67" s="68"/>
      <c r="P67" s="68"/>
      <c r="Q67" s="68"/>
      <c r="R67" s="68"/>
      <c r="S67" s="17"/>
    </row>
    <row r="68" spans="1:19" ht="12.75" customHeight="1">
      <c r="L68" s="68"/>
      <c r="M68" s="68"/>
      <c r="N68" s="68"/>
      <c r="O68" s="68"/>
      <c r="P68" s="68"/>
      <c r="Q68" s="68"/>
      <c r="R68" s="68"/>
      <c r="S68" s="17"/>
    </row>
    <row r="69" spans="1:19" ht="12.75" customHeight="1">
      <c r="L69" s="68"/>
      <c r="M69" s="68"/>
      <c r="N69" s="68"/>
      <c r="O69" s="68"/>
      <c r="P69" s="68"/>
      <c r="Q69" s="68"/>
      <c r="R69" s="68"/>
      <c r="S69" s="17"/>
    </row>
    <row r="70" spans="1:19">
      <c r="L70" s="17"/>
      <c r="M70" s="17"/>
      <c r="N70" s="17"/>
      <c r="O70" s="17"/>
      <c r="P70" s="17"/>
      <c r="Q70" s="17"/>
      <c r="R70" s="17"/>
      <c r="S70" s="17"/>
    </row>
  </sheetData>
  <mergeCells count="4">
    <mergeCell ref="A1:H1"/>
    <mergeCell ref="A2:H2"/>
    <mergeCell ref="F3:H3"/>
    <mergeCell ref="A62:H66"/>
  </mergeCells>
  <pageMargins left="0.70866141732283472" right="0.25" top="0.26" bottom="0.49" header="0.16" footer="0.55000000000000004"/>
  <pageSetup paperSize="9" scale="71"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topLeftCell="A4" workbookViewId="0">
      <selection activeCell="E24" sqref="E24"/>
    </sheetView>
  </sheetViews>
  <sheetFormatPr defaultRowHeight="15"/>
  <cols>
    <col min="2" max="2" width="43.42578125" customWidth="1"/>
    <col min="3" max="3" width="31.28515625" customWidth="1"/>
    <col min="4" max="4" width="13.140625" customWidth="1"/>
    <col min="5" max="5" width="12.85546875" customWidth="1"/>
    <col min="6" max="6" width="14" customWidth="1"/>
  </cols>
  <sheetData>
    <row r="2" spans="1:9" ht="15.75" customHeight="1">
      <c r="A2" s="197" t="s">
        <v>234</v>
      </c>
      <c r="B2" s="197"/>
      <c r="C2" s="197"/>
      <c r="D2" s="197"/>
      <c r="E2" s="197"/>
      <c r="F2" s="197"/>
      <c r="G2" s="75"/>
      <c r="H2" s="75"/>
      <c r="I2" s="75"/>
    </row>
    <row r="3" spans="1:9" ht="15.75">
      <c r="A3" s="197"/>
      <c r="B3" s="197"/>
      <c r="C3" s="197"/>
      <c r="D3" s="197"/>
      <c r="E3" s="197"/>
      <c r="F3" s="197"/>
      <c r="G3" s="75"/>
      <c r="H3" s="75"/>
      <c r="I3" s="75"/>
    </row>
    <row r="4" spans="1:9" ht="15.75">
      <c r="A4" s="198" t="s">
        <v>464</v>
      </c>
      <c r="B4" s="198"/>
      <c r="C4" s="198"/>
      <c r="D4" s="198"/>
      <c r="E4" s="198"/>
      <c r="F4" s="198"/>
    </row>
    <row r="5" spans="1:9" ht="76.5">
      <c r="A5" s="78" t="s">
        <v>235</v>
      </c>
      <c r="B5" s="78" t="s">
        <v>236</v>
      </c>
      <c r="C5" s="78" t="s">
        <v>237</v>
      </c>
      <c r="D5" s="76" t="s">
        <v>367</v>
      </c>
      <c r="E5" s="76" t="s">
        <v>465</v>
      </c>
      <c r="F5" s="76" t="s">
        <v>289</v>
      </c>
    </row>
    <row r="6" spans="1:9">
      <c r="A6" s="79">
        <v>1</v>
      </c>
      <c r="B6" s="80">
        <v>2</v>
      </c>
      <c r="C6" s="80">
        <v>3</v>
      </c>
      <c r="D6" s="131">
        <v>4</v>
      </c>
      <c r="E6" s="77"/>
      <c r="F6" s="77"/>
    </row>
    <row r="7" spans="1:9" ht="31.5">
      <c r="A7" s="81" t="s">
        <v>238</v>
      </c>
      <c r="B7" s="82" t="s">
        <v>239</v>
      </c>
      <c r="C7" s="83" t="s">
        <v>240</v>
      </c>
      <c r="D7" s="132">
        <f>SUM(D8)</f>
        <v>83952.19</v>
      </c>
      <c r="E7" s="105">
        <f>SUM(E8)</f>
        <v>91265.84</v>
      </c>
      <c r="F7" s="90" t="s">
        <v>290</v>
      </c>
    </row>
    <row r="8" spans="1:9" ht="47.25">
      <c r="A8" s="81" t="s">
        <v>241</v>
      </c>
      <c r="B8" s="82" t="s">
        <v>242</v>
      </c>
      <c r="C8" s="83" t="s">
        <v>243</v>
      </c>
      <c r="D8" s="132">
        <f>SUM(D9+D14+D23)</f>
        <v>83952.19</v>
      </c>
      <c r="E8" s="105">
        <f>SUM(E9+E14+E23)</f>
        <v>91265.84</v>
      </c>
      <c r="F8" s="90" t="s">
        <v>290</v>
      </c>
    </row>
    <row r="9" spans="1:9" ht="31.5">
      <c r="A9" s="84" t="s">
        <v>244</v>
      </c>
      <c r="B9" s="85" t="s">
        <v>245</v>
      </c>
      <c r="C9" s="86" t="s">
        <v>246</v>
      </c>
      <c r="D9" s="133">
        <f>SUM(D10-D12)</f>
        <v>0</v>
      </c>
      <c r="E9" s="106">
        <f>SUM(E10-E12)</f>
        <v>0</v>
      </c>
      <c r="F9" s="90" t="s">
        <v>290</v>
      </c>
    </row>
    <row r="10" spans="1:9" ht="49.5" customHeight="1">
      <c r="A10" s="84" t="s">
        <v>247</v>
      </c>
      <c r="B10" s="85" t="s">
        <v>248</v>
      </c>
      <c r="C10" s="86" t="s">
        <v>249</v>
      </c>
      <c r="D10" s="133">
        <f>SUM(D11)</f>
        <v>5000</v>
      </c>
      <c r="E10" s="106">
        <f>SUM(E11)</f>
        <v>0</v>
      </c>
      <c r="F10" s="89" t="s">
        <v>290</v>
      </c>
    </row>
    <row r="11" spans="1:9" ht="47.25">
      <c r="A11" s="84" t="s">
        <v>250</v>
      </c>
      <c r="B11" s="85" t="s">
        <v>251</v>
      </c>
      <c r="C11" s="86" t="s">
        <v>252</v>
      </c>
      <c r="D11" s="133">
        <v>5000</v>
      </c>
      <c r="E11" s="107">
        <v>0</v>
      </c>
      <c r="F11" s="89" t="s">
        <v>290</v>
      </c>
    </row>
    <row r="12" spans="1:9" ht="47.25">
      <c r="A12" s="84" t="s">
        <v>253</v>
      </c>
      <c r="B12" s="85" t="s">
        <v>254</v>
      </c>
      <c r="C12" s="86" t="s">
        <v>255</v>
      </c>
      <c r="D12" s="133">
        <f>SUM(D13)</f>
        <v>5000</v>
      </c>
      <c r="E12" s="106">
        <f>SUM(E13)</f>
        <v>0</v>
      </c>
      <c r="F12" s="89" t="s">
        <v>290</v>
      </c>
    </row>
    <row r="13" spans="1:9" ht="47.25">
      <c r="A13" s="84" t="s">
        <v>256</v>
      </c>
      <c r="B13" s="85" t="s">
        <v>257</v>
      </c>
      <c r="C13" s="87" t="s">
        <v>258</v>
      </c>
      <c r="D13" s="133">
        <v>5000</v>
      </c>
      <c r="E13" s="107">
        <v>0</v>
      </c>
      <c r="F13" s="89" t="s">
        <v>290</v>
      </c>
    </row>
    <row r="14" spans="1:9" ht="47.25">
      <c r="A14" s="84" t="s">
        <v>259</v>
      </c>
      <c r="B14" s="85" t="s">
        <v>260</v>
      </c>
      <c r="C14" s="86" t="s">
        <v>261</v>
      </c>
      <c r="D14" s="133">
        <f>SUM(D15-D17)</f>
        <v>-1951.9599999999991</v>
      </c>
      <c r="E14" s="106">
        <f>SUM(E15-E17)</f>
        <v>3801.3999999999996</v>
      </c>
      <c r="F14" s="89">
        <f>E14/D14</f>
        <v>-1.9474784319350813</v>
      </c>
    </row>
    <row r="15" spans="1:9" ht="63">
      <c r="A15" s="84" t="s">
        <v>262</v>
      </c>
      <c r="B15" s="85" t="s">
        <v>263</v>
      </c>
      <c r="C15" s="86" t="s">
        <v>264</v>
      </c>
      <c r="D15" s="133">
        <f>SUM(D16)</f>
        <v>10000</v>
      </c>
      <c r="E15" s="106">
        <f>SUM(E16)</f>
        <v>8900</v>
      </c>
      <c r="F15" s="89" t="s">
        <v>290</v>
      </c>
    </row>
    <row r="16" spans="1:9" ht="63">
      <c r="A16" s="84" t="s">
        <v>265</v>
      </c>
      <c r="B16" s="85" t="s">
        <v>266</v>
      </c>
      <c r="C16" s="86" t="s">
        <v>267</v>
      </c>
      <c r="D16" s="133">
        <v>10000</v>
      </c>
      <c r="E16" s="107">
        <v>8900</v>
      </c>
      <c r="F16" s="89" t="s">
        <v>290</v>
      </c>
    </row>
    <row r="17" spans="1:6" ht="78.75">
      <c r="A17" s="84" t="s">
        <v>268</v>
      </c>
      <c r="B17" s="85" t="s">
        <v>269</v>
      </c>
      <c r="C17" s="86" t="s">
        <v>270</v>
      </c>
      <c r="D17" s="133">
        <f>SUM(D18)</f>
        <v>11951.96</v>
      </c>
      <c r="E17" s="106">
        <f>SUM(E18)</f>
        <v>5098.6000000000004</v>
      </c>
      <c r="F17" s="89">
        <f>E18/D18</f>
        <v>0.42659111978286413</v>
      </c>
    </row>
    <row r="18" spans="1:6" ht="69" customHeight="1">
      <c r="A18" s="84" t="s">
        <v>271</v>
      </c>
      <c r="B18" s="88" t="s">
        <v>272</v>
      </c>
      <c r="C18" s="86" t="s">
        <v>273</v>
      </c>
      <c r="D18" s="133">
        <v>11951.96</v>
      </c>
      <c r="E18" s="107">
        <v>5098.6000000000004</v>
      </c>
      <c r="F18" s="89">
        <f>E18/D18</f>
        <v>0.42659111978286413</v>
      </c>
    </row>
    <row r="19" spans="1:6" ht="47.25">
      <c r="A19" s="84" t="s">
        <v>274</v>
      </c>
      <c r="B19" s="85" t="s">
        <v>275</v>
      </c>
      <c r="C19" s="86" t="s">
        <v>276</v>
      </c>
      <c r="D19" s="133">
        <f>SUM(D20)</f>
        <v>0</v>
      </c>
      <c r="E19" s="106">
        <f>SUM(E20)</f>
        <v>0</v>
      </c>
      <c r="F19" s="89" t="s">
        <v>290</v>
      </c>
    </row>
    <row r="20" spans="1:6" ht="127.5" customHeight="1">
      <c r="A20" s="84" t="s">
        <v>277</v>
      </c>
      <c r="B20" s="88" t="s">
        <v>278</v>
      </c>
      <c r="C20" s="86" t="s">
        <v>279</v>
      </c>
      <c r="D20" s="133">
        <v>0</v>
      </c>
      <c r="E20" s="107">
        <v>0</v>
      </c>
      <c r="F20" s="89" t="s">
        <v>290</v>
      </c>
    </row>
    <row r="21" spans="1:6" ht="51" customHeight="1">
      <c r="A21" s="84" t="s">
        <v>280</v>
      </c>
      <c r="B21" s="85" t="s">
        <v>281</v>
      </c>
      <c r="C21" s="86" t="s">
        <v>282</v>
      </c>
      <c r="D21" s="133">
        <f>SUM(D22)</f>
        <v>0</v>
      </c>
      <c r="E21" s="106">
        <f>SUM(E22)</f>
        <v>0</v>
      </c>
      <c r="F21" s="89" t="s">
        <v>290</v>
      </c>
    </row>
    <row r="22" spans="1:6" ht="67.5" customHeight="1">
      <c r="A22" s="84" t="s">
        <v>283</v>
      </c>
      <c r="B22" s="85" t="s">
        <v>284</v>
      </c>
      <c r="C22" s="86" t="s">
        <v>285</v>
      </c>
      <c r="D22" s="133">
        <v>0</v>
      </c>
      <c r="E22" s="108">
        <v>0</v>
      </c>
      <c r="F22" s="89" t="s">
        <v>290</v>
      </c>
    </row>
    <row r="23" spans="1:6" ht="34.5" customHeight="1">
      <c r="A23" s="84" t="s">
        <v>286</v>
      </c>
      <c r="B23" s="85" t="s">
        <v>287</v>
      </c>
      <c r="C23" s="86" t="s">
        <v>288</v>
      </c>
      <c r="D23" s="133">
        <v>85904.15</v>
      </c>
      <c r="E23" s="109">
        <v>87464.44</v>
      </c>
      <c r="F23" s="90" t="s">
        <v>290</v>
      </c>
    </row>
  </sheetData>
  <mergeCells count="2">
    <mergeCell ref="A2:F3"/>
    <mergeCell ref="A4:F4"/>
  </mergeCells>
  <pageMargins left="0.70866141732283472" right="0.70866141732283472"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B8"/>
  <sheetViews>
    <sheetView workbookViewId="0">
      <selection activeCell="B6" sqref="B6"/>
    </sheetView>
  </sheetViews>
  <sheetFormatPr defaultRowHeight="15"/>
  <cols>
    <col min="1" max="1" width="49.42578125" customWidth="1"/>
    <col min="2" max="2" width="34.85546875" customWidth="1"/>
  </cols>
  <sheetData>
    <row r="2" spans="1:2" ht="18" customHeight="1">
      <c r="A2" s="199" t="s">
        <v>229</v>
      </c>
      <c r="B2" s="199"/>
    </row>
    <row r="3" spans="1:2" s="1" customFormat="1" ht="19.5" customHeight="1">
      <c r="A3" s="199" t="s">
        <v>230</v>
      </c>
      <c r="B3" s="199"/>
    </row>
    <row r="4" spans="1:2" ht="15.75">
      <c r="A4" s="200" t="s">
        <v>466</v>
      </c>
      <c r="B4" s="200"/>
    </row>
    <row r="5" spans="1:2" ht="42.75">
      <c r="A5" s="69" t="s">
        <v>227</v>
      </c>
      <c r="B5" s="70" t="s">
        <v>228</v>
      </c>
    </row>
    <row r="6" spans="1:2">
      <c r="A6" s="71" t="s">
        <v>231</v>
      </c>
      <c r="B6" s="95">
        <v>13611.17</v>
      </c>
    </row>
    <row r="8" spans="1:2">
      <c r="B8" s="1" t="s">
        <v>138</v>
      </c>
    </row>
  </sheetData>
  <mergeCells count="3">
    <mergeCell ref="A2:B2"/>
    <mergeCell ref="A3:B3"/>
    <mergeCell ref="A4:B4"/>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2:B5"/>
  <sheetViews>
    <sheetView workbookViewId="0">
      <selection activeCell="B6" sqref="B6"/>
    </sheetView>
  </sheetViews>
  <sheetFormatPr defaultRowHeight="15"/>
  <cols>
    <col min="1" max="1" width="54" customWidth="1"/>
    <col min="2" max="2" width="17.85546875" customWidth="1"/>
  </cols>
  <sheetData>
    <row r="2" spans="1:2" ht="61.5" customHeight="1">
      <c r="A2" s="201" t="s">
        <v>233</v>
      </c>
      <c r="B2" s="201"/>
    </row>
    <row r="3" spans="1:2" ht="15.75">
      <c r="A3" s="200" t="s">
        <v>464</v>
      </c>
      <c r="B3" s="200"/>
    </row>
    <row r="4" spans="1:2" ht="38.25">
      <c r="A4" s="73" t="s">
        <v>227</v>
      </c>
      <c r="B4" s="74" t="s">
        <v>228</v>
      </c>
    </row>
    <row r="5" spans="1:2" ht="29.25" customHeight="1">
      <c r="A5" s="72" t="s">
        <v>232</v>
      </c>
      <c r="B5" s="113">
        <v>0</v>
      </c>
    </row>
  </sheetData>
  <mergeCells count="2">
    <mergeCell ref="A2:B2"/>
    <mergeCell ref="A3:B3"/>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vt:lpstr>
      <vt:lpstr>Расходы</vt:lpstr>
      <vt:lpstr>Источники</vt:lpstr>
      <vt:lpstr>Муниципальный долг</vt:lpstr>
      <vt:lpstr>Кредиторская задолженность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ShmakovaEP</cp:lastModifiedBy>
  <cp:lastPrinted>2018-10-02T05:08:41Z</cp:lastPrinted>
  <dcterms:created xsi:type="dcterms:W3CDTF">2015-01-16T05:02:30Z</dcterms:created>
  <dcterms:modified xsi:type="dcterms:W3CDTF">2018-12-03T10:04:05Z</dcterms:modified>
</cp:coreProperties>
</file>