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44525"/>
</workbook>
</file>

<file path=xl/calcChain.xml><?xml version="1.0" encoding="utf-8"?>
<calcChain xmlns="http://schemas.openxmlformats.org/spreadsheetml/2006/main">
  <c r="E17" i="15" l="1"/>
  <c r="F181" i="4"/>
  <c r="F180" i="4"/>
  <c r="D179" i="4"/>
  <c r="C179" i="4"/>
  <c r="F178" i="4"/>
  <c r="D177" i="4"/>
  <c r="C177" i="4"/>
  <c r="F176" i="4"/>
  <c r="D175" i="4"/>
  <c r="F175" i="4" s="1"/>
  <c r="C175" i="4"/>
  <c r="F174" i="4"/>
  <c r="F173" i="4"/>
  <c r="F172" i="4"/>
  <c r="D172" i="4"/>
  <c r="C172" i="4"/>
  <c r="F171" i="4"/>
  <c r="E171" i="4"/>
  <c r="C171" i="4"/>
  <c r="C170" i="4"/>
  <c r="E170" i="4" s="1"/>
  <c r="D169" i="4"/>
  <c r="C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D156" i="4"/>
  <c r="E156" i="4" s="1"/>
  <c r="C156" i="4"/>
  <c r="F155" i="4"/>
  <c r="E155" i="4"/>
  <c r="F153" i="4"/>
  <c r="E153" i="4"/>
  <c r="F152" i="4"/>
  <c r="E152" i="4"/>
  <c r="F151" i="4"/>
  <c r="E151" i="4"/>
  <c r="F150" i="4"/>
  <c r="F149" i="4"/>
  <c r="F148" i="4"/>
  <c r="E148" i="4"/>
  <c r="D147" i="4"/>
  <c r="C147" i="4"/>
  <c r="C139" i="4" s="1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8" i="4"/>
  <c r="E138" i="4"/>
  <c r="C138" i="4"/>
  <c r="C137" i="4"/>
  <c r="E137" i="4" s="1"/>
  <c r="D136" i="4"/>
  <c r="C136" i="4"/>
  <c r="F133" i="4"/>
  <c r="F132" i="4"/>
  <c r="F131" i="4"/>
  <c r="F130" i="4"/>
  <c r="F129" i="4"/>
  <c r="F128" i="4"/>
  <c r="D127" i="4"/>
  <c r="C127" i="4"/>
  <c r="C126" i="4" s="1"/>
  <c r="D126" i="4"/>
  <c r="F125" i="4"/>
  <c r="F124" i="4"/>
  <c r="F123" i="4"/>
  <c r="F122" i="4"/>
  <c r="F121" i="4"/>
  <c r="F120" i="4"/>
  <c r="F119" i="4"/>
  <c r="F118" i="4"/>
  <c r="F117" i="4"/>
  <c r="D116" i="4"/>
  <c r="C116" i="4"/>
  <c r="F115" i="4"/>
  <c r="E115" i="4"/>
  <c r="F114" i="4"/>
  <c r="E114" i="4"/>
  <c r="F113" i="4"/>
  <c r="D112" i="4"/>
  <c r="C112" i="4"/>
  <c r="F111" i="4"/>
  <c r="F110" i="4"/>
  <c r="F109" i="4"/>
  <c r="F108" i="4"/>
  <c r="E108" i="4"/>
  <c r="F107" i="4"/>
  <c r="E107" i="4"/>
  <c r="D106" i="4"/>
  <c r="E106" i="4" s="1"/>
  <c r="C106" i="4"/>
  <c r="F105" i="4"/>
  <c r="F104" i="4"/>
  <c r="E104" i="4"/>
  <c r="F103" i="4"/>
  <c r="F102" i="4"/>
  <c r="D101" i="4"/>
  <c r="C101" i="4"/>
  <c r="F100" i="4"/>
  <c r="F99" i="4"/>
  <c r="F98" i="4"/>
  <c r="F97" i="4"/>
  <c r="F96" i="4"/>
  <c r="F95" i="4"/>
  <c r="F94" i="4"/>
  <c r="F93" i="4"/>
  <c r="D92" i="4"/>
  <c r="F92" i="4" s="1"/>
  <c r="C92" i="4"/>
  <c r="F91" i="4"/>
  <c r="F90" i="4"/>
  <c r="D89" i="4"/>
  <c r="C89" i="4"/>
  <c r="F88" i="4"/>
  <c r="F86" i="4"/>
  <c r="E86" i="4"/>
  <c r="D85" i="4"/>
  <c r="C85" i="4"/>
  <c r="F84" i="4"/>
  <c r="F83" i="4"/>
  <c r="E83" i="4"/>
  <c r="F82" i="4"/>
  <c r="D81" i="4"/>
  <c r="E81" i="4" s="1"/>
  <c r="C81" i="4"/>
  <c r="F80" i="4"/>
  <c r="D79" i="4"/>
  <c r="C79" i="4"/>
  <c r="C78" i="4" s="1"/>
  <c r="F77" i="4"/>
  <c r="F76" i="4"/>
  <c r="F75" i="4"/>
  <c r="F74" i="4"/>
  <c r="F73" i="4"/>
  <c r="F72" i="4"/>
  <c r="F71" i="4"/>
  <c r="D70" i="4"/>
  <c r="F70" i="4" s="1"/>
  <c r="C70" i="4"/>
  <c r="F69" i="4"/>
  <c r="D68" i="4"/>
  <c r="C68" i="4"/>
  <c r="C67" i="4" s="1"/>
  <c r="C64" i="4" s="1"/>
  <c r="F66" i="4"/>
  <c r="E66" i="4"/>
  <c r="D65" i="4"/>
  <c r="C65" i="4"/>
  <c r="F63" i="4"/>
  <c r="E63" i="4"/>
  <c r="F62" i="4"/>
  <c r="E62" i="4"/>
  <c r="F61" i="4"/>
  <c r="E61" i="4"/>
  <c r="F60" i="4"/>
  <c r="E60" i="4"/>
  <c r="D59" i="4"/>
  <c r="C59" i="4"/>
  <c r="C58" i="4"/>
  <c r="F57" i="4"/>
  <c r="E57" i="4"/>
  <c r="F56" i="4"/>
  <c r="E56" i="4"/>
  <c r="F55" i="4"/>
  <c r="E55" i="4"/>
  <c r="F54" i="4"/>
  <c r="D53" i="4"/>
  <c r="C53" i="4"/>
  <c r="F52" i="4"/>
  <c r="F51" i="4"/>
  <c r="E51" i="4"/>
  <c r="F50" i="4"/>
  <c r="E50" i="4"/>
  <c r="D49" i="4"/>
  <c r="C49" i="4"/>
  <c r="F48" i="4"/>
  <c r="F47" i="4"/>
  <c r="E47" i="4"/>
  <c r="C46" i="4"/>
  <c r="E46" i="4" s="1"/>
  <c r="F45" i="4"/>
  <c r="E45" i="4"/>
  <c r="D44" i="4"/>
  <c r="C44" i="4"/>
  <c r="F43" i="4"/>
  <c r="F42" i="4"/>
  <c r="E42" i="4"/>
  <c r="D41" i="4"/>
  <c r="C41" i="4"/>
  <c r="C40" i="4" s="1"/>
  <c r="F39" i="4"/>
  <c r="F38" i="4"/>
  <c r="E38" i="4"/>
  <c r="D37" i="4"/>
  <c r="F37" i="4" s="1"/>
  <c r="C37" i="4"/>
  <c r="F36" i="4"/>
  <c r="E36" i="4"/>
  <c r="F35" i="4"/>
  <c r="E35" i="4"/>
  <c r="D34" i="4"/>
  <c r="C34" i="4"/>
  <c r="F34" i="4" s="1"/>
  <c r="F33" i="4"/>
  <c r="C33" i="4"/>
  <c r="E33" i="4" s="1"/>
  <c r="D32" i="4"/>
  <c r="C32" i="4"/>
  <c r="F32" i="4" s="1"/>
  <c r="F30" i="4"/>
  <c r="E30" i="4"/>
  <c r="D29" i="4"/>
  <c r="C29" i="4"/>
  <c r="F28" i="4"/>
  <c r="E28" i="4"/>
  <c r="D27" i="4"/>
  <c r="E27" i="4" s="1"/>
  <c r="C27" i="4"/>
  <c r="F26" i="4"/>
  <c r="E26" i="4"/>
  <c r="D25" i="4"/>
  <c r="C25" i="4"/>
  <c r="F24" i="4"/>
  <c r="F23" i="4"/>
  <c r="E23" i="4"/>
  <c r="F22" i="4"/>
  <c r="F21" i="4"/>
  <c r="E21" i="4"/>
  <c r="D20" i="4"/>
  <c r="C20" i="4"/>
  <c r="F20" i="4" s="1"/>
  <c r="F18" i="4"/>
  <c r="E18" i="4"/>
  <c r="F17" i="4"/>
  <c r="E17" i="4"/>
  <c r="F16" i="4"/>
  <c r="E16" i="4"/>
  <c r="F15" i="4"/>
  <c r="E15" i="4"/>
  <c r="D14" i="4"/>
  <c r="E14" i="4" s="1"/>
  <c r="C14" i="4"/>
  <c r="F13" i="4"/>
  <c r="E13" i="4"/>
  <c r="D12" i="4"/>
  <c r="C12" i="4"/>
  <c r="F11" i="4"/>
  <c r="F10" i="4"/>
  <c r="E10" i="4"/>
  <c r="F9" i="4"/>
  <c r="E9" i="4"/>
  <c r="F8" i="4"/>
  <c r="E8" i="4"/>
  <c r="F7" i="4"/>
  <c r="E7" i="4"/>
  <c r="D6" i="4"/>
  <c r="C6" i="4"/>
  <c r="C5" i="4" s="1"/>
  <c r="H12" i="14"/>
  <c r="E25" i="4" l="1"/>
  <c r="E41" i="4"/>
  <c r="E53" i="4"/>
  <c r="C87" i="4"/>
  <c r="E12" i="4"/>
  <c r="E29" i="4"/>
  <c r="E32" i="4"/>
  <c r="E85" i="4"/>
  <c r="E65" i="4"/>
  <c r="F79" i="4"/>
  <c r="E6" i="4"/>
  <c r="F177" i="4"/>
  <c r="F68" i="4"/>
  <c r="F101" i="4"/>
  <c r="F106" i="4"/>
  <c r="F116" i="4"/>
  <c r="D78" i="4"/>
  <c r="E20" i="4"/>
  <c r="C31" i="4"/>
  <c r="F126" i="4"/>
  <c r="C4" i="4"/>
  <c r="F14" i="4"/>
  <c r="C19" i="4"/>
  <c r="F27" i="4"/>
  <c r="E34" i="4"/>
  <c r="E59" i="4"/>
  <c r="F81" i="4"/>
  <c r="F85" i="4"/>
  <c r="D87" i="4"/>
  <c r="E87" i="4" s="1"/>
  <c r="C154" i="4"/>
  <c r="C135" i="4" s="1"/>
  <c r="C134" i="4" s="1"/>
  <c r="F179" i="4"/>
  <c r="E37" i="4"/>
  <c r="E44" i="4"/>
  <c r="E49" i="4"/>
  <c r="F89" i="4"/>
  <c r="F112" i="4"/>
  <c r="F127" i="4"/>
  <c r="E136" i="4"/>
  <c r="E147" i="4"/>
  <c r="E169" i="4"/>
  <c r="D58" i="4"/>
  <c r="F12" i="4"/>
  <c r="D19" i="4"/>
  <c r="F25" i="4"/>
  <c r="F29" i="4"/>
  <c r="D31" i="4"/>
  <c r="F41" i="4"/>
  <c r="F46" i="4"/>
  <c r="F53" i="4"/>
  <c r="F136" i="4"/>
  <c r="D139" i="4"/>
  <c r="F147" i="4"/>
  <c r="D154" i="4"/>
  <c r="F156" i="4"/>
  <c r="F169" i="4"/>
  <c r="D5" i="4"/>
  <c r="F6" i="4"/>
  <c r="F44" i="4"/>
  <c r="F49" i="4"/>
  <c r="F59" i="4"/>
  <c r="F65" i="4"/>
  <c r="D67" i="4"/>
  <c r="F137" i="4"/>
  <c r="F170" i="4"/>
  <c r="D40" i="4"/>
  <c r="E60" i="14"/>
  <c r="E57" i="14"/>
  <c r="E54" i="14"/>
  <c r="E48" i="14"/>
  <c r="E46" i="14"/>
  <c r="E43" i="14"/>
  <c r="E37" i="14"/>
  <c r="E33" i="14"/>
  <c r="E28" i="14"/>
  <c r="E20" i="14"/>
  <c r="E15" i="14"/>
  <c r="E6" i="14"/>
  <c r="F87" i="4" l="1"/>
  <c r="E78" i="4"/>
  <c r="F78" i="4"/>
  <c r="C182" i="4"/>
  <c r="E5" i="4"/>
  <c r="F5" i="4"/>
  <c r="E58" i="4"/>
  <c r="F58" i="4"/>
  <c r="E40" i="4"/>
  <c r="F40" i="4"/>
  <c r="F154" i="4"/>
  <c r="E154" i="4"/>
  <c r="F31" i="4"/>
  <c r="E31" i="4"/>
  <c r="F19" i="4"/>
  <c r="E19" i="4"/>
  <c r="F67" i="4"/>
  <c r="D64" i="4"/>
  <c r="D4" i="4" s="1"/>
  <c r="F139" i="4"/>
  <c r="D135" i="4"/>
  <c r="E139" i="4"/>
  <c r="E62" i="14"/>
  <c r="H23" i="14"/>
  <c r="H24" i="14"/>
  <c r="D134" i="4" l="1"/>
  <c r="E135" i="4"/>
  <c r="F135" i="4"/>
  <c r="D182" i="4"/>
  <c r="E4" i="4"/>
  <c r="F4" i="4"/>
  <c r="E64" i="4"/>
  <c r="F64" i="4"/>
  <c r="F54" i="14"/>
  <c r="C54" i="14"/>
  <c r="H56" i="14"/>
  <c r="E182" i="4" l="1"/>
  <c r="F182" i="4"/>
  <c r="E134" i="4"/>
  <c r="F134" i="4"/>
  <c r="D12" i="15"/>
  <c r="E15" i="15" l="1"/>
  <c r="H10" i="14"/>
  <c r="C20" i="14" l="1"/>
  <c r="D10" i="15" l="1"/>
  <c r="D9" i="15" l="1"/>
  <c r="H40" i="14"/>
  <c r="F33" i="14"/>
  <c r="F60" i="14"/>
  <c r="D15" i="15" l="1"/>
  <c r="H61" i="14" l="1"/>
  <c r="H59" i="14"/>
  <c r="H58" i="14"/>
  <c r="H55" i="14"/>
  <c r="H53" i="14"/>
  <c r="H51" i="14"/>
  <c r="H50" i="14"/>
  <c r="H49" i="14"/>
  <c r="H47" i="14"/>
  <c r="H45" i="14"/>
  <c r="H44" i="14"/>
  <c r="H42" i="14"/>
  <c r="H41" i="14"/>
  <c r="H39" i="14"/>
  <c r="H38" i="14"/>
  <c r="H36" i="14"/>
  <c r="H35" i="14"/>
  <c r="H34" i="14"/>
  <c r="H32" i="14"/>
  <c r="H31" i="14"/>
  <c r="H30" i="14"/>
  <c r="H29" i="14"/>
  <c r="H27" i="14"/>
  <c r="H26" i="14"/>
  <c r="H25" i="14"/>
  <c r="H22" i="14"/>
  <c r="H21" i="14"/>
  <c r="H19" i="14"/>
  <c r="H18" i="14"/>
  <c r="H17" i="14"/>
  <c r="H8" i="14"/>
  <c r="H14" i="14"/>
  <c r="H11" i="14"/>
  <c r="H9" i="14"/>
  <c r="H7" i="14"/>
  <c r="H60" i="14"/>
  <c r="F17" i="15"/>
  <c r="F18" i="15"/>
  <c r="E19" i="15"/>
  <c r="E21" i="15"/>
  <c r="E14" i="15"/>
  <c r="E12" i="15"/>
  <c r="E10" i="15"/>
  <c r="D21" i="15"/>
  <c r="D19" i="15"/>
  <c r="D17" i="15"/>
  <c r="D14" i="15" s="1"/>
  <c r="D8" i="15" s="1"/>
  <c r="C60" i="14"/>
  <c r="F57" i="14"/>
  <c r="C57" i="14"/>
  <c r="F48" i="14"/>
  <c r="C48" i="14"/>
  <c r="F46" i="14"/>
  <c r="C46" i="14"/>
  <c r="F43" i="14"/>
  <c r="C43" i="14"/>
  <c r="F37" i="14"/>
  <c r="C37" i="14"/>
  <c r="D33" i="14"/>
  <c r="D62" i="14" s="1"/>
  <c r="C33" i="14"/>
  <c r="F28" i="14"/>
  <c r="C28" i="14"/>
  <c r="F20" i="14"/>
  <c r="F15" i="14"/>
  <c r="C15" i="14"/>
  <c r="F6" i="14"/>
  <c r="C6" i="14"/>
  <c r="C62" i="14" l="1"/>
  <c r="E9" i="15"/>
  <c r="E8" i="15" s="1"/>
  <c r="E7" i="15" s="1"/>
  <c r="H57" i="14"/>
  <c r="H46" i="14"/>
  <c r="H33" i="14"/>
  <c r="H54" i="14"/>
  <c r="H43" i="14"/>
  <c r="H48" i="14"/>
  <c r="H37" i="14"/>
  <c r="H28" i="14"/>
  <c r="H20" i="14"/>
  <c r="H15" i="14"/>
  <c r="H6" i="14"/>
  <c r="D7" i="15"/>
  <c r="F62" i="14"/>
  <c r="H62" i="14" l="1"/>
  <c r="F14" i="15"/>
</calcChain>
</file>

<file path=xl/comments1.xml><?xml version="1.0" encoding="utf-8"?>
<comments xmlns="http://schemas.openxmlformats.org/spreadsheetml/2006/main">
  <authors>
    <author>ShmakovaEP</author>
  </authors>
  <commentList>
    <comment ref="F172" authorId="0">
      <text>
        <r>
          <rPr>
            <b/>
            <sz val="9"/>
            <color indexed="81"/>
            <rFont val="Tahoma"/>
            <family val="2"/>
            <charset val="204"/>
          </rPr>
          <t>ShmakovaEP: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<sst xmlns="http://schemas.openxmlformats.org/spreadsheetml/2006/main" count="520" uniqueCount="460">
  <si>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</si>
  <si>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</si>
  <si>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</si>
  <si>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</si>
  <si>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</si>
  <si>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</si>
  <si>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</si>
  <si>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</si>
  <si>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</si>
  <si>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</si>
  <si>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</si>
  <si>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</si>
  <si>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</si>
  <si>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</si>
  <si>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</si>
  <si>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</si>
  <si>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</si>
  <si>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</si>
  <si>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</si>
  <si>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</si>
  <si>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</si>
  <si>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</si>
  <si>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</si>
  <si>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</si>
  <si>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</si>
  <si>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</si>
  <si>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</si>
  <si>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</si>
  <si>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</si>
  <si>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</si>
  <si>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</si>
  <si>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</si>
  <si>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</si>
  <si>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</si>
  <si>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</si>
  <si>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</si>
  <si>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</si>
  <si>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</si>
  <si>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</si>
  <si>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</si>
  <si>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</si>
  <si>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</si>
  <si>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</si>
  <si>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</si>
  <si>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</si>
  <si>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</si>
  <si>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</si>
  <si>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</si>
  <si>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</si>
  <si>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</si>
  <si>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</si>
  <si>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</si>
  <si>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</si>
  <si>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</si>
  <si>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</si>
  <si>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</si>
  <si>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</si>
  <si>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</si>
  <si>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</si>
  <si>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</si>
  <si>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</si>
  <si>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</si>
  <si>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</si>
  <si>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</si>
  <si>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</si>
  <si>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</si>
  <si>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</si>
  <si>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</si>
  <si>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</si>
  <si>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</si>
  <si>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</si>
  <si>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</si>
  <si>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</si>
  <si>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</si>
  <si>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</si>
  <si>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</si>
  <si>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</si>
  <si>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</si>
  <si>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</si>
  <si>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</si>
  <si>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</si>
  <si>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</si>
  <si>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</si>
  <si>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</si>
  <si>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</si>
  <si>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</si>
  <si>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</si>
  <si>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</si>
  <si>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</si>
  <si>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</si>
  <si>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</si>
  <si>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</si>
  <si>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</si>
  <si>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</si>
  <si>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</si>
  <si>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</si>
  <si>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</si>
  <si>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</si>
  <si>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</si>
  <si>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</si>
  <si>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</si>
  <si>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</si>
  <si>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</si>
  <si>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</si>
  <si>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</si>
  <si>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</si>
  <si>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</si>
  <si>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</si>
  <si>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</si>
  <si>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</si>
  <si>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</si>
  <si>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</si>
  <si>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</si>
  <si>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</si>
  <si>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</si>
  <si>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</si>
  <si>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</si>
  <si>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</si>
  <si>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</si>
  <si>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</si>
  <si>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</si>
  <si>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</si>
  <si>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</si>
  <si>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</si>
  <si>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</si>
  <si>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</si>
  <si>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</si>
  <si>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</si>
  <si>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</si>
  <si>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</si>
  <si>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</si>
  <si>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</si>
  <si>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</si>
  <si>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</si>
  <si>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</si>
  <si>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</si>
  <si>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</si>
  <si>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</si>
  <si>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</si>
  <si>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</si>
  <si>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</si>
  <si>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</si>
  <si>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</si>
  <si>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</si>
  <si>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</si>
  <si>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</si>
  <si>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</si>
  <si>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</si>
  <si>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</si>
  <si>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</si>
  <si>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</si>
  <si>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</si>
  <si>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</si>
  <si>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</si>
  <si>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</si>
  <si>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</si>
  <si>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</si>
  <si>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</si>
  <si>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</si>
  <si>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</si>
  <si>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</si>
  <si>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</si>
  <si>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</si>
  <si>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</si>
  <si>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</si>
  <si>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</si>
  <si>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</si>
  <si>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</si>
  <si>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</si>
  <si>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</si>
  <si>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</si>
  <si>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</si>
  <si>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</si>
  <si>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</si>
  <si>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</si>
  <si>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</si>
  <si>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</si>
  <si>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</si>
  <si>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</si>
  <si>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</si>
  <si>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</si>
  <si>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</si>
  <si>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</si>
  <si>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</si>
  <si>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</si>
  <si>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</si>
  <si>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</si>
  <si>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</si>
  <si>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</si>
  <si>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</si>
  <si>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</si>
  <si>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</si>
  <si>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</si>
  <si>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</si>
  <si>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</si>
  <si>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</si>
  <si>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</si>
  <si>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</si>
  <si>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</si>
  <si>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</si>
  <si>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</si>
  <si>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</si>
  <si>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</si>
  <si>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</si>
  <si>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</si>
  <si>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902  1  11  05024 04 0001  120 </t>
  </si>
  <si>
    <t>902  1  17  01040  04  0000  180</t>
  </si>
  <si>
    <t>100  1  03  02230  01  0000  110</t>
  </si>
  <si>
    <t>Доходы от продажи квартир, находящихся в собственности городских округов</t>
  </si>
  <si>
    <t>Рост, снижение (+, -) в тыс. руб.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</si>
  <si>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</si>
  <si>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</si>
  <si>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</si>
  <si>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</si>
  <si>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182  1  05  01  050  01  1000  110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</si>
  <si>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</si>
  <si>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</si>
  <si>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</si>
  <si>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</si>
  <si>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</si>
  <si>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</si>
  <si>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</si>
  <si>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</si>
  <si>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</si>
  <si>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</si>
  <si>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</si>
  <si>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</si>
  <si>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</si>
  <si>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</si>
  <si>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</si>
  <si>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</si>
  <si>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</si>
  <si>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</si>
  <si>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Сумма бюджетных назначений на 2020 год (в тыс.руб.)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</si>
  <si>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</si>
  <si>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</si>
  <si>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</si>
  <si>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</si>
  <si>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</si>
  <si>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100  1  03  02240  01  0000  110</t>
  </si>
  <si>
    <t>100  1  03  02250  01  0000  110</t>
  </si>
  <si>
    <t>100  1  03  02260  01  0000  110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</si>
  <si>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</si>
  <si>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</si>
  <si>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</si>
  <si>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</si>
  <si>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</si>
  <si>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</si>
  <si>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</si>
  <si>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</si>
  <si>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</si>
  <si>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</si>
  <si>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</si>
  <si>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Государственная пошлина за выдачу разрешения на установку рекламной конструкции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</si>
  <si>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</si>
  <si>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</si>
  <si>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</si>
  <si>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</si>
  <si>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</si>
  <si>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</si>
  <si>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</si>
  <si>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</si>
  <si>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</si>
  <si>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</si>
  <si>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</si>
  <si>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902  1  11  09044  04  0008  120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</si>
  <si>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рекламной конструкции, а также плата за право на заключение указанных договоров)</t>
  </si>
  <si>
    <t>902  1  11  09044  04  0005  120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</si>
  <si>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</si>
  <si>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</si>
  <si>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</si>
  <si>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000  1  12  01000  01  0000  120</t>
  </si>
  <si>
    <t>Плата за размещение отходов производства</t>
  </si>
  <si>
    <t>048  1  12  01042  01  6000  120</t>
  </si>
  <si>
    <t xml:space="preserve">Плата за размещение твердых коммунальных отходов
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</si>
  <si>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</si>
  <si>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</si>
  <si>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</si>
  <si>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</si>
  <si>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</si>
  <si>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</si>
  <si>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</si>
  <si>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</si>
  <si>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</si>
  <si>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</si>
  <si>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037  1 16   01053  01  0000 140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</si>
  <si>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</si>
  <si>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</si>
  <si>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</si>
  <si>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</si>
  <si>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</si>
  <si>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</si>
  <si>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</si>
  <si>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037 1  16  07090  04  0000  140</t>
  </si>
  <si>
    <t>901 1  16  07090  04  0000  140</t>
  </si>
  <si>
    <t>000 1 16  10100  04  0000 140</t>
  </si>
  <si>
    <t>901 1 16  10100  04  0000 140</t>
  </si>
  <si>
    <t xml:space="preserve"> 045  1 16 11050 01 0000 140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</si>
  <si>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</si>
  <si>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000  1 16  10123  01 0000 140</t>
  </si>
  <si>
    <t>037  1 16  10123  01 0000 140</t>
  </si>
  <si>
    <t>141  1 16  10123  01 0000 140</t>
  </si>
  <si>
    <t>182  1 16  10123  01 0000 140</t>
  </si>
  <si>
    <t>321  1 16  10123  01 0000 140</t>
  </si>
  <si>
    <t>182  1 16  10129  01 0000 140</t>
  </si>
  <si>
    <t>000  1  17  05000  00  0000  180</t>
  </si>
  <si>
    <t>Прочие неналоговые доходы</t>
  </si>
  <si>
    <t>Дотации бюджетам бюджетной системы Российской Федерации</t>
  </si>
  <si>
    <t>919  2  02  15002  04  0000  150</t>
  </si>
  <si>
    <t xml:space="preserve">Дотации бюджетам городских округов на поддержку мер по обеспечению сбалансированности бюджетов
</t>
  </si>
  <si>
    <t>Субсидии бюджетам бюджетной системы Российской Федерации (межбюджетные субсидии)</t>
  </si>
  <si>
    <t>000  2  02  29999 04  0000  150</t>
  </si>
  <si>
    <t>Прочие субсидии бюджетам городских округов</t>
  </si>
  <si>
    <t>906  2  02  29999 04  0000  150</t>
  </si>
  <si>
    <t>Субсидии 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</si>
  <si>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</si>
  <si>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бюджетной системы Российской Федерации</t>
  </si>
  <si>
    <t>000  2  02  30024  04  0000  150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</si>
  <si>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</si>
  <si>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</si>
  <si>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</si>
  <si>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</si>
  <si>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</si>
  <si>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</si>
  <si>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</si>
  <si>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</si>
  <si>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</si>
  <si>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</si>
  <si>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</si>
  <si>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</si>
  <si>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</si>
  <si>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</si>
  <si>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</si>
  <si>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</si>
  <si>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</si>
  <si>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Объем средств по решению о бюджете на 2020 год, тыс. руб.</t>
  </si>
  <si>
    <t>Объем средств по решению о бюджете на 2020 год  в тысячах рублей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</si>
  <si>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</si>
  <si>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</si>
  <si>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901  1  13  02994  04  0001  130</t>
  </si>
  <si>
    <t>906  1  13  02994  04  0001  130</t>
  </si>
  <si>
    <t>906  1  13  02994  04  0006  130</t>
  </si>
  <si>
    <t>902  1  14  02042  04  0000  410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</si>
  <si>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</si>
  <si>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902  1  14  02043  04  0002  410</t>
  </si>
  <si>
    <t>000  1 16   01073  01  0000 140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</si>
  <si>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</si>
  <si>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019  1 16   01073  01  0000 140</t>
  </si>
  <si>
    <t>037  1 16   01073  01  0000 140</t>
  </si>
  <si>
    <t>019  1 16   01153  01  0000 140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</si>
  <si>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</si>
  <si>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</si>
  <si>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</si>
  <si>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037  1 16   01193  01  0000 140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</si>
  <si>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</si>
  <si>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000  1 16   01203  01  0000 140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</si>
  <si>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</si>
  <si>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019  1 16   01203  01  0000 140</t>
  </si>
  <si>
    <t>037 1 16   01203  01  0000 140</t>
  </si>
  <si>
    <t>913 1  16  07090  04  0000  140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</si>
  <si>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</si>
  <si>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188  1 16  10123  01 0000 140</t>
  </si>
  <si>
    <t>901  1 16  10123  01 0000 140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</si>
  <si>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</si>
  <si>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901  1 16  11064  01 0000 140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</si>
  <si>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</si>
  <si>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901  1  17  05040  04  0000  180</t>
  </si>
  <si>
    <t>Прочие неналоговые доходы бюджетов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</si>
  <si>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</si>
  <si>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</si>
  <si>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</si>
  <si>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</si>
  <si>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</si>
  <si>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901  2  02  20302  04  0000  150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</si>
  <si>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</si>
  <si>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908  2  02  25519 04  0000  150</t>
  </si>
  <si>
    <t xml:space="preserve">Субсидия бюджетам городских округов на поддержку отрасли культуры
</t>
  </si>
  <si>
    <t>901  2  02  25520 04  0000  150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</si>
  <si>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</si>
  <si>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901  2  02  25576 04  0000  150</t>
  </si>
  <si>
    <t xml:space="preserve">Субсидии бюджетам городских округов на обеспечение комплексного развития сельских территорий
</t>
  </si>
  <si>
    <t>901  2  02  25497 04  0000  150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</si>
  <si>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</si>
  <si>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901  2  02  29999 04  0000  150</t>
  </si>
  <si>
    <t>Субсидии  на  разработку документации по планировке территории</t>
  </si>
  <si>
    <t>Субсидии  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</si>
  <si>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</si>
  <si>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</si>
  <si>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</si>
  <si>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Лесное  хозяйство</t>
  </si>
  <si>
    <t>Акцизы по подакцизным товарам (продукции), производимым на территории Российской Федерации</t>
  </si>
  <si>
    <t>902  1  08  07150  01  1000  110</t>
  </si>
  <si>
    <t>908  1 13  02994  04  0001  130</t>
  </si>
  <si>
    <t>912  1  13  02994  04  0001  130</t>
  </si>
  <si>
    <t>901  1  13  02994  04  0007  130</t>
  </si>
  <si>
    <t>000  1 16   01063  01  0000 140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</si>
  <si>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</si>
  <si>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019  1 16   01063  01  0000 140</t>
  </si>
  <si>
    <t>037  1 16   01063  01  0000 140</t>
  </si>
  <si>
    <t>901  1 16   01074  01  0000 140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</si>
  <si>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</si>
  <si>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</si>
  <si>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</si>
  <si>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902 1 16  10032  04  0000 140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</si>
  <si>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</si>
  <si>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919 1 16  10100  04  0000 140</t>
  </si>
  <si>
    <t>Невыясненные поступления, зачисляемые в бюджеты городских округов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</si>
  <si>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</si>
  <si>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</si>
  <si>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</si>
  <si>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2 744,62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</si>
  <si>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 xml:space="preserve"> по состоянию на 01.05.2020 года</t>
  </si>
  <si>
    <t>Исполнено    на 01.05.2020г., в тыс. руб.</t>
  </si>
  <si>
    <t>на 01.05.2020 г.</t>
  </si>
  <si>
    <t>Исполнение на 01.05.2020г., в тысячах рублей</t>
  </si>
  <si>
    <t>на  01.05.2020 г.</t>
  </si>
  <si>
    <t>Исполнение бюджета Невьянского городского округа по состоянию на 01.05.2020 г.</t>
  </si>
  <si>
    <t>Сумма фактического поступления на 01.05.2020 г. (в тыс.руб.)</t>
  </si>
  <si>
    <t>182  1  01  02050  01  0000  110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</si>
  <si>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</si>
  <si>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000 1  03  02000  01  0000  110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</si>
  <si>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указанные земельные участки)</t>
  </si>
  <si>
    <t>902  1  11  05012  04  0002  120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</si>
  <si>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</si>
  <si>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</si>
  <si>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</si>
  <si>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Доходы от сдачи в аренду имущества, составляющего казну городских округов (за исключением земельных участков) 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</si>
  <si>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</si>
  <si>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902  1  11  05074  04  0004  120</t>
  </si>
  <si>
    <t>Доходы от сдачи в аренду имущества, составляющего казну городских округов (за исключением земельных участков)  (плата за пользование жилыми помещениями (плата за наём) муниципального жилищного фонда)</t>
  </si>
  <si>
    <t>902  1  11  09044  04  0001  120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</si>
  <si>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рекламных конструкций)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</si>
  <si>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</si>
  <si>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Прочие доходы от компенсации затрат бюджетов городских округов (в части возврата дебиторской задолженности прошлых лет)
</t>
  </si>
  <si>
    <t>Прочие доходы от компенсации затрат бюджетов городских округов  (в части возврата дебиторской задолженности прошлых лет)</t>
  </si>
  <si>
    <t>Прочие доходы от компенсации затрат бюджетов городских округов (в части возврата дебиторской задолженности прошлых лет)</t>
  </si>
  <si>
    <t>913  1  13  02994  04  0001  130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</si>
  <si>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</si>
  <si>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</si>
  <si>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объектов нежилого фонда)</t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</si>
  <si>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  </r>
    <r>
      <rPr>
        <sz val="10"/>
        <rFont val="Times New Roman"/>
        <family val="1"/>
        <charset val="204"/>
      </rPr>
      <t>(прочие доходы от реализации иного имущества,)</t>
    </r>
  </si>
  <si>
    <t>01911601193010000140</t>
  </si>
  <si>
    <t>90111610032040000140</t>
  </si>
  <si>
    <t>04511611050010000140</t>
  </si>
  <si>
    <t>906  1  17  01040  04  0000  180</t>
  </si>
  <si>
    <t>Невыясненные поступления</t>
  </si>
  <si>
    <t>029  1  17  05040  04  0000  180</t>
  </si>
  <si>
    <t>901  2  02  29990 04  0000  150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</si>
  <si>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</si>
  <si>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из областного бюджета, предоставление которых предусмотрено государственной программой Свердловской области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2019 году</t>
  </si>
  <si>
    <t>000  2  02  40000  00  0000  150</t>
  </si>
  <si>
    <t>Иные межбюджетные трансферты</t>
  </si>
  <si>
    <t>901  2  02  49999  04  0000  150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</si>
  <si>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</si>
  <si>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908  2  02  49999  00  0000  150</t>
  </si>
  <si>
    <t>000  2  18  04000  04  0000  150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</si>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</sst>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b/>
      <sz val="9"/>
      <name val="Times New Roman"/>
      <family val="1"/>
      <charset val="204"/>
    </font>
    <font>
      <sz val="14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3" fillId="2" borderId="4"/>
    <xf numFmtId="4" fontId="34" fillId="0" borderId="5">
      <alignment horizontal="right" vertical="top" shrinkToFit="1"/>
    </xf>
    <xf numFmtId="0" fontId="37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2" fillId="0" borderId="0" xfId="0" applyFont="1"/>
    <xf numFmtId="0" fontId="11" fillId="0" borderId="0" xfId="0" applyFont="1"/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justify"/>
    </xf>
    <xf numFmtId="0" fontId="9" fillId="0" borderId="1" xfId="0" applyFont="1" applyBorder="1"/>
    <xf numFmtId="164" fontId="9" fillId="0" borderId="1" xfId="0" applyNumberFormat="1" applyFont="1" applyBorder="1"/>
    <xf numFmtId="165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vertical="justify" wrapText="1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/>
    <xf numFmtId="0" fontId="0" fillId="0" borderId="0" xfId="0" applyAlignment="1">
      <alignment wrapText="1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justify"/>
    </xf>
    <xf numFmtId="164" fontId="9" fillId="0" borderId="0" xfId="0" applyNumberFormat="1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165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vertical="justify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164" fontId="12" fillId="0" borderId="0" xfId="0" applyNumberFormat="1" applyFont="1" applyFill="1" applyBorder="1"/>
    <xf numFmtId="0" fontId="12" fillId="0" borderId="0" xfId="0" applyFont="1" applyBorder="1"/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justify" wrapText="1"/>
    </xf>
    <xf numFmtId="0" fontId="9" fillId="0" borderId="1" xfId="0" applyFont="1" applyBorder="1" applyAlignment="1">
      <alignment vertical="top"/>
    </xf>
    <xf numFmtId="165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justify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Fill="1" applyBorder="1"/>
    <xf numFmtId="165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justify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0" fontId="12" fillId="0" borderId="1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/>
    </xf>
    <xf numFmtId="0" fontId="14" fillId="0" borderId="0" xfId="0" applyFont="1"/>
    <xf numFmtId="0" fontId="12" fillId="0" borderId="0" xfId="0" applyFont="1" applyFill="1" applyBorder="1" applyAlignment="1">
      <alignment vertical="justify" wrapText="1"/>
    </xf>
    <xf numFmtId="0" fontId="14" fillId="0" borderId="0" xfId="0" applyFont="1" applyBorder="1"/>
    <xf numFmtId="165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" xfId="0" applyFont="1" applyFill="1" applyBorder="1"/>
    <xf numFmtId="0" fontId="16" fillId="0" borderId="1" xfId="0" applyFont="1" applyFill="1" applyBorder="1" applyAlignment="1">
      <alignment vertical="justify"/>
    </xf>
    <xf numFmtId="0" fontId="9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9" fillId="0" borderId="0" xfId="0" applyFont="1" applyFill="1" applyBorder="1" applyAlignment="1"/>
    <xf numFmtId="0" fontId="17" fillId="0" borderId="0" xfId="1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top" wrapText="1" indent="2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167" fontId="25" fillId="0" borderId="2" xfId="0" applyNumberFormat="1" applyFont="1" applyBorder="1" applyAlignment="1">
      <alignment horizontal="center" vertical="top"/>
    </xf>
    <xf numFmtId="167" fontId="25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/>
    </xf>
    <xf numFmtId="166" fontId="17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/>
    <xf numFmtId="4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/>
    <xf numFmtId="4" fontId="9" fillId="0" borderId="1" xfId="0" applyNumberFormat="1" applyFont="1" applyFill="1" applyBorder="1" applyAlignment="1">
      <alignment vertical="top"/>
    </xf>
    <xf numFmtId="4" fontId="29" fillId="0" borderId="1" xfId="0" applyNumberFormat="1" applyFont="1" applyBorder="1" applyAlignment="1">
      <alignment horizontal="right" vertical="top" wrapText="1"/>
    </xf>
    <xf numFmtId="4" fontId="25" fillId="0" borderId="1" xfId="0" applyNumberFormat="1" applyFont="1" applyBorder="1" applyAlignment="1">
      <alignment horizontal="right" vertical="top" wrapText="1"/>
    </xf>
    <xf numFmtId="4" fontId="25" fillId="0" borderId="1" xfId="0" applyNumberFormat="1" applyFont="1" applyBorder="1" applyAlignment="1">
      <alignment vertical="top"/>
    </xf>
    <xf numFmtId="4" fontId="25" fillId="0" borderId="2" xfId="0" applyNumberFormat="1" applyFont="1" applyBorder="1" applyAlignment="1">
      <alignment horizontal="right" vertical="top"/>
    </xf>
    <xf numFmtId="4" fontId="25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/>
    <xf numFmtId="166" fontId="12" fillId="0" borderId="1" xfId="0" applyNumberFormat="1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4" fillId="0" borderId="0" xfId="0" applyNumberFormat="1" applyFont="1"/>
    <xf numFmtId="4" fontId="29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/>
    <xf numFmtId="0" fontId="6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vertical="top" wrapText="1"/>
    </xf>
    <xf numFmtId="168" fontId="6" fillId="0" borderId="1" xfId="1" applyNumberFormat="1" applyFont="1" applyFill="1" applyBorder="1" applyAlignment="1">
      <alignment horizontal="left" wrapText="1"/>
    </xf>
    <xf numFmtId="0" fontId="6" fillId="3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NumberFormat="1" applyFont="1" applyFill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top" wrapText="1"/>
    </xf>
    <xf numFmtId="4" fontId="10" fillId="0" borderId="1" xfId="3" applyNumberFormat="1" applyFont="1" applyFill="1" applyBorder="1" applyAlignment="1">
      <alignment horizontal="left"/>
    </xf>
    <xf numFmtId="4" fontId="10" fillId="3" borderId="1" xfId="3" applyNumberFormat="1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1" xfId="3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shrinkToFit="1"/>
    </xf>
    <xf numFmtId="4" fontId="2" fillId="0" borderId="1" xfId="0" applyNumberFormat="1" applyFont="1" applyFill="1" applyBorder="1" applyAlignment="1">
      <alignment horizontal="left"/>
    </xf>
    <xf numFmtId="4" fontId="2" fillId="0" borderId="1" xfId="3" applyNumberFormat="1" applyFont="1" applyFill="1" applyBorder="1" applyAlignment="1">
      <alignment horizontal="left"/>
    </xf>
    <xf numFmtId="4" fontId="17" fillId="3" borderId="1" xfId="3" applyNumberFormat="1" applyFont="1" applyFill="1" applyBorder="1" applyAlignment="1">
      <alignment horizontal="left"/>
    </xf>
    <xf numFmtId="0" fontId="3" fillId="3" borderId="1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 vertical="top" wrapText="1"/>
    </xf>
    <xf numFmtId="4" fontId="10" fillId="0" borderId="1" xfId="3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32" fillId="0" borderId="1" xfId="3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8" xfId="3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8" applyNumberFormat="1" applyFont="1" applyFill="1" applyBorder="1" applyAlignment="1" applyProtection="1">
      <alignment horizontal="left"/>
    </xf>
    <xf numFmtId="0" fontId="2" fillId="0" borderId="1" xfId="9" applyNumberFormat="1" applyFont="1" applyFill="1" applyBorder="1" applyAlignment="1" applyProtection="1">
      <alignment horizontal="left" vertical="top" wrapText="1"/>
    </xf>
    <xf numFmtId="0" fontId="2" fillId="0" borderId="10" xfId="3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1" xfId="3" applyNumberFormat="1" applyFont="1" applyFill="1" applyBorder="1" applyAlignment="1">
      <alignment horizontal="left" vertical="top" wrapText="1"/>
    </xf>
    <xf numFmtId="0" fontId="32" fillId="0" borderId="1" xfId="0" applyNumberFormat="1" applyFont="1" applyFill="1" applyBorder="1" applyAlignment="1">
      <alignment horizontal="left" vertical="top" wrapText="1"/>
    </xf>
    <xf numFmtId="49" fontId="3" fillId="0" borderId="1" xfId="8" applyNumberFormat="1" applyFont="1" applyFill="1" applyBorder="1" applyAlignment="1" applyProtection="1">
      <alignment horizontal="left" shrinkToFit="1"/>
    </xf>
    <xf numFmtId="0" fontId="3" fillId="0" borderId="1" xfId="8" applyFont="1" applyFill="1" applyBorder="1" applyAlignment="1">
      <alignment horizontal="left" vertical="top" wrapText="1" shrinkToFit="1"/>
    </xf>
    <xf numFmtId="4" fontId="3" fillId="0" borderId="1" xfId="3" applyNumberFormat="1" applyFont="1" applyFill="1" applyBorder="1" applyAlignment="1">
      <alignment horizontal="left"/>
    </xf>
    <xf numFmtId="0" fontId="3" fillId="0" borderId="1" xfId="10" applyFont="1" applyBorder="1" applyAlignment="1">
      <alignment horizontal="left" vertical="top" wrapText="1"/>
    </xf>
    <xf numFmtId="49" fontId="2" fillId="0" borderId="11" xfId="8" applyNumberFormat="1" applyFont="1" applyFill="1" applyBorder="1" applyAlignment="1" applyProtection="1">
      <alignment horizontal="left" shrinkToFit="1"/>
    </xf>
    <xf numFmtId="0" fontId="2" fillId="0" borderId="0" xfId="10" applyFont="1" applyAlignment="1">
      <alignment horizontal="left" vertical="top" wrapText="1"/>
    </xf>
    <xf numFmtId="4" fontId="2" fillId="0" borderId="11" xfId="3" applyNumberFormat="1" applyFont="1" applyFill="1" applyBorder="1" applyAlignment="1">
      <alignment horizontal="left"/>
    </xf>
    <xf numFmtId="49" fontId="2" fillId="0" borderId="1" xfId="8" applyNumberFormat="1" applyFont="1" applyFill="1" applyBorder="1" applyAlignment="1" applyProtection="1">
      <alignment horizontal="left" shrinkToFit="1"/>
    </xf>
    <xf numFmtId="0" fontId="2" fillId="0" borderId="1" xfId="10" applyFont="1" applyBorder="1" applyAlignment="1">
      <alignment horizontal="left" vertical="top" wrapText="1"/>
    </xf>
    <xf numFmtId="0" fontId="2" fillId="0" borderId="1" xfId="8" applyFont="1" applyFill="1" applyBorder="1" applyAlignment="1">
      <alignment horizontal="left" vertical="top" wrapText="1" shrinkToFit="1"/>
    </xf>
    <xf numFmtId="49" fontId="2" fillId="3" borderId="1" xfId="8" applyNumberFormat="1" applyFont="1" applyFill="1" applyBorder="1" applyAlignment="1" applyProtection="1">
      <alignment horizontal="left" shrinkToFit="1"/>
    </xf>
    <xf numFmtId="0" fontId="2" fillId="3" borderId="1" xfId="8" applyFont="1" applyFill="1" applyBorder="1" applyAlignment="1">
      <alignment horizontal="left" vertical="top" wrapText="1" shrinkToFit="1"/>
    </xf>
    <xf numFmtId="0" fontId="2" fillId="0" borderId="1" xfId="8" applyNumberFormat="1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49" fontId="3" fillId="0" borderId="1" xfId="8" applyNumberFormat="1" applyFont="1" applyFill="1" applyBorder="1" applyAlignment="1" applyProtection="1">
      <alignment horizontal="left" wrapText="1" shrinkToFit="1"/>
    </xf>
    <xf numFmtId="4" fontId="3" fillId="0" borderId="1" xfId="0" applyNumberFormat="1" applyFont="1" applyFill="1" applyBorder="1" applyAlignment="1">
      <alignment horizontal="left"/>
    </xf>
    <xf numFmtId="49" fontId="2" fillId="0" borderId="1" xfId="8" applyNumberFormat="1" applyFont="1" applyFill="1" applyBorder="1" applyAlignment="1" applyProtection="1">
      <alignment horizontal="left" wrapText="1" shrinkToFit="1"/>
    </xf>
    <xf numFmtId="4" fontId="2" fillId="0" borderId="1" xfId="0" applyNumberFormat="1" applyFont="1" applyFill="1" applyBorder="1" applyAlignment="1">
      <alignment horizontal="left" wrapText="1"/>
    </xf>
    <xf numFmtId="0" fontId="3" fillId="0" borderId="1" xfId="9" applyNumberFormat="1" applyFont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>
      <alignment horizontal="left" wrapText="1"/>
    </xf>
    <xf numFmtId="0" fontId="2" fillId="0" borderId="1" xfId="9" applyNumberFormat="1" applyFont="1" applyBorder="1" applyAlignment="1" applyProtection="1">
      <alignment horizontal="left" vertical="top" wrapText="1"/>
    </xf>
    <xf numFmtId="0" fontId="2" fillId="0" borderId="10" xfId="3" applyFont="1" applyFill="1" applyBorder="1" applyAlignment="1">
      <alignment horizontal="left" wrapText="1"/>
    </xf>
    <xf numFmtId="0" fontId="2" fillId="0" borderId="2" xfId="3" applyFont="1" applyFill="1" applyBorder="1" applyAlignment="1">
      <alignment horizontal="left" vertical="top" wrapText="1"/>
    </xf>
    <xf numFmtId="0" fontId="2" fillId="0" borderId="12" xfId="3" applyFont="1" applyFill="1" applyBorder="1" applyAlignment="1">
      <alignment horizontal="left" wrapText="1"/>
    </xf>
    <xf numFmtId="0" fontId="3" fillId="0" borderId="9" xfId="3" applyFont="1" applyFill="1" applyBorder="1" applyAlignment="1">
      <alignment horizontal="left"/>
    </xf>
    <xf numFmtId="0" fontId="3" fillId="0" borderId="9" xfId="3" applyFont="1" applyFill="1" applyBorder="1" applyAlignment="1">
      <alignment horizontal="left" vertical="top" wrapText="1"/>
    </xf>
    <xf numFmtId="4" fontId="3" fillId="0" borderId="1" xfId="3" applyNumberFormat="1" applyFont="1" applyFill="1" applyBorder="1" applyAlignment="1">
      <alignment horizontal="left" wrapText="1"/>
    </xf>
    <xf numFmtId="0" fontId="2" fillId="3" borderId="1" xfId="3" applyFont="1" applyFill="1" applyBorder="1" applyAlignment="1">
      <alignment horizontal="left"/>
    </xf>
    <xf numFmtId="0" fontId="2" fillId="3" borderId="1" xfId="3" applyFont="1" applyFill="1" applyBorder="1" applyAlignment="1">
      <alignment horizontal="left" vertical="top" wrapText="1"/>
    </xf>
    <xf numFmtId="0" fontId="2" fillId="0" borderId="12" xfId="3" applyFont="1" applyFill="1" applyBorder="1" applyAlignment="1">
      <alignment horizontal="left"/>
    </xf>
    <xf numFmtId="0" fontId="38" fillId="0" borderId="1" xfId="3" applyFont="1" applyFill="1" applyBorder="1" applyAlignment="1">
      <alignment horizontal="left"/>
    </xf>
    <xf numFmtId="0" fontId="38" fillId="0" borderId="1" xfId="3" applyFont="1" applyFill="1" applyBorder="1" applyAlignment="1">
      <alignment horizontal="left" vertical="top" wrapText="1"/>
    </xf>
    <xf numFmtId="4" fontId="38" fillId="0" borderId="1" xfId="0" applyNumberFormat="1" applyFont="1" applyFill="1" applyBorder="1" applyAlignment="1">
      <alignment horizontal="left"/>
    </xf>
    <xf numFmtId="4" fontId="38" fillId="0" borderId="1" xfId="3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top" wrapText="1"/>
    </xf>
    <xf numFmtId="4" fontId="2" fillId="0" borderId="1" xfId="3" applyNumberFormat="1" applyFont="1" applyFill="1" applyBorder="1" applyAlignment="1">
      <alignment horizontal="left" wrapText="1"/>
    </xf>
    <xf numFmtId="0" fontId="17" fillId="0" borderId="12" xfId="3" applyFont="1" applyFill="1" applyBorder="1" applyAlignment="1">
      <alignment horizontal="left"/>
    </xf>
    <xf numFmtId="0" fontId="35" fillId="0" borderId="1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0" fontId="10" fillId="0" borderId="1" xfId="3" applyFont="1" applyFill="1" applyBorder="1" applyAlignment="1">
      <alignment horizontal="left"/>
    </xf>
    <xf numFmtId="0" fontId="10" fillId="0" borderId="1" xfId="3" applyFont="1" applyFill="1" applyBorder="1" applyAlignment="1">
      <alignment horizontal="left" vertical="top" wrapText="1"/>
    </xf>
    <xf numFmtId="0" fontId="36" fillId="3" borderId="0" xfId="1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</cellXfs>
  <cellStyles count="11"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2"/>
  <sheetViews>
    <sheetView tabSelected="1" topLeftCell="A175" workbookViewId="0">
      <selection activeCell="B178" sqref="B178"/>
    </sheetView>
  </sheetViews>
  <sheetFormatPr defaultRowHeight="15" x14ac:dyDescent="0.25"/>
  <cols>
    <col min="1" max="1" width="28.140625" style="64" customWidth="1"/>
    <col min="2" max="2" width="33.7109375" style="64" customWidth="1"/>
    <col min="3" max="3" width="16.7109375" style="64" customWidth="1"/>
    <col min="4" max="4" width="12.28515625" style="64" customWidth="1"/>
    <col min="5" max="5" width="11.7109375" style="64" customWidth="1"/>
    <col min="6" max="6" width="14.140625" style="64" customWidth="1"/>
    <col min="7" max="16384" width="9.140625" style="64"/>
  </cols>
  <sheetData>
    <row r="1" spans="1:6" ht="18" customHeight="1" x14ac:dyDescent="0.25">
      <c r="A1" s="200" t="s">
        <v>416</v>
      </c>
      <c r="B1" s="200"/>
      <c r="C1" s="200"/>
      <c r="D1" s="200"/>
      <c r="E1" s="200"/>
      <c r="F1" s="200"/>
    </row>
    <row r="2" spans="1:6" ht="60.75" x14ac:dyDescent="0.25">
      <c r="A2" s="112" t="s">
        <v>0</v>
      </c>
      <c r="B2" s="113" t="s">
        <v>1</v>
      </c>
      <c r="C2" s="112" t="s">
        <v>233</v>
      </c>
      <c r="D2" s="114" t="s">
        <v>417</v>
      </c>
      <c r="E2" s="112" t="s">
        <v>2</v>
      </c>
      <c r="F2" s="115" t="s">
        <v>209</v>
      </c>
    </row>
    <row r="3" spans="1:6" x14ac:dyDescent="0.25">
      <c r="A3" s="116">
        <v>1</v>
      </c>
      <c r="B3" s="117">
        <v>2</v>
      </c>
      <c r="C3" s="118">
        <v>3</v>
      </c>
      <c r="D3" s="119">
        <v>4</v>
      </c>
      <c r="E3" s="116">
        <v>5</v>
      </c>
      <c r="F3" s="120">
        <v>6</v>
      </c>
    </row>
    <row r="4" spans="1:6" ht="30" customHeight="1" x14ac:dyDescent="0.25">
      <c r="A4" s="121" t="s">
        <v>3</v>
      </c>
      <c r="B4" s="122" t="s">
        <v>4</v>
      </c>
      <c r="C4" s="123">
        <f>SUM(C5+C12+C19+C31+C37+C40+C58+C64+C78+C87+C126)</f>
        <v>519472.85000000003</v>
      </c>
      <c r="D4" s="123">
        <f>SUM(D5+D12+D19+D31+D37+D40+D58+D64+D78+D87+D126)</f>
        <v>139023.10999999999</v>
      </c>
      <c r="E4" s="123">
        <f>D4/C4*100</f>
        <v>26.762343787553089</v>
      </c>
      <c r="F4" s="124">
        <f>D4-C4</f>
        <v>-380449.74000000005</v>
      </c>
    </row>
    <row r="5" spans="1:6" ht="24" customHeight="1" x14ac:dyDescent="0.25">
      <c r="A5" s="121" t="s">
        <v>5</v>
      </c>
      <c r="B5" s="122" t="s">
        <v>6</v>
      </c>
      <c r="C5" s="123">
        <f>SUM(C6)</f>
        <v>351202.69</v>
      </c>
      <c r="D5" s="123">
        <f t="shared" ref="D5" si="0">SUM(D6)</f>
        <v>93681.42</v>
      </c>
      <c r="E5" s="123">
        <f t="shared" ref="E5:E66" si="1">D5/C5*100</f>
        <v>26.67445969733318</v>
      </c>
      <c r="F5" s="124">
        <f t="shared" ref="F5:F67" si="2">D5-C5</f>
        <v>-257521.27000000002</v>
      </c>
    </row>
    <row r="6" spans="1:6" ht="23.25" customHeight="1" x14ac:dyDescent="0.25">
      <c r="A6" s="121" t="s">
        <v>234</v>
      </c>
      <c r="B6" s="122" t="s">
        <v>7</v>
      </c>
      <c r="C6" s="123">
        <f>SUM(C7:C11)</f>
        <v>351202.69</v>
      </c>
      <c r="D6" s="123">
        <f t="shared" ref="D6" si="3">SUM(D7:D11)</f>
        <v>93681.42</v>
      </c>
      <c r="E6" s="123">
        <f t="shared" si="1"/>
        <v>26.67445969733318</v>
      </c>
      <c r="F6" s="124">
        <f t="shared" si="2"/>
        <v>-257521.27000000002</v>
      </c>
    </row>
    <row r="7" spans="1:6" ht="105" customHeight="1" x14ac:dyDescent="0.25">
      <c r="A7" s="125" t="s">
        <v>8</v>
      </c>
      <c r="B7" s="126" t="s">
        <v>235</v>
      </c>
      <c r="C7" s="127">
        <v>341632.69</v>
      </c>
      <c r="D7" s="128">
        <v>92332.85</v>
      </c>
      <c r="E7" s="129">
        <f t="shared" si="1"/>
        <v>27.026936444518824</v>
      </c>
      <c r="F7" s="130">
        <f t="shared" si="2"/>
        <v>-249299.84</v>
      </c>
    </row>
    <row r="8" spans="1:6" ht="147" customHeight="1" x14ac:dyDescent="0.25">
      <c r="A8" s="125" t="s">
        <v>9</v>
      </c>
      <c r="B8" s="126" t="s">
        <v>236</v>
      </c>
      <c r="C8" s="127">
        <v>1049.5899999999999</v>
      </c>
      <c r="D8" s="128">
        <v>479.63</v>
      </c>
      <c r="E8" s="129">
        <f t="shared" si="1"/>
        <v>45.696891167027125</v>
      </c>
      <c r="F8" s="130">
        <f t="shared" si="2"/>
        <v>-569.95999999999992</v>
      </c>
    </row>
    <row r="9" spans="1:6" ht="67.5" customHeight="1" x14ac:dyDescent="0.25">
      <c r="A9" s="125" t="s">
        <v>10</v>
      </c>
      <c r="B9" s="126" t="s">
        <v>237</v>
      </c>
      <c r="C9" s="127">
        <v>3680.22</v>
      </c>
      <c r="D9" s="128">
        <v>398.93</v>
      </c>
      <c r="E9" s="129">
        <f t="shared" si="1"/>
        <v>10.83984109645619</v>
      </c>
      <c r="F9" s="130">
        <f t="shared" si="2"/>
        <v>-3281.29</v>
      </c>
    </row>
    <row r="10" spans="1:6" ht="123.75" customHeight="1" x14ac:dyDescent="0.25">
      <c r="A10" s="125" t="s">
        <v>11</v>
      </c>
      <c r="B10" s="126" t="s">
        <v>238</v>
      </c>
      <c r="C10" s="127">
        <v>4840.1899999999996</v>
      </c>
      <c r="D10" s="128">
        <v>470.01</v>
      </c>
      <c r="E10" s="129">
        <f t="shared" si="1"/>
        <v>9.7105692131920449</v>
      </c>
      <c r="F10" s="130">
        <f t="shared" si="2"/>
        <v>-4370.1799999999994</v>
      </c>
    </row>
    <row r="11" spans="1:6" ht="58.5" customHeight="1" x14ac:dyDescent="0.25">
      <c r="A11" s="125" t="s">
        <v>418</v>
      </c>
      <c r="B11" s="126" t="s">
        <v>419</v>
      </c>
      <c r="C11" s="127">
        <v>0</v>
      </c>
      <c r="D11" s="128">
        <v>0</v>
      </c>
      <c r="E11" s="129"/>
      <c r="F11" s="130">
        <f t="shared" si="2"/>
        <v>0</v>
      </c>
    </row>
    <row r="12" spans="1:6" ht="49.5" customHeight="1" x14ac:dyDescent="0.25">
      <c r="A12" s="121" t="s">
        <v>12</v>
      </c>
      <c r="B12" s="122" t="s">
        <v>13</v>
      </c>
      <c r="C12" s="123">
        <f t="shared" ref="C12:D12" si="4">SUM(C14+C13)</f>
        <v>41391</v>
      </c>
      <c r="D12" s="123">
        <f t="shared" si="4"/>
        <v>12520.26</v>
      </c>
      <c r="E12" s="123">
        <f t="shared" si="1"/>
        <v>30.248749728201783</v>
      </c>
      <c r="F12" s="124">
        <f t="shared" si="2"/>
        <v>-28870.739999999998</v>
      </c>
    </row>
    <row r="13" spans="1:6" s="111" customFormat="1" ht="30" customHeight="1" x14ac:dyDescent="0.25">
      <c r="A13" s="116" t="s">
        <v>210</v>
      </c>
      <c r="B13" s="122" t="s">
        <v>211</v>
      </c>
      <c r="C13" s="123">
        <v>1253</v>
      </c>
      <c r="D13" s="123">
        <v>242.42</v>
      </c>
      <c r="E13" s="123">
        <f t="shared" si="1"/>
        <v>19.347166799680764</v>
      </c>
      <c r="F13" s="124">
        <f t="shared" si="2"/>
        <v>-1010.58</v>
      </c>
    </row>
    <row r="14" spans="1:6" ht="43.5" customHeight="1" x14ac:dyDescent="0.25">
      <c r="A14" s="131" t="s">
        <v>420</v>
      </c>
      <c r="B14" s="132" t="s">
        <v>390</v>
      </c>
      <c r="C14" s="133">
        <f>SUM(C15:C18)</f>
        <v>40138</v>
      </c>
      <c r="D14" s="133">
        <f t="shared" ref="D14" si="5">SUM(D15:D18)</f>
        <v>12277.84</v>
      </c>
      <c r="E14" s="123">
        <f t="shared" si="1"/>
        <v>30.589067716378494</v>
      </c>
      <c r="F14" s="124">
        <f t="shared" si="2"/>
        <v>-27860.16</v>
      </c>
    </row>
    <row r="15" spans="1:6" ht="95.25" customHeight="1" x14ac:dyDescent="0.25">
      <c r="A15" s="134" t="s">
        <v>207</v>
      </c>
      <c r="B15" s="135" t="s">
        <v>14</v>
      </c>
      <c r="C15" s="127">
        <v>18725.73</v>
      </c>
      <c r="D15" s="127">
        <v>5621.8</v>
      </c>
      <c r="E15" s="129">
        <f t="shared" si="1"/>
        <v>30.02179354289526</v>
      </c>
      <c r="F15" s="130">
        <f t="shared" si="2"/>
        <v>-13103.93</v>
      </c>
    </row>
    <row r="16" spans="1:6" ht="120.75" customHeight="1" x14ac:dyDescent="0.25">
      <c r="A16" s="134" t="s">
        <v>239</v>
      </c>
      <c r="B16" s="136" t="s">
        <v>15</v>
      </c>
      <c r="C16" s="127">
        <v>146.63</v>
      </c>
      <c r="D16" s="127">
        <v>33.729999999999997</v>
      </c>
      <c r="E16" s="129">
        <f t="shared" si="1"/>
        <v>23.003478142262836</v>
      </c>
      <c r="F16" s="130">
        <f t="shared" si="2"/>
        <v>-112.9</v>
      </c>
    </row>
    <row r="17" spans="1:6" ht="102" customHeight="1" x14ac:dyDescent="0.25">
      <c r="A17" s="137" t="s">
        <v>240</v>
      </c>
      <c r="B17" s="135" t="s">
        <v>16</v>
      </c>
      <c r="C17" s="127">
        <v>25705.360000000001</v>
      </c>
      <c r="D17" s="127">
        <v>7730.01</v>
      </c>
      <c r="E17" s="129">
        <f t="shared" si="1"/>
        <v>30.071588182386865</v>
      </c>
      <c r="F17" s="130">
        <f t="shared" si="2"/>
        <v>-17975.349999999999</v>
      </c>
    </row>
    <row r="18" spans="1:6" ht="105.75" customHeight="1" x14ac:dyDescent="0.25">
      <c r="A18" s="134" t="s">
        <v>241</v>
      </c>
      <c r="B18" s="135" t="s">
        <v>17</v>
      </c>
      <c r="C18" s="127">
        <v>-4439.72</v>
      </c>
      <c r="D18" s="127">
        <v>-1107.7</v>
      </c>
      <c r="E18" s="129">
        <f t="shared" si="1"/>
        <v>24.949771607218473</v>
      </c>
      <c r="F18" s="130">
        <f t="shared" si="2"/>
        <v>3332.0200000000004</v>
      </c>
    </row>
    <row r="19" spans="1:6" ht="28.5" customHeight="1" x14ac:dyDescent="0.25">
      <c r="A19" s="121" t="s">
        <v>75</v>
      </c>
      <c r="B19" s="122" t="s">
        <v>76</v>
      </c>
      <c r="C19" s="123">
        <f>SUM(C25+C27+C29+C20)</f>
        <v>34097</v>
      </c>
      <c r="D19" s="123">
        <f>SUM(D25+D27+D29+D20)</f>
        <v>11315.68</v>
      </c>
      <c r="E19" s="123">
        <f t="shared" si="1"/>
        <v>33.186731970554597</v>
      </c>
      <c r="F19" s="124">
        <f t="shared" si="2"/>
        <v>-22781.32</v>
      </c>
    </row>
    <row r="20" spans="1:6" ht="45.75" customHeight="1" x14ac:dyDescent="0.25">
      <c r="A20" s="121" t="s">
        <v>242</v>
      </c>
      <c r="B20" s="122" t="s">
        <v>243</v>
      </c>
      <c r="C20" s="123">
        <f>SUM(C21:C24)</f>
        <v>15267</v>
      </c>
      <c r="D20" s="123">
        <f>SUM(D21:D24)</f>
        <v>4317.2699999999995</v>
      </c>
      <c r="E20" s="123">
        <f t="shared" si="1"/>
        <v>28.278443702102575</v>
      </c>
      <c r="F20" s="124">
        <f t="shared" si="2"/>
        <v>-10949.73</v>
      </c>
    </row>
    <row r="21" spans="1:6" ht="57" customHeight="1" x14ac:dyDescent="0.25">
      <c r="A21" s="125" t="s">
        <v>212</v>
      </c>
      <c r="B21" s="126" t="s">
        <v>244</v>
      </c>
      <c r="C21" s="127">
        <v>6290</v>
      </c>
      <c r="D21" s="128">
        <v>1934.33</v>
      </c>
      <c r="E21" s="129">
        <f t="shared" si="1"/>
        <v>30.752464228934816</v>
      </c>
      <c r="F21" s="130">
        <f t="shared" si="2"/>
        <v>-4355.67</v>
      </c>
    </row>
    <row r="22" spans="1:6" ht="93" customHeight="1" x14ac:dyDescent="0.25">
      <c r="A22" s="125" t="s">
        <v>245</v>
      </c>
      <c r="B22" s="126" t="s">
        <v>246</v>
      </c>
      <c r="C22" s="127"/>
      <c r="D22" s="128">
        <v>-2.4500000000000002</v>
      </c>
      <c r="E22" s="129"/>
      <c r="F22" s="130">
        <f t="shared" si="2"/>
        <v>-2.4500000000000002</v>
      </c>
    </row>
    <row r="23" spans="1:6" ht="37.5" hidden="1" customHeight="1" x14ac:dyDescent="0.25">
      <c r="A23" s="125" t="s">
        <v>213</v>
      </c>
      <c r="B23" s="126" t="s">
        <v>247</v>
      </c>
      <c r="C23" s="127">
        <v>8977</v>
      </c>
      <c r="D23" s="128">
        <v>2384.15</v>
      </c>
      <c r="E23" s="129">
        <f t="shared" si="1"/>
        <v>26.558427091455943</v>
      </c>
      <c r="F23" s="130">
        <f t="shared" si="2"/>
        <v>-6592.85</v>
      </c>
    </row>
    <row r="24" spans="1:6" ht="36" customHeight="1" x14ac:dyDescent="0.25">
      <c r="A24" s="125" t="s">
        <v>214</v>
      </c>
      <c r="B24" s="138" t="s">
        <v>204</v>
      </c>
      <c r="C24" s="127">
        <v>0</v>
      </c>
      <c r="D24" s="128">
        <v>1.24</v>
      </c>
      <c r="E24" s="129"/>
      <c r="F24" s="130">
        <f t="shared" si="2"/>
        <v>1.24</v>
      </c>
    </row>
    <row r="25" spans="1:6" ht="33.75" customHeight="1" x14ac:dyDescent="0.25">
      <c r="A25" s="121" t="s">
        <v>248</v>
      </c>
      <c r="B25" s="122" t="s">
        <v>19</v>
      </c>
      <c r="C25" s="133">
        <f>SUM(C26:C26)</f>
        <v>15100</v>
      </c>
      <c r="D25" s="133">
        <f>SUM(D26:D26)</f>
        <v>5767.97</v>
      </c>
      <c r="E25" s="123">
        <f t="shared" si="1"/>
        <v>38.19847682119206</v>
      </c>
      <c r="F25" s="124">
        <f t="shared" si="2"/>
        <v>-9332.0299999999988</v>
      </c>
    </row>
    <row r="26" spans="1:6" ht="28.5" customHeight="1" x14ac:dyDescent="0.25">
      <c r="A26" s="125" t="s">
        <v>18</v>
      </c>
      <c r="B26" s="126" t="s">
        <v>19</v>
      </c>
      <c r="C26" s="127">
        <v>15100</v>
      </c>
      <c r="D26" s="128">
        <v>5767.97</v>
      </c>
      <c r="E26" s="129">
        <f t="shared" si="1"/>
        <v>38.19847682119206</v>
      </c>
      <c r="F26" s="130">
        <f t="shared" si="2"/>
        <v>-9332.0299999999988</v>
      </c>
    </row>
    <row r="27" spans="1:6" ht="20.25" customHeight="1" x14ac:dyDescent="0.25">
      <c r="A27" s="121" t="s">
        <v>249</v>
      </c>
      <c r="B27" s="122" t="s">
        <v>20</v>
      </c>
      <c r="C27" s="133">
        <f t="shared" ref="C27:D27" si="6">SUM(C28:C28)</f>
        <v>140</v>
      </c>
      <c r="D27" s="133">
        <f t="shared" si="6"/>
        <v>0</v>
      </c>
      <c r="E27" s="123">
        <f t="shared" si="1"/>
        <v>0</v>
      </c>
      <c r="F27" s="124">
        <f t="shared" si="2"/>
        <v>-140</v>
      </c>
    </row>
    <row r="28" spans="1:6" ht="23.25" customHeight="1" x14ac:dyDescent="0.25">
      <c r="A28" s="125" t="s">
        <v>21</v>
      </c>
      <c r="B28" s="126" t="s">
        <v>20</v>
      </c>
      <c r="C28" s="127">
        <v>140</v>
      </c>
      <c r="D28" s="128">
        <v>0</v>
      </c>
      <c r="E28" s="129">
        <f t="shared" si="1"/>
        <v>0</v>
      </c>
      <c r="F28" s="130">
        <f t="shared" si="2"/>
        <v>-140</v>
      </c>
    </row>
    <row r="29" spans="1:6" ht="44.25" customHeight="1" x14ac:dyDescent="0.25">
      <c r="A29" s="121" t="s">
        <v>22</v>
      </c>
      <c r="B29" s="122" t="s">
        <v>23</v>
      </c>
      <c r="C29" s="123">
        <f t="shared" ref="C29:D29" si="7">SUM(C30)</f>
        <v>3590</v>
      </c>
      <c r="D29" s="123">
        <f t="shared" si="7"/>
        <v>1230.44</v>
      </c>
      <c r="E29" s="123">
        <f t="shared" si="1"/>
        <v>34.274094707520888</v>
      </c>
      <c r="F29" s="124">
        <f t="shared" si="2"/>
        <v>-2359.56</v>
      </c>
    </row>
    <row r="30" spans="1:6" ht="59.25" customHeight="1" x14ac:dyDescent="0.25">
      <c r="A30" s="125" t="s">
        <v>24</v>
      </c>
      <c r="B30" s="126" t="s">
        <v>215</v>
      </c>
      <c r="C30" s="127">
        <v>3590</v>
      </c>
      <c r="D30" s="128">
        <v>1230.44</v>
      </c>
      <c r="E30" s="129">
        <f t="shared" si="1"/>
        <v>34.274094707520888</v>
      </c>
      <c r="F30" s="130">
        <f t="shared" si="2"/>
        <v>-2359.56</v>
      </c>
    </row>
    <row r="31" spans="1:6" ht="27" customHeight="1" x14ac:dyDescent="0.25">
      <c r="A31" s="121" t="s">
        <v>25</v>
      </c>
      <c r="B31" s="122" t="s">
        <v>26</v>
      </c>
      <c r="C31" s="123">
        <f t="shared" ref="C31:D31" si="8">SUM(C32+C34)</f>
        <v>41385.46</v>
      </c>
      <c r="D31" s="123">
        <f t="shared" si="8"/>
        <v>6315.19</v>
      </c>
      <c r="E31" s="123">
        <f t="shared" si="1"/>
        <v>15.259441359356643</v>
      </c>
      <c r="F31" s="124">
        <f t="shared" si="2"/>
        <v>-35070.269999999997</v>
      </c>
    </row>
    <row r="32" spans="1:6" ht="23.25" customHeight="1" x14ac:dyDescent="0.25">
      <c r="A32" s="121" t="s">
        <v>250</v>
      </c>
      <c r="B32" s="122" t="s">
        <v>27</v>
      </c>
      <c r="C32" s="123">
        <f>SUM(C33)</f>
        <v>18926.46</v>
      </c>
      <c r="D32" s="123">
        <f t="shared" ref="D32" si="9">SUM(D33)</f>
        <v>315.39999999999998</v>
      </c>
      <c r="E32" s="123">
        <f t="shared" si="1"/>
        <v>1.6664500387288486</v>
      </c>
      <c r="F32" s="124">
        <f t="shared" si="2"/>
        <v>-18611.059999999998</v>
      </c>
    </row>
    <row r="33" spans="1:6" ht="63.75" x14ac:dyDescent="0.25">
      <c r="A33" s="125" t="s">
        <v>28</v>
      </c>
      <c r="B33" s="126" t="s">
        <v>251</v>
      </c>
      <c r="C33" s="127">
        <f>18468+81.2+377.26</f>
        <v>18926.46</v>
      </c>
      <c r="D33" s="128">
        <v>315.39999999999998</v>
      </c>
      <c r="E33" s="129">
        <f t="shared" si="1"/>
        <v>1.6664500387288486</v>
      </c>
      <c r="F33" s="130">
        <f t="shared" si="2"/>
        <v>-18611.059999999998</v>
      </c>
    </row>
    <row r="34" spans="1:6" ht="17.25" customHeight="1" x14ac:dyDescent="0.25">
      <c r="A34" s="121" t="s">
        <v>252</v>
      </c>
      <c r="B34" s="122" t="s">
        <v>29</v>
      </c>
      <c r="C34" s="133">
        <f>SUM(C35:C36)</f>
        <v>22459</v>
      </c>
      <c r="D34" s="133">
        <f t="shared" ref="D34" si="10">SUM(D35:D36)</f>
        <v>5999.79</v>
      </c>
      <c r="E34" s="123">
        <f t="shared" si="1"/>
        <v>26.714412930228416</v>
      </c>
      <c r="F34" s="124">
        <f t="shared" si="2"/>
        <v>-16459.21</v>
      </c>
    </row>
    <row r="35" spans="1:6" ht="58.5" customHeight="1" x14ac:dyDescent="0.25">
      <c r="A35" s="125" t="s">
        <v>73</v>
      </c>
      <c r="B35" s="126" t="s">
        <v>216</v>
      </c>
      <c r="C35" s="127">
        <v>12492</v>
      </c>
      <c r="D35" s="127">
        <v>4999.17</v>
      </c>
      <c r="E35" s="129">
        <f t="shared" si="1"/>
        <v>40.018972142170988</v>
      </c>
      <c r="F35" s="130">
        <f t="shared" si="2"/>
        <v>-7492.83</v>
      </c>
    </row>
    <row r="36" spans="1:6" ht="54" customHeight="1" x14ac:dyDescent="0.25">
      <c r="A36" s="125" t="s">
        <v>74</v>
      </c>
      <c r="B36" s="126" t="s">
        <v>217</v>
      </c>
      <c r="C36" s="127">
        <v>9967</v>
      </c>
      <c r="D36" s="127">
        <v>1000.62</v>
      </c>
      <c r="E36" s="129">
        <f t="shared" si="1"/>
        <v>10.039329788301394</v>
      </c>
      <c r="F36" s="130">
        <f t="shared" si="2"/>
        <v>-8966.3799999999992</v>
      </c>
    </row>
    <row r="37" spans="1:6" ht="31.5" customHeight="1" x14ac:dyDescent="0.25">
      <c r="A37" s="121" t="s">
        <v>30</v>
      </c>
      <c r="B37" s="122" t="s">
        <v>31</v>
      </c>
      <c r="C37" s="123">
        <f>SUM(C38:C39)</f>
        <v>7100</v>
      </c>
      <c r="D37" s="123">
        <f t="shared" ref="D37" si="11">SUM(D38:D39)</f>
        <v>2641.61</v>
      </c>
      <c r="E37" s="123">
        <f t="shared" si="1"/>
        <v>37.205774647887324</v>
      </c>
      <c r="F37" s="124">
        <f t="shared" si="2"/>
        <v>-4458.3899999999994</v>
      </c>
    </row>
    <row r="38" spans="1:6" ht="66.75" customHeight="1" x14ac:dyDescent="0.25">
      <c r="A38" s="125" t="s">
        <v>32</v>
      </c>
      <c r="B38" s="126" t="s">
        <v>33</v>
      </c>
      <c r="C38" s="127">
        <v>7100</v>
      </c>
      <c r="D38" s="128">
        <v>2626.61</v>
      </c>
      <c r="E38" s="129">
        <f t="shared" si="1"/>
        <v>36.994507042253524</v>
      </c>
      <c r="F38" s="130">
        <f t="shared" si="2"/>
        <v>-4473.3899999999994</v>
      </c>
    </row>
    <row r="39" spans="1:6" ht="38.25" x14ac:dyDescent="0.25">
      <c r="A39" s="125" t="s">
        <v>391</v>
      </c>
      <c r="B39" s="126" t="s">
        <v>253</v>
      </c>
      <c r="C39" s="127">
        <v>0</v>
      </c>
      <c r="D39" s="128">
        <v>15</v>
      </c>
      <c r="E39" s="129"/>
      <c r="F39" s="124">
        <f t="shared" si="2"/>
        <v>15</v>
      </c>
    </row>
    <row r="40" spans="1:6" ht="69" customHeight="1" x14ac:dyDescent="0.25">
      <c r="A40" s="121" t="s">
        <v>34</v>
      </c>
      <c r="B40" s="122" t="s">
        <v>35</v>
      </c>
      <c r="C40" s="123">
        <f>C41+C49+C53+C44+C46</f>
        <v>35916.299999999996</v>
      </c>
      <c r="D40" s="123">
        <f t="shared" ref="D40" si="12">D41+D49+D53+D44+D46</f>
        <v>9399.260000000002</v>
      </c>
      <c r="E40" s="123">
        <f t="shared" si="1"/>
        <v>26.169900574391026</v>
      </c>
      <c r="F40" s="124">
        <f t="shared" si="2"/>
        <v>-26517.039999999994</v>
      </c>
    </row>
    <row r="41" spans="1:6" ht="95.25" customHeight="1" x14ac:dyDescent="0.25">
      <c r="A41" s="121" t="s">
        <v>254</v>
      </c>
      <c r="B41" s="122" t="s">
        <v>255</v>
      </c>
      <c r="C41" s="139">
        <f>SUM(C42:C42)</f>
        <v>24345.51</v>
      </c>
      <c r="D41" s="139">
        <f t="shared" ref="D41" si="13">SUM(D42:D42)</f>
        <v>6229.49</v>
      </c>
      <c r="E41" s="123">
        <f t="shared" si="1"/>
        <v>25.587839400365819</v>
      </c>
      <c r="F41" s="124">
        <f t="shared" si="2"/>
        <v>-18116.019999999997</v>
      </c>
    </row>
    <row r="42" spans="1:6" ht="130.5" customHeight="1" thickBot="1" x14ac:dyDescent="0.3">
      <c r="A42" s="125" t="s">
        <v>71</v>
      </c>
      <c r="B42" s="140" t="s">
        <v>421</v>
      </c>
      <c r="C42" s="127">
        <v>24345.51</v>
      </c>
      <c r="D42" s="128">
        <v>6229.49</v>
      </c>
      <c r="E42" s="129">
        <f t="shared" si="1"/>
        <v>25.587839400365819</v>
      </c>
      <c r="F42" s="130">
        <f t="shared" si="2"/>
        <v>-18116.019999999997</v>
      </c>
    </row>
    <row r="43" spans="1:6" ht="81.75" customHeight="1" thickBot="1" x14ac:dyDescent="0.3">
      <c r="A43" s="141" t="s">
        <v>422</v>
      </c>
      <c r="B43" s="142" t="s">
        <v>423</v>
      </c>
      <c r="C43" s="127"/>
      <c r="D43" s="128"/>
      <c r="E43" s="129"/>
      <c r="F43" s="130">
        <f t="shared" si="2"/>
        <v>0</v>
      </c>
    </row>
    <row r="44" spans="1:6" ht="111" customHeight="1" x14ac:dyDescent="0.25">
      <c r="A44" s="121" t="s">
        <v>256</v>
      </c>
      <c r="B44" s="143" t="s">
        <v>424</v>
      </c>
      <c r="C44" s="123">
        <f t="shared" ref="C44:D44" si="14">C45</f>
        <v>100</v>
      </c>
      <c r="D44" s="123">
        <f t="shared" si="14"/>
        <v>18.440000000000001</v>
      </c>
      <c r="E44" s="123">
        <f t="shared" si="1"/>
        <v>18.440000000000001</v>
      </c>
      <c r="F44" s="124">
        <f t="shared" si="2"/>
        <v>-81.56</v>
      </c>
    </row>
    <row r="45" spans="1:6" ht="128.25" customHeight="1" x14ac:dyDescent="0.25">
      <c r="A45" s="125" t="s">
        <v>205</v>
      </c>
      <c r="B45" s="140" t="s">
        <v>425</v>
      </c>
      <c r="C45" s="128">
        <v>100</v>
      </c>
      <c r="D45" s="128">
        <v>18.440000000000001</v>
      </c>
      <c r="E45" s="129">
        <f t="shared" si="1"/>
        <v>18.440000000000001</v>
      </c>
      <c r="F45" s="130">
        <f t="shared" si="2"/>
        <v>-81.56</v>
      </c>
    </row>
    <row r="46" spans="1:6" ht="67.5" customHeight="1" x14ac:dyDescent="0.25">
      <c r="A46" s="144" t="s">
        <v>257</v>
      </c>
      <c r="B46" s="145" t="s">
        <v>258</v>
      </c>
      <c r="C46" s="139">
        <f t="shared" ref="C46" si="15">SUM(C47:C48)</f>
        <v>1</v>
      </c>
      <c r="D46" s="139">
        <v>3.28</v>
      </c>
      <c r="E46" s="123">
        <f t="shared" si="1"/>
        <v>328</v>
      </c>
      <c r="F46" s="124">
        <f t="shared" si="2"/>
        <v>2.2799999999999998</v>
      </c>
    </row>
    <row r="47" spans="1:6" ht="132.75" customHeight="1" x14ac:dyDescent="0.25">
      <c r="A47" s="146" t="s">
        <v>259</v>
      </c>
      <c r="B47" s="140" t="s">
        <v>260</v>
      </c>
      <c r="C47" s="128">
        <v>1</v>
      </c>
      <c r="D47" s="128">
        <v>3.28</v>
      </c>
      <c r="E47" s="129">
        <f t="shared" si="1"/>
        <v>328</v>
      </c>
      <c r="F47" s="130">
        <f t="shared" si="2"/>
        <v>2.2799999999999998</v>
      </c>
    </row>
    <row r="48" spans="1:6" ht="117.75" customHeight="1" x14ac:dyDescent="0.25">
      <c r="A48" s="146" t="s">
        <v>337</v>
      </c>
      <c r="B48" s="140" t="s">
        <v>338</v>
      </c>
      <c r="C48" s="128">
        <v>0</v>
      </c>
      <c r="D48" s="128">
        <v>0</v>
      </c>
      <c r="E48" s="129"/>
      <c r="F48" s="130">
        <f t="shared" si="2"/>
        <v>0</v>
      </c>
    </row>
    <row r="49" spans="1:6" ht="58.5" customHeight="1" x14ac:dyDescent="0.25">
      <c r="A49" s="121" t="s">
        <v>261</v>
      </c>
      <c r="B49" s="147" t="s">
        <v>262</v>
      </c>
      <c r="C49" s="123">
        <f>SUM(C50:C51)</f>
        <v>7288.25</v>
      </c>
      <c r="D49" s="123">
        <f t="shared" ref="D49" si="16">SUM(D50:D51)</f>
        <v>1924.3000000000002</v>
      </c>
      <c r="E49" s="123">
        <f t="shared" si="1"/>
        <v>26.402771584399549</v>
      </c>
      <c r="F49" s="124">
        <f t="shared" si="2"/>
        <v>-5363.95</v>
      </c>
    </row>
    <row r="50" spans="1:6" ht="107.25" customHeight="1" x14ac:dyDescent="0.25">
      <c r="A50" s="125" t="s">
        <v>36</v>
      </c>
      <c r="B50" s="140" t="s">
        <v>426</v>
      </c>
      <c r="C50" s="127">
        <v>6751.65</v>
      </c>
      <c r="D50" s="128">
        <v>1781.91</v>
      </c>
      <c r="E50" s="129">
        <f t="shared" si="1"/>
        <v>26.392215236275579</v>
      </c>
      <c r="F50" s="130">
        <f t="shared" si="2"/>
        <v>-4969.74</v>
      </c>
    </row>
    <row r="51" spans="1:6" ht="84" customHeight="1" x14ac:dyDescent="0.25">
      <c r="A51" s="125" t="s">
        <v>37</v>
      </c>
      <c r="B51" s="140" t="s">
        <v>427</v>
      </c>
      <c r="C51" s="128">
        <v>536.6</v>
      </c>
      <c r="D51" s="128">
        <v>142.38999999999999</v>
      </c>
      <c r="E51" s="129">
        <f t="shared" si="1"/>
        <v>26.535594483786802</v>
      </c>
      <c r="F51" s="130">
        <f t="shared" si="2"/>
        <v>-394.21000000000004</v>
      </c>
    </row>
    <row r="52" spans="1:6" ht="84.75" customHeight="1" x14ac:dyDescent="0.25">
      <c r="A52" s="148" t="s">
        <v>428</v>
      </c>
      <c r="B52" s="140" t="s">
        <v>429</v>
      </c>
      <c r="C52" s="128"/>
      <c r="D52" s="128"/>
      <c r="E52" s="129"/>
      <c r="F52" s="130">
        <f t="shared" si="2"/>
        <v>0</v>
      </c>
    </row>
    <row r="53" spans="1:6" ht="29.25" customHeight="1" x14ac:dyDescent="0.25">
      <c r="A53" s="121" t="s">
        <v>263</v>
      </c>
      <c r="B53" s="145" t="s">
        <v>264</v>
      </c>
      <c r="C53" s="123">
        <f>SUM(C55+C56+C57)</f>
        <v>4181.54</v>
      </c>
      <c r="D53" s="123">
        <f>SUM(D55+D56+D57)</f>
        <v>1223.75</v>
      </c>
      <c r="E53" s="123">
        <f t="shared" si="1"/>
        <v>29.265533750723417</v>
      </c>
      <c r="F53" s="124">
        <f t="shared" si="2"/>
        <v>-2957.79</v>
      </c>
    </row>
    <row r="54" spans="1:6" ht="54.75" customHeight="1" x14ac:dyDescent="0.25">
      <c r="A54" s="148" t="s">
        <v>430</v>
      </c>
      <c r="B54" s="149" t="s">
        <v>431</v>
      </c>
      <c r="C54" s="123"/>
      <c r="D54" s="123"/>
      <c r="E54" s="123"/>
      <c r="F54" s="130">
        <f t="shared" si="2"/>
        <v>0</v>
      </c>
    </row>
    <row r="55" spans="1:6" ht="82.5" customHeight="1" x14ac:dyDescent="0.25">
      <c r="A55" s="125" t="s">
        <v>269</v>
      </c>
      <c r="B55" s="140" t="s">
        <v>270</v>
      </c>
      <c r="C55" s="128">
        <v>3699.54</v>
      </c>
      <c r="D55" s="128">
        <v>1137.3599999999999</v>
      </c>
      <c r="E55" s="129">
        <f>D55/C55*100</f>
        <v>30.743281597171539</v>
      </c>
      <c r="F55" s="130">
        <f t="shared" si="2"/>
        <v>-2562.1800000000003</v>
      </c>
    </row>
    <row r="56" spans="1:6" ht="105.75" customHeight="1" x14ac:dyDescent="0.25">
      <c r="A56" s="125" t="s">
        <v>267</v>
      </c>
      <c r="B56" s="140" t="s">
        <v>268</v>
      </c>
      <c r="C56" s="129">
        <v>390</v>
      </c>
      <c r="D56" s="129">
        <v>84.93</v>
      </c>
      <c r="E56" s="129">
        <f>D56/C56*100</f>
        <v>21.776923076923079</v>
      </c>
      <c r="F56" s="130">
        <f t="shared" si="2"/>
        <v>-305.07</v>
      </c>
    </row>
    <row r="57" spans="1:6" ht="54" customHeight="1" x14ac:dyDescent="0.25">
      <c r="A57" s="125" t="s">
        <v>265</v>
      </c>
      <c r="B57" s="140" t="s">
        <v>266</v>
      </c>
      <c r="C57" s="129">
        <v>92</v>
      </c>
      <c r="D57" s="129">
        <v>1.46</v>
      </c>
      <c r="E57" s="129">
        <f t="shared" si="1"/>
        <v>1.5869565217391306</v>
      </c>
      <c r="F57" s="130">
        <f t="shared" si="2"/>
        <v>-90.54</v>
      </c>
    </row>
    <row r="58" spans="1:6" ht="33.75" customHeight="1" x14ac:dyDescent="0.25">
      <c r="A58" s="121" t="s">
        <v>38</v>
      </c>
      <c r="B58" s="122" t="s">
        <v>39</v>
      </c>
      <c r="C58" s="123">
        <f t="shared" ref="C58:D58" si="17">SUM(C59)</f>
        <v>3348</v>
      </c>
      <c r="D58" s="123">
        <f t="shared" si="17"/>
        <v>1055.6599999999999</v>
      </c>
      <c r="E58" s="123">
        <f t="shared" si="1"/>
        <v>31.531063321385901</v>
      </c>
      <c r="F58" s="124">
        <f t="shared" si="2"/>
        <v>-2292.34</v>
      </c>
    </row>
    <row r="59" spans="1:6" ht="34.5" customHeight="1" x14ac:dyDescent="0.25">
      <c r="A59" s="121" t="s">
        <v>271</v>
      </c>
      <c r="B59" s="122" t="s">
        <v>40</v>
      </c>
      <c r="C59" s="123">
        <f>SUM(C60:C63)</f>
        <v>3348</v>
      </c>
      <c r="D59" s="123">
        <f t="shared" ref="D59" si="18">SUM(D60:D63)</f>
        <v>1055.6599999999999</v>
      </c>
      <c r="E59" s="123">
        <f t="shared" si="1"/>
        <v>31.531063321385901</v>
      </c>
      <c r="F59" s="124">
        <f t="shared" si="2"/>
        <v>-2292.34</v>
      </c>
    </row>
    <row r="60" spans="1:6" ht="45" customHeight="1" x14ac:dyDescent="0.25">
      <c r="A60" s="125" t="s">
        <v>41</v>
      </c>
      <c r="B60" s="126" t="s">
        <v>42</v>
      </c>
      <c r="C60" s="128">
        <v>2991</v>
      </c>
      <c r="D60" s="128">
        <v>396.28</v>
      </c>
      <c r="E60" s="129">
        <f t="shared" si="1"/>
        <v>13.249080575058509</v>
      </c>
      <c r="F60" s="130">
        <f t="shared" si="2"/>
        <v>-2594.7200000000003</v>
      </c>
    </row>
    <row r="61" spans="1:6" ht="34.5" customHeight="1" x14ac:dyDescent="0.25">
      <c r="A61" s="125" t="s">
        <v>43</v>
      </c>
      <c r="B61" s="126" t="s">
        <v>44</v>
      </c>
      <c r="C61" s="128">
        <v>8</v>
      </c>
      <c r="D61" s="128">
        <v>513.51</v>
      </c>
      <c r="E61" s="129">
        <f t="shared" si="1"/>
        <v>6418.875</v>
      </c>
      <c r="F61" s="130">
        <f t="shared" si="2"/>
        <v>505.51</v>
      </c>
    </row>
    <row r="62" spans="1:6" ht="33.75" customHeight="1" x14ac:dyDescent="0.25">
      <c r="A62" s="125" t="s">
        <v>218</v>
      </c>
      <c r="B62" s="126" t="s">
        <v>272</v>
      </c>
      <c r="C62" s="128">
        <v>208</v>
      </c>
      <c r="D62" s="128">
        <v>76.5</v>
      </c>
      <c r="E62" s="129">
        <f t="shared" si="1"/>
        <v>36.778846153846153</v>
      </c>
      <c r="F62" s="130">
        <f t="shared" si="2"/>
        <v>-131.5</v>
      </c>
    </row>
    <row r="63" spans="1:6" ht="32.25" customHeight="1" x14ac:dyDescent="0.25">
      <c r="A63" s="125" t="s">
        <v>273</v>
      </c>
      <c r="B63" s="126" t="s">
        <v>274</v>
      </c>
      <c r="C63" s="128">
        <v>141</v>
      </c>
      <c r="D63" s="128">
        <v>69.37</v>
      </c>
      <c r="E63" s="129">
        <f t="shared" si="1"/>
        <v>49.198581560283685</v>
      </c>
      <c r="F63" s="130">
        <f t="shared" si="2"/>
        <v>-71.63</v>
      </c>
    </row>
    <row r="64" spans="1:6" ht="61.5" customHeight="1" x14ac:dyDescent="0.25">
      <c r="A64" s="121" t="s">
        <v>45</v>
      </c>
      <c r="B64" s="122" t="s">
        <v>46</v>
      </c>
      <c r="C64" s="123">
        <f t="shared" ref="C64:D64" si="19">SUM(C65+C67)</f>
        <v>391.15000000000003</v>
      </c>
      <c r="D64" s="123">
        <f t="shared" si="19"/>
        <v>386.16999999999996</v>
      </c>
      <c r="E64" s="123">
        <f t="shared" si="1"/>
        <v>98.726831138949237</v>
      </c>
      <c r="F64" s="124">
        <f t="shared" si="2"/>
        <v>-4.980000000000075</v>
      </c>
    </row>
    <row r="65" spans="1:6" ht="33" customHeight="1" x14ac:dyDescent="0.25">
      <c r="A65" s="121" t="s">
        <v>47</v>
      </c>
      <c r="B65" s="122" t="s">
        <v>48</v>
      </c>
      <c r="C65" s="123">
        <f t="shared" ref="C65:D65" si="20">C66</f>
        <v>357.3</v>
      </c>
      <c r="D65" s="123">
        <f t="shared" si="20"/>
        <v>44.7</v>
      </c>
      <c r="E65" s="123">
        <f t="shared" si="1"/>
        <v>12.510495382031905</v>
      </c>
      <c r="F65" s="124">
        <f t="shared" si="2"/>
        <v>-312.60000000000002</v>
      </c>
    </row>
    <row r="66" spans="1:6" ht="58.5" customHeight="1" x14ac:dyDescent="0.25">
      <c r="A66" s="125" t="s">
        <v>49</v>
      </c>
      <c r="B66" s="140" t="s">
        <v>432</v>
      </c>
      <c r="C66" s="128">
        <v>357.3</v>
      </c>
      <c r="D66" s="128">
        <v>44.7</v>
      </c>
      <c r="E66" s="129">
        <f t="shared" si="1"/>
        <v>12.510495382031905</v>
      </c>
      <c r="F66" s="130">
        <f t="shared" si="2"/>
        <v>-312.60000000000002</v>
      </c>
    </row>
    <row r="67" spans="1:6" ht="31.5" customHeight="1" x14ac:dyDescent="0.25">
      <c r="A67" s="121" t="s">
        <v>275</v>
      </c>
      <c r="B67" s="122" t="s">
        <v>219</v>
      </c>
      <c r="C67" s="123">
        <f t="shared" ref="C67:D67" si="21">SUM(C68+C70)</f>
        <v>33.85</v>
      </c>
      <c r="D67" s="123">
        <f t="shared" si="21"/>
        <v>341.46999999999997</v>
      </c>
      <c r="E67" s="123"/>
      <c r="F67" s="124">
        <f t="shared" si="2"/>
        <v>307.61999999999995</v>
      </c>
    </row>
    <row r="68" spans="1:6" ht="48" customHeight="1" x14ac:dyDescent="0.25">
      <c r="A68" s="121" t="s">
        <v>276</v>
      </c>
      <c r="B68" s="122" t="s">
        <v>277</v>
      </c>
      <c r="C68" s="123">
        <f t="shared" ref="C68:D68" si="22">SUM(C69)</f>
        <v>0</v>
      </c>
      <c r="D68" s="123">
        <f t="shared" si="22"/>
        <v>11.56</v>
      </c>
      <c r="E68" s="123"/>
      <c r="F68" s="124">
        <f t="shared" ref="F68:F131" si="23">D68-C68</f>
        <v>11.56</v>
      </c>
    </row>
    <row r="69" spans="1:6" ht="61.5" customHeight="1" x14ac:dyDescent="0.25">
      <c r="A69" s="125" t="s">
        <v>50</v>
      </c>
      <c r="B69" s="126" t="s">
        <v>77</v>
      </c>
      <c r="C69" s="128">
        <v>0</v>
      </c>
      <c r="D69" s="128">
        <v>11.56</v>
      </c>
      <c r="E69" s="129"/>
      <c r="F69" s="130">
        <f t="shared" si="23"/>
        <v>11.56</v>
      </c>
    </row>
    <row r="70" spans="1:6" ht="33" customHeight="1" x14ac:dyDescent="0.25">
      <c r="A70" s="121" t="s">
        <v>278</v>
      </c>
      <c r="B70" s="122" t="s">
        <v>279</v>
      </c>
      <c r="C70" s="139">
        <f>SUM(C71:C77)</f>
        <v>33.85</v>
      </c>
      <c r="D70" s="139">
        <f>SUM(D71:D77)</f>
        <v>329.90999999999997</v>
      </c>
      <c r="E70" s="123"/>
      <c r="F70" s="124">
        <f t="shared" si="23"/>
        <v>296.05999999999995</v>
      </c>
    </row>
    <row r="71" spans="1:6" ht="54" customHeight="1" x14ac:dyDescent="0.25">
      <c r="A71" s="125" t="s">
        <v>339</v>
      </c>
      <c r="B71" s="150" t="s">
        <v>433</v>
      </c>
      <c r="C71" s="129">
        <v>0</v>
      </c>
      <c r="D71" s="129">
        <v>31.59</v>
      </c>
      <c r="E71" s="129"/>
      <c r="F71" s="130">
        <f t="shared" si="23"/>
        <v>31.59</v>
      </c>
    </row>
    <row r="72" spans="1:6" ht="51.75" customHeight="1" x14ac:dyDescent="0.25">
      <c r="A72" s="125" t="s">
        <v>340</v>
      </c>
      <c r="B72" s="150" t="s">
        <v>434</v>
      </c>
      <c r="C72" s="129">
        <v>0</v>
      </c>
      <c r="D72" s="129">
        <v>0.05</v>
      </c>
      <c r="E72" s="129"/>
      <c r="F72" s="130">
        <f t="shared" si="23"/>
        <v>0.05</v>
      </c>
    </row>
    <row r="73" spans="1:6" ht="57" customHeight="1" x14ac:dyDescent="0.25">
      <c r="A73" s="151" t="s">
        <v>392</v>
      </c>
      <c r="B73" s="152" t="s">
        <v>435</v>
      </c>
      <c r="C73" s="129">
        <v>0</v>
      </c>
      <c r="D73" s="129">
        <v>0</v>
      </c>
      <c r="E73" s="129"/>
      <c r="F73" s="130">
        <f t="shared" si="23"/>
        <v>0</v>
      </c>
    </row>
    <row r="74" spans="1:6" ht="54" customHeight="1" x14ac:dyDescent="0.25">
      <c r="A74" s="125" t="s">
        <v>393</v>
      </c>
      <c r="B74" s="150" t="s">
        <v>434</v>
      </c>
      <c r="C74" s="128">
        <v>0</v>
      </c>
      <c r="D74" s="128">
        <v>0</v>
      </c>
      <c r="E74" s="129"/>
      <c r="F74" s="130">
        <f t="shared" si="23"/>
        <v>0</v>
      </c>
    </row>
    <row r="75" spans="1:6" ht="55.5" customHeight="1" x14ac:dyDescent="0.25">
      <c r="A75" s="153" t="s">
        <v>436</v>
      </c>
      <c r="B75" s="154" t="s">
        <v>435</v>
      </c>
      <c r="C75" s="128"/>
      <c r="D75" s="128"/>
      <c r="E75" s="129"/>
      <c r="F75" s="130">
        <f t="shared" si="23"/>
        <v>0</v>
      </c>
    </row>
    <row r="76" spans="1:6" ht="83.25" customHeight="1" x14ac:dyDescent="0.25">
      <c r="A76" s="125" t="s">
        <v>341</v>
      </c>
      <c r="B76" s="150" t="s">
        <v>437</v>
      </c>
      <c r="C76" s="128">
        <v>0</v>
      </c>
      <c r="D76" s="128">
        <v>298.27</v>
      </c>
      <c r="E76" s="129"/>
      <c r="F76" s="130">
        <f t="shared" si="23"/>
        <v>298.27</v>
      </c>
    </row>
    <row r="77" spans="1:6" ht="42" customHeight="1" x14ac:dyDescent="0.25">
      <c r="A77" s="125" t="s">
        <v>394</v>
      </c>
      <c r="B77" s="150" t="s">
        <v>438</v>
      </c>
      <c r="C77" s="128">
        <v>33.85</v>
      </c>
      <c r="D77" s="128">
        <v>0</v>
      </c>
      <c r="E77" s="129"/>
      <c r="F77" s="130">
        <f t="shared" si="23"/>
        <v>-33.85</v>
      </c>
    </row>
    <row r="78" spans="1:6" ht="45" customHeight="1" x14ac:dyDescent="0.25">
      <c r="A78" s="121" t="s">
        <v>51</v>
      </c>
      <c r="B78" s="122" t="s">
        <v>52</v>
      </c>
      <c r="C78" s="123">
        <f>SUM(C85+C81+C79)</f>
        <v>3726</v>
      </c>
      <c r="D78" s="123">
        <f t="shared" ref="D78" si="24">SUM(D85+D81+D79)</f>
        <v>898.52</v>
      </c>
      <c r="E78" s="123">
        <f t="shared" ref="E78:E146" si="25">D78/C78*100</f>
        <v>24.114868491680085</v>
      </c>
      <c r="F78" s="124">
        <f t="shared" si="23"/>
        <v>-2827.48</v>
      </c>
    </row>
    <row r="79" spans="1:6" ht="28.5" customHeight="1" x14ac:dyDescent="0.25">
      <c r="A79" s="121" t="s">
        <v>53</v>
      </c>
      <c r="B79" s="122" t="s">
        <v>54</v>
      </c>
      <c r="C79" s="123">
        <f t="shared" ref="C79:D79" si="26">SUM(C80)</f>
        <v>0</v>
      </c>
      <c r="D79" s="123">
        <f t="shared" si="26"/>
        <v>0</v>
      </c>
      <c r="E79" s="123"/>
      <c r="F79" s="124">
        <f t="shared" si="23"/>
        <v>0</v>
      </c>
    </row>
    <row r="80" spans="1:6" ht="44.25" customHeight="1" x14ac:dyDescent="0.25">
      <c r="A80" s="125" t="s">
        <v>55</v>
      </c>
      <c r="B80" s="126" t="s">
        <v>208</v>
      </c>
      <c r="C80" s="128">
        <v>0</v>
      </c>
      <c r="D80" s="128">
        <v>0</v>
      </c>
      <c r="E80" s="129"/>
      <c r="F80" s="130">
        <f t="shared" si="23"/>
        <v>0</v>
      </c>
    </row>
    <row r="81" spans="1:6" ht="27" customHeight="1" x14ac:dyDescent="0.25">
      <c r="A81" s="121" t="s">
        <v>280</v>
      </c>
      <c r="B81" s="145" t="s">
        <v>281</v>
      </c>
      <c r="C81" s="123">
        <f t="shared" ref="C81:D81" si="27">SUM(C82:C84)</f>
        <v>2589</v>
      </c>
      <c r="D81" s="123">
        <f t="shared" si="27"/>
        <v>731.53</v>
      </c>
      <c r="E81" s="123">
        <f t="shared" si="25"/>
        <v>28.255310930861334</v>
      </c>
      <c r="F81" s="124">
        <f t="shared" si="23"/>
        <v>-1857.47</v>
      </c>
    </row>
    <row r="82" spans="1:6" ht="117" customHeight="1" x14ac:dyDescent="0.25">
      <c r="A82" s="125" t="s">
        <v>342</v>
      </c>
      <c r="B82" s="155" t="s">
        <v>343</v>
      </c>
      <c r="C82" s="128">
        <v>0</v>
      </c>
      <c r="D82" s="128">
        <v>0</v>
      </c>
      <c r="E82" s="129"/>
      <c r="F82" s="130">
        <f t="shared" si="23"/>
        <v>0</v>
      </c>
    </row>
    <row r="83" spans="1:6" ht="151.5" customHeight="1" x14ac:dyDescent="0.25">
      <c r="A83" s="125" t="s">
        <v>56</v>
      </c>
      <c r="B83" s="140" t="s">
        <v>439</v>
      </c>
      <c r="C83" s="128">
        <v>2589</v>
      </c>
      <c r="D83" s="128">
        <v>731.53</v>
      </c>
      <c r="E83" s="129">
        <f t="shared" si="25"/>
        <v>28.255310930861334</v>
      </c>
      <c r="F83" s="130">
        <f t="shared" si="23"/>
        <v>-1857.47</v>
      </c>
    </row>
    <row r="84" spans="1:6" ht="111.75" customHeight="1" x14ac:dyDescent="0.25">
      <c r="A84" s="125" t="s">
        <v>344</v>
      </c>
      <c r="B84" s="156" t="s">
        <v>440</v>
      </c>
      <c r="C84" s="128">
        <v>0</v>
      </c>
      <c r="D84" s="128">
        <v>0</v>
      </c>
      <c r="E84" s="129"/>
      <c r="F84" s="130">
        <f t="shared" si="23"/>
        <v>0</v>
      </c>
    </row>
    <row r="85" spans="1:6" ht="62.25" customHeight="1" x14ac:dyDescent="0.25">
      <c r="A85" s="121" t="s">
        <v>282</v>
      </c>
      <c r="B85" s="122" t="s">
        <v>283</v>
      </c>
      <c r="C85" s="133">
        <f t="shared" ref="C85:D85" si="28">SUM(C86)</f>
        <v>1137</v>
      </c>
      <c r="D85" s="133">
        <f t="shared" si="28"/>
        <v>166.99</v>
      </c>
      <c r="E85" s="123">
        <f t="shared" si="25"/>
        <v>14.686895338610379</v>
      </c>
      <c r="F85" s="124">
        <f t="shared" si="23"/>
        <v>-970.01</v>
      </c>
    </row>
    <row r="86" spans="1:6" ht="75.75" customHeight="1" x14ac:dyDescent="0.25">
      <c r="A86" s="125" t="s">
        <v>57</v>
      </c>
      <c r="B86" s="126" t="s">
        <v>284</v>
      </c>
      <c r="C86" s="128">
        <v>1137</v>
      </c>
      <c r="D86" s="128">
        <v>166.99</v>
      </c>
      <c r="E86" s="129">
        <f>D86/C86*100</f>
        <v>14.686895338610379</v>
      </c>
      <c r="F86" s="130">
        <f t="shared" si="23"/>
        <v>-970.01</v>
      </c>
    </row>
    <row r="87" spans="1:6" ht="30" customHeight="1" x14ac:dyDescent="0.25">
      <c r="A87" s="121" t="s">
        <v>58</v>
      </c>
      <c r="B87" s="122" t="s">
        <v>59</v>
      </c>
      <c r="C87" s="123">
        <f>C88+C104+C105+C106+C112+C116+C123+C92+C97+C98+C100+C101+C125+C115+C89+C95+C96+C110</f>
        <v>915.25000000000011</v>
      </c>
      <c r="D87" s="123">
        <f>D88+D104+D105+D106+D112+D116+D123+D92+D97+D98+D100+D101+D125+D115+D89+D95+D96+D110+D111+D99+D124</f>
        <v>807.3399999999998</v>
      </c>
      <c r="E87" s="123">
        <f t="shared" si="25"/>
        <v>88.209778748975651</v>
      </c>
      <c r="F87" s="124">
        <f t="shared" si="23"/>
        <v>-107.91000000000031</v>
      </c>
    </row>
    <row r="88" spans="1:6" ht="123.75" customHeight="1" x14ac:dyDescent="0.25">
      <c r="A88" s="157" t="s">
        <v>285</v>
      </c>
      <c r="B88" s="158" t="s">
        <v>286</v>
      </c>
      <c r="C88" s="159">
        <v>0</v>
      </c>
      <c r="D88" s="159">
        <v>0.49</v>
      </c>
      <c r="E88" s="129"/>
      <c r="F88" s="124">
        <f t="shared" si="23"/>
        <v>0.49</v>
      </c>
    </row>
    <row r="89" spans="1:6" ht="130.5" customHeight="1" x14ac:dyDescent="0.25">
      <c r="A89" s="157" t="s">
        <v>395</v>
      </c>
      <c r="B89" s="160" t="s">
        <v>396</v>
      </c>
      <c r="C89" s="159">
        <f>SUM(C90+C91)</f>
        <v>0</v>
      </c>
      <c r="D89" s="159">
        <f>SUM(D90+D91)</f>
        <v>9.02</v>
      </c>
      <c r="E89" s="129"/>
      <c r="F89" s="124">
        <f t="shared" si="23"/>
        <v>9.02</v>
      </c>
    </row>
    <row r="90" spans="1:6" ht="127.5" customHeight="1" x14ac:dyDescent="0.25">
      <c r="A90" s="161" t="s">
        <v>397</v>
      </c>
      <c r="B90" s="162" t="s">
        <v>396</v>
      </c>
      <c r="C90" s="163">
        <v>0</v>
      </c>
      <c r="D90" s="163">
        <v>8.5</v>
      </c>
      <c r="E90" s="163"/>
      <c r="F90" s="130">
        <f t="shared" si="23"/>
        <v>8.5</v>
      </c>
    </row>
    <row r="91" spans="1:6" ht="147" customHeight="1" x14ac:dyDescent="0.25">
      <c r="A91" s="164" t="s">
        <v>398</v>
      </c>
      <c r="B91" s="165" t="s">
        <v>396</v>
      </c>
      <c r="C91" s="129">
        <v>0</v>
      </c>
      <c r="D91" s="129">
        <v>0.52</v>
      </c>
      <c r="E91" s="129"/>
      <c r="F91" s="130">
        <f t="shared" si="23"/>
        <v>0.52</v>
      </c>
    </row>
    <row r="92" spans="1:6" ht="119.25" customHeight="1" x14ac:dyDescent="0.25">
      <c r="A92" s="157" t="s">
        <v>345</v>
      </c>
      <c r="B92" s="158" t="s">
        <v>346</v>
      </c>
      <c r="C92" s="159">
        <f>SUM(C94:C94)</f>
        <v>0</v>
      </c>
      <c r="D92" s="159">
        <f>SUM(D93+D94)</f>
        <v>6.8</v>
      </c>
      <c r="E92" s="129"/>
      <c r="F92" s="124">
        <f t="shared" si="23"/>
        <v>6.8</v>
      </c>
    </row>
    <row r="93" spans="1:6" ht="126" customHeight="1" x14ac:dyDescent="0.25">
      <c r="A93" s="164" t="s">
        <v>347</v>
      </c>
      <c r="B93" s="166" t="s">
        <v>346</v>
      </c>
      <c r="C93" s="129">
        <v>0</v>
      </c>
      <c r="D93" s="129">
        <v>4.3</v>
      </c>
      <c r="E93" s="129"/>
      <c r="F93" s="130">
        <f t="shared" si="23"/>
        <v>4.3</v>
      </c>
    </row>
    <row r="94" spans="1:6" ht="124.5" customHeight="1" x14ac:dyDescent="0.25">
      <c r="A94" s="164" t="s">
        <v>348</v>
      </c>
      <c r="B94" s="166" t="s">
        <v>346</v>
      </c>
      <c r="C94" s="129">
        <v>0</v>
      </c>
      <c r="D94" s="129">
        <v>2.5</v>
      </c>
      <c r="E94" s="129"/>
      <c r="F94" s="130">
        <f t="shared" si="23"/>
        <v>2.5</v>
      </c>
    </row>
    <row r="95" spans="1:6" ht="108" customHeight="1" x14ac:dyDescent="0.25">
      <c r="A95" s="164" t="s">
        <v>399</v>
      </c>
      <c r="B95" s="166" t="s">
        <v>400</v>
      </c>
      <c r="C95" s="129">
        <v>0</v>
      </c>
      <c r="D95" s="129">
        <v>10</v>
      </c>
      <c r="E95" s="129"/>
      <c r="F95" s="130">
        <f t="shared" si="23"/>
        <v>10</v>
      </c>
    </row>
    <row r="96" spans="1:6" ht="120" customHeight="1" x14ac:dyDescent="0.25">
      <c r="A96" s="167" t="s">
        <v>401</v>
      </c>
      <c r="B96" s="168" t="s">
        <v>402</v>
      </c>
      <c r="C96" s="129">
        <v>0</v>
      </c>
      <c r="D96" s="129">
        <v>5</v>
      </c>
      <c r="E96" s="129"/>
      <c r="F96" s="130">
        <f t="shared" si="23"/>
        <v>5</v>
      </c>
    </row>
    <row r="97" spans="1:6" ht="132.75" customHeight="1" x14ac:dyDescent="0.25">
      <c r="A97" s="164" t="s">
        <v>349</v>
      </c>
      <c r="B97" s="166" t="s">
        <v>350</v>
      </c>
      <c r="C97" s="129">
        <v>0</v>
      </c>
      <c r="D97" s="129">
        <v>0.3</v>
      </c>
      <c r="E97" s="129"/>
      <c r="F97" s="130">
        <f t="shared" si="23"/>
        <v>0.3</v>
      </c>
    </row>
    <row r="98" spans="1:6" ht="111.75" customHeight="1" x14ac:dyDescent="0.25">
      <c r="A98" s="164" t="s">
        <v>351</v>
      </c>
      <c r="B98" s="166" t="s">
        <v>352</v>
      </c>
      <c r="C98" s="129">
        <v>0</v>
      </c>
      <c r="D98" s="129">
        <v>3.5</v>
      </c>
      <c r="E98" s="129"/>
      <c r="F98" s="130">
        <f t="shared" si="23"/>
        <v>3.5</v>
      </c>
    </row>
    <row r="99" spans="1:6" ht="113.25" customHeight="1" x14ac:dyDescent="0.25">
      <c r="A99" s="164" t="s">
        <v>441</v>
      </c>
      <c r="B99" s="169" t="s">
        <v>354</v>
      </c>
      <c r="C99" s="129"/>
      <c r="D99" s="129">
        <v>4.5</v>
      </c>
      <c r="E99" s="129"/>
      <c r="F99" s="130">
        <f t="shared" si="23"/>
        <v>4.5</v>
      </c>
    </row>
    <row r="100" spans="1:6" ht="128.25" customHeight="1" x14ac:dyDescent="0.25">
      <c r="A100" s="164" t="s">
        <v>353</v>
      </c>
      <c r="B100" s="166" t="s">
        <v>354</v>
      </c>
      <c r="C100" s="129">
        <v>0</v>
      </c>
      <c r="D100" s="129">
        <v>0.55000000000000004</v>
      </c>
      <c r="E100" s="129"/>
      <c r="F100" s="130">
        <f t="shared" si="23"/>
        <v>0.55000000000000004</v>
      </c>
    </row>
    <row r="101" spans="1:6" ht="138" customHeight="1" x14ac:dyDescent="0.25">
      <c r="A101" s="164" t="s">
        <v>355</v>
      </c>
      <c r="B101" s="166" t="s">
        <v>356</v>
      </c>
      <c r="C101" s="129">
        <f>SUM(C102:C103)</f>
        <v>0</v>
      </c>
      <c r="D101" s="129">
        <f t="shared" ref="D101" si="29">SUM(D102:D103)</f>
        <v>11.8</v>
      </c>
      <c r="E101" s="129"/>
      <c r="F101" s="130">
        <f t="shared" si="23"/>
        <v>11.8</v>
      </c>
    </row>
    <row r="102" spans="1:6" ht="138.75" customHeight="1" x14ac:dyDescent="0.25">
      <c r="A102" s="164" t="s">
        <v>357</v>
      </c>
      <c r="B102" s="166" t="s">
        <v>356</v>
      </c>
      <c r="C102" s="129">
        <v>0</v>
      </c>
      <c r="D102" s="129">
        <v>9</v>
      </c>
      <c r="E102" s="129"/>
      <c r="F102" s="130">
        <f t="shared" si="23"/>
        <v>9</v>
      </c>
    </row>
    <row r="103" spans="1:6" ht="142.5" customHeight="1" x14ac:dyDescent="0.25">
      <c r="A103" s="164" t="s">
        <v>358</v>
      </c>
      <c r="B103" s="166" t="s">
        <v>356</v>
      </c>
      <c r="C103" s="129">
        <v>0</v>
      </c>
      <c r="D103" s="129">
        <v>2.8</v>
      </c>
      <c r="E103" s="129"/>
      <c r="F103" s="124">
        <f t="shared" si="23"/>
        <v>2.8</v>
      </c>
    </row>
    <row r="104" spans="1:6" ht="81.75" customHeight="1" x14ac:dyDescent="0.25">
      <c r="A104" s="170" t="s">
        <v>287</v>
      </c>
      <c r="B104" s="147" t="s">
        <v>288</v>
      </c>
      <c r="C104" s="159">
        <v>186.34</v>
      </c>
      <c r="D104" s="159">
        <v>14.58</v>
      </c>
      <c r="E104" s="159">
        <f t="shared" si="25"/>
        <v>7.8244069979607174</v>
      </c>
      <c r="F104" s="124">
        <f t="shared" si="23"/>
        <v>-171.76</v>
      </c>
    </row>
    <row r="105" spans="1:6" ht="80.25" customHeight="1" x14ac:dyDescent="0.25">
      <c r="A105" s="137" t="s">
        <v>289</v>
      </c>
      <c r="B105" s="171" t="s">
        <v>290</v>
      </c>
      <c r="C105" s="129">
        <v>0</v>
      </c>
      <c r="D105" s="129">
        <v>0.1</v>
      </c>
      <c r="E105" s="129"/>
      <c r="F105" s="130">
        <f t="shared" si="23"/>
        <v>0.1</v>
      </c>
    </row>
    <row r="106" spans="1:6" ht="91.5" customHeight="1" x14ac:dyDescent="0.25">
      <c r="A106" s="170" t="s">
        <v>291</v>
      </c>
      <c r="B106" s="147" t="s">
        <v>292</v>
      </c>
      <c r="C106" s="159">
        <f>SUM(C107:C109)</f>
        <v>608.17000000000007</v>
      </c>
      <c r="D106" s="159">
        <f t="shared" ref="D106" si="30">SUM(D107:D109)</f>
        <v>8</v>
      </c>
      <c r="E106" s="159">
        <f t="shared" si="25"/>
        <v>1.3154216748606473</v>
      </c>
      <c r="F106" s="124">
        <f t="shared" si="23"/>
        <v>-600.17000000000007</v>
      </c>
    </row>
    <row r="107" spans="1:6" ht="96" customHeight="1" x14ac:dyDescent="0.25">
      <c r="A107" s="137" t="s">
        <v>293</v>
      </c>
      <c r="B107" s="171" t="s">
        <v>292</v>
      </c>
      <c r="C107" s="129">
        <v>140</v>
      </c>
      <c r="D107" s="129">
        <v>0</v>
      </c>
      <c r="E107" s="129">
        <f t="shared" si="25"/>
        <v>0</v>
      </c>
      <c r="F107" s="130">
        <f t="shared" si="23"/>
        <v>-140</v>
      </c>
    </row>
    <row r="108" spans="1:6" ht="106.5" customHeight="1" x14ac:dyDescent="0.25">
      <c r="A108" s="137" t="s">
        <v>294</v>
      </c>
      <c r="B108" s="171" t="s">
        <v>292</v>
      </c>
      <c r="C108" s="128">
        <v>468.17</v>
      </c>
      <c r="D108" s="128">
        <v>3</v>
      </c>
      <c r="E108" s="129">
        <f t="shared" si="25"/>
        <v>0.64079287438323684</v>
      </c>
      <c r="F108" s="130">
        <f t="shared" si="23"/>
        <v>-465.17</v>
      </c>
    </row>
    <row r="109" spans="1:6" ht="102" customHeight="1" x14ac:dyDescent="0.25">
      <c r="A109" s="137" t="s">
        <v>359</v>
      </c>
      <c r="B109" s="171" t="s">
        <v>292</v>
      </c>
      <c r="C109" s="128">
        <v>0</v>
      </c>
      <c r="D109" s="128">
        <v>5</v>
      </c>
      <c r="E109" s="129"/>
      <c r="F109" s="130">
        <f t="shared" si="23"/>
        <v>5</v>
      </c>
    </row>
    <row r="110" spans="1:6" ht="108" customHeight="1" x14ac:dyDescent="0.25">
      <c r="A110" s="172" t="s">
        <v>403</v>
      </c>
      <c r="B110" s="147" t="s">
        <v>404</v>
      </c>
      <c r="C110" s="173">
        <v>0</v>
      </c>
      <c r="D110" s="173">
        <v>1.88</v>
      </c>
      <c r="E110" s="159"/>
      <c r="F110" s="124">
        <f t="shared" si="23"/>
        <v>1.88</v>
      </c>
    </row>
    <row r="111" spans="1:6" ht="107.25" customHeight="1" x14ac:dyDescent="0.25">
      <c r="A111" s="172" t="s">
        <v>442</v>
      </c>
      <c r="B111" s="147" t="s">
        <v>404</v>
      </c>
      <c r="C111" s="173"/>
      <c r="D111" s="173">
        <v>0.38</v>
      </c>
      <c r="E111" s="159"/>
      <c r="F111" s="124">
        <f t="shared" si="23"/>
        <v>0.38</v>
      </c>
    </row>
    <row r="112" spans="1:6" ht="68.25" customHeight="1" x14ac:dyDescent="0.25">
      <c r="A112" s="172" t="s">
        <v>295</v>
      </c>
      <c r="B112" s="122" t="s">
        <v>78</v>
      </c>
      <c r="C112" s="173">
        <f>SUM(C113:C114)</f>
        <v>0.74</v>
      </c>
      <c r="D112" s="173">
        <f>SUM(D113:D114)</f>
        <v>173.99</v>
      </c>
      <c r="E112" s="129"/>
      <c r="F112" s="124">
        <f t="shared" si="23"/>
        <v>173.25</v>
      </c>
    </row>
    <row r="113" spans="1:6" ht="69.75" customHeight="1" x14ac:dyDescent="0.25">
      <c r="A113" s="174" t="s">
        <v>296</v>
      </c>
      <c r="B113" s="126" t="s">
        <v>78</v>
      </c>
      <c r="C113" s="128">
        <v>0</v>
      </c>
      <c r="D113" s="128">
        <v>173.99</v>
      </c>
      <c r="E113" s="129"/>
      <c r="F113" s="130">
        <f t="shared" si="23"/>
        <v>173.99</v>
      </c>
    </row>
    <row r="114" spans="1:6" ht="74.25" customHeight="1" x14ac:dyDescent="0.25">
      <c r="A114" s="174" t="s">
        <v>405</v>
      </c>
      <c r="B114" s="126" t="s">
        <v>78</v>
      </c>
      <c r="C114" s="128">
        <v>0.74</v>
      </c>
      <c r="D114" s="128">
        <v>0</v>
      </c>
      <c r="E114" s="129">
        <f t="shared" si="25"/>
        <v>0</v>
      </c>
      <c r="F114" s="130">
        <f t="shared" si="23"/>
        <v>-0.74</v>
      </c>
    </row>
    <row r="115" spans="1:6" ht="135.75" customHeight="1" x14ac:dyDescent="0.25">
      <c r="A115" s="137" t="s">
        <v>297</v>
      </c>
      <c r="B115" s="171" t="s">
        <v>298</v>
      </c>
      <c r="C115" s="175">
        <v>120</v>
      </c>
      <c r="D115" s="175">
        <v>0</v>
      </c>
      <c r="E115" s="129">
        <f t="shared" si="25"/>
        <v>0</v>
      </c>
      <c r="F115" s="130">
        <f t="shared" si="23"/>
        <v>-120</v>
      </c>
    </row>
    <row r="116" spans="1:6" ht="101.25" customHeight="1" x14ac:dyDescent="0.25">
      <c r="A116" s="157" t="s">
        <v>299</v>
      </c>
      <c r="B116" s="176" t="s">
        <v>360</v>
      </c>
      <c r="C116" s="177">
        <f>SUM(C117:C122)</f>
        <v>0</v>
      </c>
      <c r="D116" s="177">
        <f t="shared" ref="D116" si="31">SUM(D117:D122)</f>
        <v>428.61</v>
      </c>
      <c r="E116" s="129"/>
      <c r="F116" s="124">
        <f t="shared" si="23"/>
        <v>428.61</v>
      </c>
    </row>
    <row r="117" spans="1:6" ht="97.5" customHeight="1" x14ac:dyDescent="0.25">
      <c r="A117" s="164" t="s">
        <v>300</v>
      </c>
      <c r="B117" s="178" t="s">
        <v>360</v>
      </c>
      <c r="C117" s="175">
        <v>0</v>
      </c>
      <c r="D117" s="175">
        <v>4</v>
      </c>
      <c r="E117" s="129"/>
      <c r="F117" s="130">
        <f t="shared" si="23"/>
        <v>4</v>
      </c>
    </row>
    <row r="118" spans="1:6" ht="94.5" customHeight="1" x14ac:dyDescent="0.25">
      <c r="A118" s="164" t="s">
        <v>301</v>
      </c>
      <c r="B118" s="178" t="s">
        <v>360</v>
      </c>
      <c r="C118" s="175">
        <v>0</v>
      </c>
      <c r="D118" s="175">
        <v>25</v>
      </c>
      <c r="E118" s="129"/>
      <c r="F118" s="130">
        <f t="shared" si="23"/>
        <v>25</v>
      </c>
    </row>
    <row r="119" spans="1:6" ht="87.75" customHeight="1" x14ac:dyDescent="0.25">
      <c r="A119" s="164" t="s">
        <v>302</v>
      </c>
      <c r="B119" s="178" t="s">
        <v>360</v>
      </c>
      <c r="C119" s="175">
        <v>0</v>
      </c>
      <c r="D119" s="175">
        <v>0</v>
      </c>
      <c r="E119" s="129"/>
      <c r="F119" s="130">
        <f t="shared" si="23"/>
        <v>0</v>
      </c>
    </row>
    <row r="120" spans="1:6" ht="65.25" customHeight="1" x14ac:dyDescent="0.25">
      <c r="A120" s="164" t="s">
        <v>361</v>
      </c>
      <c r="B120" s="178" t="s">
        <v>360</v>
      </c>
      <c r="C120" s="175">
        <v>0</v>
      </c>
      <c r="D120" s="175">
        <v>232.33</v>
      </c>
      <c r="E120" s="129"/>
      <c r="F120" s="130">
        <f t="shared" si="23"/>
        <v>232.33</v>
      </c>
    </row>
    <row r="121" spans="1:6" ht="76.5" customHeight="1" x14ac:dyDescent="0.25">
      <c r="A121" s="164" t="s">
        <v>303</v>
      </c>
      <c r="B121" s="178" t="s">
        <v>360</v>
      </c>
      <c r="C121" s="175">
        <v>0</v>
      </c>
      <c r="D121" s="175">
        <v>5</v>
      </c>
      <c r="E121" s="129"/>
      <c r="F121" s="130">
        <f t="shared" si="23"/>
        <v>5</v>
      </c>
    </row>
    <row r="122" spans="1:6" ht="102.75" customHeight="1" x14ac:dyDescent="0.25">
      <c r="A122" s="164" t="s">
        <v>362</v>
      </c>
      <c r="B122" s="178" t="s">
        <v>360</v>
      </c>
      <c r="C122" s="175">
        <v>0</v>
      </c>
      <c r="D122" s="175">
        <v>162.28</v>
      </c>
      <c r="E122" s="129"/>
      <c r="F122" s="130">
        <f t="shared" si="23"/>
        <v>162.28</v>
      </c>
    </row>
    <row r="123" spans="1:6" ht="78.75" customHeight="1" x14ac:dyDescent="0.25">
      <c r="A123" s="157" t="s">
        <v>304</v>
      </c>
      <c r="B123" s="176" t="s">
        <v>363</v>
      </c>
      <c r="C123" s="177">
        <v>0</v>
      </c>
      <c r="D123" s="177">
        <v>27.82</v>
      </c>
      <c r="E123" s="129"/>
      <c r="F123" s="130">
        <f t="shared" si="23"/>
        <v>27.82</v>
      </c>
    </row>
    <row r="124" spans="1:6" ht="124.5" customHeight="1" x14ac:dyDescent="0.25">
      <c r="A124" s="157" t="s">
        <v>443</v>
      </c>
      <c r="B124" s="176" t="s">
        <v>298</v>
      </c>
      <c r="C124" s="177"/>
      <c r="D124" s="177">
        <v>80</v>
      </c>
      <c r="E124" s="129"/>
      <c r="F124" s="130">
        <f t="shared" si="23"/>
        <v>80</v>
      </c>
    </row>
    <row r="125" spans="1:6" ht="75" customHeight="1" x14ac:dyDescent="0.25">
      <c r="A125" s="157" t="s">
        <v>364</v>
      </c>
      <c r="B125" s="176" t="s">
        <v>365</v>
      </c>
      <c r="C125" s="177">
        <v>0</v>
      </c>
      <c r="D125" s="177">
        <v>20.02</v>
      </c>
      <c r="E125" s="129"/>
      <c r="F125" s="124">
        <f t="shared" si="23"/>
        <v>20.02</v>
      </c>
    </row>
    <row r="126" spans="1:6" ht="27" customHeight="1" x14ac:dyDescent="0.25">
      <c r="A126" s="144" t="s">
        <v>60</v>
      </c>
      <c r="B126" s="122" t="s">
        <v>61</v>
      </c>
      <c r="C126" s="123">
        <f>C127+C131</f>
        <v>0</v>
      </c>
      <c r="D126" s="123">
        <f>D129</f>
        <v>2</v>
      </c>
      <c r="E126" s="123"/>
      <c r="F126" s="124">
        <f t="shared" si="23"/>
        <v>2</v>
      </c>
    </row>
    <row r="127" spans="1:6" ht="45.75" customHeight="1" x14ac:dyDescent="0.25">
      <c r="A127" s="144" t="s">
        <v>62</v>
      </c>
      <c r="B127" s="122" t="s">
        <v>406</v>
      </c>
      <c r="C127" s="139">
        <f>C128+C129</f>
        <v>0</v>
      </c>
      <c r="D127" s="139">
        <f>D128+D129</f>
        <v>2.86</v>
      </c>
      <c r="E127" s="123"/>
      <c r="F127" s="124">
        <f t="shared" si="23"/>
        <v>2.86</v>
      </c>
    </row>
    <row r="128" spans="1:6" ht="39" customHeight="1" x14ac:dyDescent="0.25">
      <c r="A128" s="146" t="s">
        <v>63</v>
      </c>
      <c r="B128" s="126" t="s">
        <v>406</v>
      </c>
      <c r="C128" s="128">
        <v>0</v>
      </c>
      <c r="D128" s="128">
        <v>0.86</v>
      </c>
      <c r="E128" s="129"/>
      <c r="F128" s="130">
        <f t="shared" si="23"/>
        <v>0.86</v>
      </c>
    </row>
    <row r="129" spans="1:6" ht="46.5" customHeight="1" x14ac:dyDescent="0.25">
      <c r="A129" s="146" t="s">
        <v>206</v>
      </c>
      <c r="B129" s="126" t="s">
        <v>406</v>
      </c>
      <c r="C129" s="128">
        <v>0</v>
      </c>
      <c r="D129" s="128">
        <v>2</v>
      </c>
      <c r="E129" s="129"/>
      <c r="F129" s="130">
        <f t="shared" si="23"/>
        <v>2</v>
      </c>
    </row>
    <row r="130" spans="1:6" ht="25.5" customHeight="1" x14ac:dyDescent="0.25">
      <c r="A130" s="179" t="s">
        <v>444</v>
      </c>
      <c r="B130" s="180" t="s">
        <v>445</v>
      </c>
      <c r="C130" s="128"/>
      <c r="D130" s="128"/>
      <c r="E130" s="129"/>
      <c r="F130" s="130">
        <f t="shared" si="23"/>
        <v>0</v>
      </c>
    </row>
    <row r="131" spans="1:6" ht="28.5" customHeight="1" x14ac:dyDescent="0.25">
      <c r="A131" s="144" t="s">
        <v>305</v>
      </c>
      <c r="B131" s="122" t="s">
        <v>306</v>
      </c>
      <c r="C131" s="139">
        <v>0</v>
      </c>
      <c r="D131" s="139">
        <v>0</v>
      </c>
      <c r="E131" s="123"/>
      <c r="F131" s="124">
        <f t="shared" si="23"/>
        <v>0</v>
      </c>
    </row>
    <row r="132" spans="1:6" ht="36" customHeight="1" x14ac:dyDescent="0.25">
      <c r="A132" s="146" t="s">
        <v>366</v>
      </c>
      <c r="B132" s="126" t="s">
        <v>367</v>
      </c>
      <c r="C132" s="128">
        <v>0</v>
      </c>
      <c r="D132" s="128">
        <v>0</v>
      </c>
      <c r="E132" s="129"/>
      <c r="F132" s="130">
        <f t="shared" ref="F132:F182" si="32">D132-C132</f>
        <v>0</v>
      </c>
    </row>
    <row r="133" spans="1:6" ht="35.25" customHeight="1" x14ac:dyDescent="0.25">
      <c r="A133" s="181" t="s">
        <v>446</v>
      </c>
      <c r="B133" s="126" t="s">
        <v>367</v>
      </c>
      <c r="C133" s="128"/>
      <c r="D133" s="128"/>
      <c r="E133" s="129"/>
      <c r="F133" s="130">
        <f t="shared" si="32"/>
        <v>0</v>
      </c>
    </row>
    <row r="134" spans="1:6" ht="22.5" customHeight="1" x14ac:dyDescent="0.25">
      <c r="A134" s="182" t="s">
        <v>64</v>
      </c>
      <c r="B134" s="183" t="s">
        <v>65</v>
      </c>
      <c r="C134" s="184">
        <f>SUM(C135+C175+C177+C179)</f>
        <v>1764870.3499999999</v>
      </c>
      <c r="D134" s="184">
        <f>SUM(D135+D175+D177+D179)</f>
        <v>459118.39999999997</v>
      </c>
      <c r="E134" s="159">
        <f t="shared" si="25"/>
        <v>26.014284845342889</v>
      </c>
      <c r="F134" s="124">
        <f t="shared" si="32"/>
        <v>-1305751.95</v>
      </c>
    </row>
    <row r="135" spans="1:6" ht="46.5" customHeight="1" x14ac:dyDescent="0.25">
      <c r="A135" s="125" t="s">
        <v>66</v>
      </c>
      <c r="B135" s="122" t="s">
        <v>67</v>
      </c>
      <c r="C135" s="184">
        <f>SUM(C136+C139+C154+C172)</f>
        <v>1764870.3499999999</v>
      </c>
      <c r="D135" s="184">
        <f>SUM(D136+D139+D154+D172)</f>
        <v>465451.67</v>
      </c>
      <c r="E135" s="159">
        <f t="shared" si="25"/>
        <v>26.373136700948034</v>
      </c>
      <c r="F135" s="124">
        <f t="shared" si="32"/>
        <v>-1299418.68</v>
      </c>
    </row>
    <row r="136" spans="1:6" ht="34.5" customHeight="1" x14ac:dyDescent="0.25">
      <c r="A136" s="121" t="s">
        <v>220</v>
      </c>
      <c r="B136" s="122" t="s">
        <v>307</v>
      </c>
      <c r="C136" s="184">
        <f>SUM(C137+C138)</f>
        <v>617768</v>
      </c>
      <c r="D136" s="184">
        <f t="shared" ref="D136" si="33">SUM(D137+D138)</f>
        <v>10099</v>
      </c>
      <c r="E136" s="159">
        <f t="shared" si="25"/>
        <v>1.6347560896647284</v>
      </c>
      <c r="F136" s="124">
        <f t="shared" si="32"/>
        <v>-607669</v>
      </c>
    </row>
    <row r="137" spans="1:6" ht="55.5" customHeight="1" x14ac:dyDescent="0.25">
      <c r="A137" s="125" t="s">
        <v>221</v>
      </c>
      <c r="B137" s="126" t="s">
        <v>368</v>
      </c>
      <c r="C137" s="128">
        <f>483132+13446</f>
        <v>496578</v>
      </c>
      <c r="D137" s="128">
        <v>0</v>
      </c>
      <c r="E137" s="129">
        <f t="shared" si="25"/>
        <v>0</v>
      </c>
      <c r="F137" s="130">
        <f t="shared" si="32"/>
        <v>-496578</v>
      </c>
    </row>
    <row r="138" spans="1:6" ht="44.25" customHeight="1" x14ac:dyDescent="0.25">
      <c r="A138" s="125" t="s">
        <v>308</v>
      </c>
      <c r="B138" s="126" t="s">
        <v>309</v>
      </c>
      <c r="C138" s="128">
        <f>110986+10204</f>
        <v>121190</v>
      </c>
      <c r="D138" s="128">
        <v>10099</v>
      </c>
      <c r="E138" s="129">
        <f t="shared" si="25"/>
        <v>8.3331958082350024</v>
      </c>
      <c r="F138" s="130">
        <f t="shared" si="32"/>
        <v>-111091</v>
      </c>
    </row>
    <row r="139" spans="1:6" ht="45" customHeight="1" x14ac:dyDescent="0.25">
      <c r="A139" s="121" t="s">
        <v>222</v>
      </c>
      <c r="B139" s="122" t="s">
        <v>310</v>
      </c>
      <c r="C139" s="159">
        <f>SUM(C140:C147)</f>
        <v>548343.15</v>
      </c>
      <c r="D139" s="159">
        <f t="shared" ref="D139" si="34">SUM(D140:D147)</f>
        <v>228419.01</v>
      </c>
      <c r="E139" s="159">
        <f t="shared" si="25"/>
        <v>41.65621654980098</v>
      </c>
      <c r="F139" s="124">
        <f t="shared" si="32"/>
        <v>-319924.14</v>
      </c>
    </row>
    <row r="140" spans="1:6" ht="59.25" customHeight="1" x14ac:dyDescent="0.25">
      <c r="A140" s="185" t="s">
        <v>369</v>
      </c>
      <c r="B140" s="186" t="s">
        <v>370</v>
      </c>
      <c r="C140" s="129">
        <v>21345.4</v>
      </c>
      <c r="D140" s="129">
        <v>0</v>
      </c>
      <c r="E140" s="129">
        <f t="shared" si="25"/>
        <v>0</v>
      </c>
      <c r="F140" s="130">
        <f t="shared" si="32"/>
        <v>-21345.4</v>
      </c>
    </row>
    <row r="141" spans="1:6" ht="153" customHeight="1" x14ac:dyDescent="0.25">
      <c r="A141" s="125" t="s">
        <v>371</v>
      </c>
      <c r="B141" s="155" t="s">
        <v>372</v>
      </c>
      <c r="C141" s="129">
        <v>26207.08</v>
      </c>
      <c r="D141" s="129">
        <v>2137.89</v>
      </c>
      <c r="E141" s="129">
        <f t="shared" si="25"/>
        <v>8.157681054127357</v>
      </c>
      <c r="F141" s="130">
        <f t="shared" si="32"/>
        <v>-24069.190000000002</v>
      </c>
    </row>
    <row r="142" spans="1:6" ht="118.5" customHeight="1" x14ac:dyDescent="0.25">
      <c r="A142" s="125" t="s">
        <v>373</v>
      </c>
      <c r="B142" s="155" t="s">
        <v>374</v>
      </c>
      <c r="C142" s="129">
        <v>1833.9</v>
      </c>
      <c r="D142" s="129">
        <v>149.6</v>
      </c>
      <c r="E142" s="129">
        <f t="shared" si="25"/>
        <v>8.1574785975244009</v>
      </c>
      <c r="F142" s="130">
        <f t="shared" si="32"/>
        <v>-1684.3000000000002</v>
      </c>
    </row>
    <row r="143" spans="1:6" ht="31.5" customHeight="1" x14ac:dyDescent="0.25">
      <c r="A143" s="185" t="s">
        <v>375</v>
      </c>
      <c r="B143" s="186" t="s">
        <v>376</v>
      </c>
      <c r="C143" s="129">
        <v>225.17</v>
      </c>
      <c r="D143" s="129">
        <v>225.17</v>
      </c>
      <c r="E143" s="129">
        <f t="shared" si="25"/>
        <v>100</v>
      </c>
      <c r="F143" s="130">
        <f t="shared" si="32"/>
        <v>0</v>
      </c>
    </row>
    <row r="144" spans="1:6" ht="45.75" customHeight="1" x14ac:dyDescent="0.25">
      <c r="A144" s="125" t="s">
        <v>381</v>
      </c>
      <c r="B144" s="126" t="s">
        <v>382</v>
      </c>
      <c r="C144" s="129">
        <v>1076.9000000000001</v>
      </c>
      <c r="D144" s="129">
        <v>0</v>
      </c>
      <c r="E144" s="129">
        <f t="shared" si="25"/>
        <v>0</v>
      </c>
      <c r="F144" s="130">
        <f t="shared" si="32"/>
        <v>-1076.9000000000001</v>
      </c>
    </row>
    <row r="145" spans="1:6" ht="71.25" customHeight="1" x14ac:dyDescent="0.25">
      <c r="A145" s="185" t="s">
        <v>377</v>
      </c>
      <c r="B145" s="186" t="s">
        <v>378</v>
      </c>
      <c r="C145" s="129">
        <v>438190.9</v>
      </c>
      <c r="D145" s="129">
        <v>202586.65</v>
      </c>
      <c r="E145" s="129">
        <f t="shared" si="25"/>
        <v>46.232509620806816</v>
      </c>
      <c r="F145" s="130">
        <f t="shared" si="32"/>
        <v>-235604.25000000003</v>
      </c>
    </row>
    <row r="146" spans="1:6" ht="46.5" customHeight="1" x14ac:dyDescent="0.25">
      <c r="A146" s="185" t="s">
        <v>379</v>
      </c>
      <c r="B146" s="186" t="s">
        <v>380</v>
      </c>
      <c r="C146" s="129">
        <v>530.1</v>
      </c>
      <c r="D146" s="129">
        <v>530.1</v>
      </c>
      <c r="E146" s="129">
        <f t="shared" si="25"/>
        <v>100</v>
      </c>
      <c r="F146" s="130">
        <f t="shared" si="32"/>
        <v>0</v>
      </c>
    </row>
    <row r="147" spans="1:6" ht="33" customHeight="1" x14ac:dyDescent="0.25">
      <c r="A147" s="121" t="s">
        <v>311</v>
      </c>
      <c r="B147" s="122" t="s">
        <v>312</v>
      </c>
      <c r="C147" s="173">
        <f>SUM(C148:C153)</f>
        <v>58933.7</v>
      </c>
      <c r="D147" s="173">
        <f t="shared" ref="D147" si="35">SUM(D148:D153)</f>
        <v>22789.599999999999</v>
      </c>
      <c r="E147" s="159">
        <f t="shared" ref="E147:E182" si="36">D147/C147*100</f>
        <v>38.669895153367257</v>
      </c>
      <c r="F147" s="124">
        <f t="shared" si="32"/>
        <v>-36144.1</v>
      </c>
    </row>
    <row r="148" spans="1:6" ht="33" customHeight="1" x14ac:dyDescent="0.25">
      <c r="A148" s="125" t="s">
        <v>383</v>
      </c>
      <c r="B148" s="126" t="s">
        <v>384</v>
      </c>
      <c r="C148" s="128">
        <v>400</v>
      </c>
      <c r="D148" s="128">
        <v>0</v>
      </c>
      <c r="E148" s="129">
        <f t="shared" si="36"/>
        <v>0</v>
      </c>
      <c r="F148" s="130">
        <f t="shared" si="32"/>
        <v>-400</v>
      </c>
    </row>
    <row r="149" spans="1:6" ht="57.75" customHeight="1" x14ac:dyDescent="0.25">
      <c r="A149" s="187" t="s">
        <v>447</v>
      </c>
      <c r="B149" s="126" t="s">
        <v>448</v>
      </c>
      <c r="C149" s="128"/>
      <c r="D149" s="128"/>
      <c r="E149" s="129"/>
      <c r="F149" s="130">
        <f t="shared" si="32"/>
        <v>0</v>
      </c>
    </row>
    <row r="150" spans="1:6" ht="117" customHeight="1" x14ac:dyDescent="0.25">
      <c r="A150" s="187" t="s">
        <v>447</v>
      </c>
      <c r="B150" s="155" t="s">
        <v>449</v>
      </c>
      <c r="C150" s="128"/>
      <c r="D150" s="128"/>
      <c r="E150" s="129"/>
      <c r="F150" s="130">
        <f t="shared" si="32"/>
        <v>0</v>
      </c>
    </row>
    <row r="151" spans="1:6" ht="135.75" customHeight="1" x14ac:dyDescent="0.25">
      <c r="A151" s="125" t="s">
        <v>383</v>
      </c>
      <c r="B151" s="126" t="s">
        <v>385</v>
      </c>
      <c r="C151" s="128">
        <v>616</v>
      </c>
      <c r="D151" s="128">
        <v>0</v>
      </c>
      <c r="E151" s="129">
        <f t="shared" si="36"/>
        <v>0</v>
      </c>
      <c r="F151" s="130">
        <f t="shared" si="32"/>
        <v>-616</v>
      </c>
    </row>
    <row r="152" spans="1:6" ht="58.5" customHeight="1" x14ac:dyDescent="0.25">
      <c r="A152" s="125" t="s">
        <v>313</v>
      </c>
      <c r="B152" s="126" t="s">
        <v>314</v>
      </c>
      <c r="C152" s="128">
        <v>45300</v>
      </c>
      <c r="D152" s="128">
        <v>20385</v>
      </c>
      <c r="E152" s="129">
        <f t="shared" si="36"/>
        <v>45</v>
      </c>
      <c r="F152" s="130">
        <f t="shared" si="32"/>
        <v>-24915</v>
      </c>
    </row>
    <row r="153" spans="1:6" ht="87.75" customHeight="1" x14ac:dyDescent="0.25">
      <c r="A153" s="125" t="s">
        <v>313</v>
      </c>
      <c r="B153" s="126" t="s">
        <v>315</v>
      </c>
      <c r="C153" s="128">
        <v>12617.7</v>
      </c>
      <c r="D153" s="128">
        <v>2404.6</v>
      </c>
      <c r="E153" s="129">
        <f t="shared" si="36"/>
        <v>19.057355936501896</v>
      </c>
      <c r="F153" s="130">
        <f t="shared" si="32"/>
        <v>-10213.1</v>
      </c>
    </row>
    <row r="154" spans="1:6" ht="36" customHeight="1" x14ac:dyDescent="0.25">
      <c r="A154" s="121" t="s">
        <v>223</v>
      </c>
      <c r="B154" s="122" t="s">
        <v>316</v>
      </c>
      <c r="C154" s="173">
        <f>SUM(C155+C156+C165+C166+C169+C168+C167)</f>
        <v>596859.4</v>
      </c>
      <c r="D154" s="173">
        <f t="shared" ref="D154" si="37">SUM(D155+D156+D165+D166+D169+D168+D167)</f>
        <v>226458.71</v>
      </c>
      <c r="E154" s="159">
        <f t="shared" si="36"/>
        <v>37.941717932229935</v>
      </c>
      <c r="F154" s="124">
        <f t="shared" si="32"/>
        <v>-370400.69000000006</v>
      </c>
    </row>
    <row r="155" spans="1:6" ht="64.5" customHeight="1" x14ac:dyDescent="0.25">
      <c r="A155" s="125" t="s">
        <v>224</v>
      </c>
      <c r="B155" s="126" t="s">
        <v>225</v>
      </c>
      <c r="C155" s="128">
        <v>17213.599999999999</v>
      </c>
      <c r="D155" s="128">
        <v>10451.17</v>
      </c>
      <c r="E155" s="129">
        <f t="shared" si="36"/>
        <v>60.714609378630854</v>
      </c>
      <c r="F155" s="130">
        <f t="shared" si="32"/>
        <v>-6762.4299999999985</v>
      </c>
    </row>
    <row r="156" spans="1:6" ht="54" customHeight="1" x14ac:dyDescent="0.25">
      <c r="A156" s="188" t="s">
        <v>317</v>
      </c>
      <c r="B156" s="189" t="s">
        <v>68</v>
      </c>
      <c r="C156" s="190">
        <f t="shared" ref="C156:D156" si="38">SUM(C157:C164)</f>
        <v>81018.099999999991</v>
      </c>
      <c r="D156" s="190">
        <f t="shared" si="38"/>
        <v>41232.099999999991</v>
      </c>
      <c r="E156" s="191">
        <f t="shared" si="36"/>
        <v>50.892454895881286</v>
      </c>
      <c r="F156" s="124">
        <f t="shared" si="32"/>
        <v>-39786</v>
      </c>
    </row>
    <row r="157" spans="1:6" ht="102" customHeight="1" x14ac:dyDescent="0.25">
      <c r="A157" s="125" t="s">
        <v>226</v>
      </c>
      <c r="B157" s="126" t="s">
        <v>318</v>
      </c>
      <c r="C157" s="128">
        <v>311</v>
      </c>
      <c r="D157" s="128">
        <v>155.5</v>
      </c>
      <c r="E157" s="129">
        <f t="shared" si="36"/>
        <v>50</v>
      </c>
      <c r="F157" s="130">
        <f t="shared" si="32"/>
        <v>-155.5</v>
      </c>
    </row>
    <row r="158" spans="1:6" ht="98.25" customHeight="1" x14ac:dyDescent="0.25">
      <c r="A158" s="125" t="s">
        <v>226</v>
      </c>
      <c r="B158" s="126" t="s">
        <v>319</v>
      </c>
      <c r="C158" s="128">
        <v>75690</v>
      </c>
      <c r="D158" s="128">
        <v>40042.559999999998</v>
      </c>
      <c r="E158" s="129">
        <f t="shared" si="36"/>
        <v>52.903369005152591</v>
      </c>
      <c r="F158" s="130">
        <f t="shared" si="32"/>
        <v>-35647.440000000002</v>
      </c>
    </row>
    <row r="159" spans="1:6" ht="90" customHeight="1" x14ac:dyDescent="0.25">
      <c r="A159" s="125" t="s">
        <v>226</v>
      </c>
      <c r="B159" s="126" t="s">
        <v>320</v>
      </c>
      <c r="C159" s="128">
        <v>0.2</v>
      </c>
      <c r="D159" s="128">
        <v>0.2</v>
      </c>
      <c r="E159" s="129">
        <f t="shared" si="36"/>
        <v>100</v>
      </c>
      <c r="F159" s="130">
        <f t="shared" si="32"/>
        <v>0</v>
      </c>
    </row>
    <row r="160" spans="1:6" ht="57.75" customHeight="1" x14ac:dyDescent="0.25">
      <c r="A160" s="125" t="s">
        <v>226</v>
      </c>
      <c r="B160" s="126" t="s">
        <v>321</v>
      </c>
      <c r="C160" s="128">
        <v>115.2</v>
      </c>
      <c r="D160" s="128">
        <v>115.2</v>
      </c>
      <c r="E160" s="129">
        <f t="shared" si="36"/>
        <v>100</v>
      </c>
      <c r="F160" s="130">
        <f t="shared" si="32"/>
        <v>0</v>
      </c>
    </row>
    <row r="161" spans="1:6" ht="90.75" customHeight="1" x14ac:dyDescent="0.25">
      <c r="A161" s="125" t="s">
        <v>226</v>
      </c>
      <c r="B161" s="140" t="s">
        <v>322</v>
      </c>
      <c r="C161" s="128">
        <v>2371</v>
      </c>
      <c r="D161" s="128">
        <v>0</v>
      </c>
      <c r="E161" s="129">
        <f t="shared" si="36"/>
        <v>0</v>
      </c>
      <c r="F161" s="130">
        <f t="shared" si="32"/>
        <v>-2371</v>
      </c>
    </row>
    <row r="162" spans="1:6" ht="107.25" customHeight="1" x14ac:dyDescent="0.25">
      <c r="A162" s="125" t="s">
        <v>226</v>
      </c>
      <c r="B162" s="126" t="s">
        <v>323</v>
      </c>
      <c r="C162" s="128">
        <v>0.2</v>
      </c>
      <c r="D162" s="128">
        <v>0.14000000000000001</v>
      </c>
      <c r="E162" s="129">
        <f t="shared" si="36"/>
        <v>70</v>
      </c>
      <c r="F162" s="130">
        <f t="shared" si="32"/>
        <v>-0.06</v>
      </c>
    </row>
    <row r="163" spans="1:6" ht="79.5" customHeight="1" x14ac:dyDescent="0.25">
      <c r="A163" s="125" t="s">
        <v>226</v>
      </c>
      <c r="B163" s="126" t="s">
        <v>324</v>
      </c>
      <c r="C163" s="128">
        <v>940.3</v>
      </c>
      <c r="D163" s="128">
        <v>918.5</v>
      </c>
      <c r="E163" s="129">
        <f t="shared" si="36"/>
        <v>97.681590981601616</v>
      </c>
      <c r="F163" s="130">
        <f t="shared" si="32"/>
        <v>-21.799999999999955</v>
      </c>
    </row>
    <row r="164" spans="1:6" ht="153" customHeight="1" x14ac:dyDescent="0.25">
      <c r="A164" s="125" t="s">
        <v>227</v>
      </c>
      <c r="B164" s="126" t="s">
        <v>325</v>
      </c>
      <c r="C164" s="128">
        <v>1590.2</v>
      </c>
      <c r="D164" s="128">
        <v>0</v>
      </c>
      <c r="E164" s="129">
        <f t="shared" si="36"/>
        <v>0</v>
      </c>
      <c r="F164" s="130">
        <f t="shared" si="32"/>
        <v>-1590.2</v>
      </c>
    </row>
    <row r="165" spans="1:6" ht="89.25" x14ac:dyDescent="0.25">
      <c r="A165" s="125" t="s">
        <v>228</v>
      </c>
      <c r="B165" s="126" t="s">
        <v>326</v>
      </c>
      <c r="C165" s="128">
        <v>48.6</v>
      </c>
      <c r="D165" s="128">
        <v>0</v>
      </c>
      <c r="E165" s="129">
        <f t="shared" si="36"/>
        <v>0</v>
      </c>
      <c r="F165" s="130">
        <f t="shared" si="32"/>
        <v>-48.6</v>
      </c>
    </row>
    <row r="166" spans="1:6" ht="48" customHeight="1" x14ac:dyDescent="0.25">
      <c r="A166" s="125" t="s">
        <v>229</v>
      </c>
      <c r="B166" s="126" t="s">
        <v>327</v>
      </c>
      <c r="C166" s="128">
        <v>16915.8</v>
      </c>
      <c r="D166" s="128">
        <v>6778.82</v>
      </c>
      <c r="E166" s="129">
        <f t="shared" si="36"/>
        <v>40.073895411390538</v>
      </c>
      <c r="F166" s="130">
        <f t="shared" si="32"/>
        <v>-10136.98</v>
      </c>
    </row>
    <row r="167" spans="1:6" ht="75" customHeight="1" x14ac:dyDescent="0.25">
      <c r="A167" s="125" t="s">
        <v>407</v>
      </c>
      <c r="B167" s="126" t="s">
        <v>408</v>
      </c>
      <c r="C167" s="128">
        <v>84.4</v>
      </c>
      <c r="D167" s="128">
        <v>35.020000000000003</v>
      </c>
      <c r="E167" s="129">
        <f t="shared" si="36"/>
        <v>41.492890995260659</v>
      </c>
      <c r="F167" s="130">
        <f t="shared" si="32"/>
        <v>-49.38</v>
      </c>
    </row>
    <row r="168" spans="1:6" ht="38.25" x14ac:dyDescent="0.25">
      <c r="A168" s="125" t="s">
        <v>328</v>
      </c>
      <c r="B168" s="192" t="s">
        <v>329</v>
      </c>
      <c r="C168" s="128">
        <v>639.9</v>
      </c>
      <c r="D168" s="128">
        <v>0</v>
      </c>
      <c r="E168" s="129">
        <f t="shared" si="36"/>
        <v>0</v>
      </c>
      <c r="F168" s="130">
        <f t="shared" si="32"/>
        <v>-639.9</v>
      </c>
    </row>
    <row r="169" spans="1:6" ht="25.5" x14ac:dyDescent="0.25">
      <c r="A169" s="121" t="s">
        <v>230</v>
      </c>
      <c r="B169" s="122" t="s">
        <v>69</v>
      </c>
      <c r="C169" s="173">
        <f>SUM(C170+C171)</f>
        <v>480939</v>
      </c>
      <c r="D169" s="173">
        <f t="shared" ref="D169" si="39">SUM(D170+D171)</f>
        <v>167961.60000000001</v>
      </c>
      <c r="E169" s="159">
        <f t="shared" si="36"/>
        <v>34.923680549924214</v>
      </c>
      <c r="F169" s="124">
        <f t="shared" si="32"/>
        <v>-312977.40000000002</v>
      </c>
    </row>
    <row r="170" spans="1:6" ht="76.5" x14ac:dyDescent="0.25">
      <c r="A170" s="125" t="s">
        <v>231</v>
      </c>
      <c r="B170" s="155" t="s">
        <v>232</v>
      </c>
      <c r="C170" s="128">
        <f>188217+2018</f>
        <v>190235</v>
      </c>
      <c r="D170" s="128">
        <v>66793.600000000006</v>
      </c>
      <c r="E170" s="129">
        <f t="shared" si="36"/>
        <v>35.111099429652803</v>
      </c>
      <c r="F170" s="130">
        <f t="shared" si="32"/>
        <v>-123441.4</v>
      </c>
    </row>
    <row r="171" spans="1:6" ht="140.25" x14ac:dyDescent="0.25">
      <c r="A171" s="125" t="s">
        <v>231</v>
      </c>
      <c r="B171" s="155" t="s">
        <v>330</v>
      </c>
      <c r="C171" s="128">
        <f>289561+1143</f>
        <v>290704</v>
      </c>
      <c r="D171" s="128">
        <v>101168</v>
      </c>
      <c r="E171" s="129">
        <f t="shared" si="36"/>
        <v>34.801034729484286</v>
      </c>
      <c r="F171" s="130">
        <f t="shared" si="32"/>
        <v>-189536</v>
      </c>
    </row>
    <row r="172" spans="1:6" ht="31.5" x14ac:dyDescent="0.25">
      <c r="A172" s="121" t="s">
        <v>450</v>
      </c>
      <c r="B172" s="193" t="s">
        <v>451</v>
      </c>
      <c r="C172" s="184">
        <f>SUM(C173:C174)</f>
        <v>1899.8</v>
      </c>
      <c r="D172" s="184">
        <f>SUM(D174)</f>
        <v>474.95</v>
      </c>
      <c r="E172" s="159"/>
      <c r="F172" s="124">
        <f t="shared" si="32"/>
        <v>-1424.85</v>
      </c>
    </row>
    <row r="173" spans="1:6" ht="153" x14ac:dyDescent="0.25">
      <c r="A173" s="125" t="s">
        <v>452</v>
      </c>
      <c r="B173" s="126" t="s">
        <v>453</v>
      </c>
      <c r="C173" s="194">
        <v>0</v>
      </c>
      <c r="D173" s="194">
        <v>0</v>
      </c>
      <c r="E173" s="129"/>
      <c r="F173" s="130">
        <f t="shared" si="32"/>
        <v>0</v>
      </c>
    </row>
    <row r="174" spans="1:6" ht="153" x14ac:dyDescent="0.25">
      <c r="A174" s="195" t="s">
        <v>454</v>
      </c>
      <c r="B174" s="155" t="s">
        <v>453</v>
      </c>
      <c r="C174" s="194">
        <v>1899.8</v>
      </c>
      <c r="D174" s="194">
        <v>474.95</v>
      </c>
      <c r="E174" s="129"/>
      <c r="F174" s="130">
        <f t="shared" si="32"/>
        <v>-1424.85</v>
      </c>
    </row>
    <row r="175" spans="1:6" ht="25.5" x14ac:dyDescent="0.25">
      <c r="A175" s="196" t="s">
        <v>386</v>
      </c>
      <c r="B175" s="122" t="s">
        <v>387</v>
      </c>
      <c r="C175" s="184">
        <f>SUM(C176)</f>
        <v>0</v>
      </c>
      <c r="D175" s="184">
        <f t="shared" ref="D175" si="40">SUM(D176)</f>
        <v>50</v>
      </c>
      <c r="E175" s="159"/>
      <c r="F175" s="124">
        <f t="shared" si="32"/>
        <v>50</v>
      </c>
    </row>
    <row r="176" spans="1:6" ht="25.5" x14ac:dyDescent="0.25">
      <c r="A176" s="197" t="s">
        <v>388</v>
      </c>
      <c r="B176" s="126" t="s">
        <v>387</v>
      </c>
      <c r="C176" s="194">
        <v>0</v>
      </c>
      <c r="D176" s="128">
        <v>50</v>
      </c>
      <c r="E176" s="129"/>
      <c r="F176" s="130">
        <f t="shared" si="32"/>
        <v>50</v>
      </c>
    </row>
    <row r="177" spans="1:6" ht="38.25" x14ac:dyDescent="0.25">
      <c r="A177" s="121" t="s">
        <v>455</v>
      </c>
      <c r="B177" s="122" t="s">
        <v>456</v>
      </c>
      <c r="C177" s="159">
        <f>SUM(C178)</f>
        <v>0</v>
      </c>
      <c r="D177" s="159">
        <f t="shared" ref="D177" si="41">SUM(D178)</f>
        <v>0</v>
      </c>
      <c r="E177" s="159"/>
      <c r="F177" s="124">
        <f t="shared" si="32"/>
        <v>0</v>
      </c>
    </row>
    <row r="178" spans="1:6" ht="40.5" customHeight="1" x14ac:dyDescent="0.25">
      <c r="A178" s="125" t="s">
        <v>457</v>
      </c>
      <c r="B178" s="126" t="s">
        <v>458</v>
      </c>
      <c r="C178" s="194">
        <v>0</v>
      </c>
      <c r="D178" s="128">
        <v>0</v>
      </c>
      <c r="E178" s="129"/>
      <c r="F178" s="130">
        <f t="shared" si="32"/>
        <v>0</v>
      </c>
    </row>
    <row r="179" spans="1:6" ht="63.75" x14ac:dyDescent="0.25">
      <c r="A179" s="121" t="s">
        <v>331</v>
      </c>
      <c r="B179" s="122" t="s">
        <v>409</v>
      </c>
      <c r="C179" s="184">
        <f>SUM(C180:C181)</f>
        <v>0</v>
      </c>
      <c r="D179" s="184">
        <f t="shared" ref="D179" si="42">SUM(D180:D181)</f>
        <v>-6383.27</v>
      </c>
      <c r="E179" s="159"/>
      <c r="F179" s="124">
        <f t="shared" si="32"/>
        <v>-6383.27</v>
      </c>
    </row>
    <row r="180" spans="1:6" ht="76.5" x14ac:dyDescent="0.25">
      <c r="A180" s="125" t="s">
        <v>333</v>
      </c>
      <c r="B180" s="126" t="s">
        <v>332</v>
      </c>
      <c r="C180" s="194">
        <v>0</v>
      </c>
      <c r="D180" s="128">
        <v>-1508.65</v>
      </c>
      <c r="E180" s="159"/>
      <c r="F180" s="130">
        <f t="shared" si="32"/>
        <v>-1508.65</v>
      </c>
    </row>
    <row r="181" spans="1:6" ht="76.5" x14ac:dyDescent="0.25">
      <c r="A181" s="125" t="s">
        <v>334</v>
      </c>
      <c r="B181" s="126" t="s">
        <v>332</v>
      </c>
      <c r="C181" s="194">
        <v>0</v>
      </c>
      <c r="D181" s="128">
        <v>-4874.62</v>
      </c>
      <c r="E181" s="159"/>
      <c r="F181" s="130">
        <f t="shared" si="32"/>
        <v>-4874.62</v>
      </c>
    </row>
    <row r="182" spans="1:6" x14ac:dyDescent="0.25">
      <c r="A182" s="198"/>
      <c r="B182" s="199" t="s">
        <v>70</v>
      </c>
      <c r="C182" s="133">
        <f>SUM(C4+C134)</f>
        <v>2284343.1999999997</v>
      </c>
      <c r="D182" s="133">
        <f>SUM(D4+D134)</f>
        <v>598141.51</v>
      </c>
      <c r="E182" s="159">
        <f t="shared" si="36"/>
        <v>26.184397773504443</v>
      </c>
      <c r="F182" s="124">
        <f t="shared" si="32"/>
        <v>-1686201.6899999997</v>
      </c>
    </row>
  </sheetData>
  <mergeCells count="1">
    <mergeCell ref="A1:F1"/>
  </mergeCells>
  <pageMargins left="0.70866141732283472" right="0" top="0.43307086614173229" bottom="0.31496062992125984" header="0.31496062992125984" footer="0.31496062992125984"/>
  <pageSetup paperSize="9" scale="75" fitToHeight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52" workbookViewId="0">
      <selection activeCell="B80" sqref="B80"/>
    </sheetView>
  </sheetViews>
  <sheetFormatPr defaultRowHeight="15" x14ac:dyDescent="0.2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4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ht="19.5" x14ac:dyDescent="0.35">
      <c r="A1" s="201" t="s">
        <v>79</v>
      </c>
      <c r="B1" s="201"/>
      <c r="C1" s="201"/>
      <c r="D1" s="201"/>
      <c r="E1" s="201"/>
      <c r="F1" s="201"/>
      <c r="G1" s="201"/>
      <c r="H1" s="201"/>
    </row>
    <row r="2" spans="1:19" ht="19.5" x14ac:dyDescent="0.35">
      <c r="A2" s="202" t="s">
        <v>411</v>
      </c>
      <c r="B2" s="202"/>
      <c r="C2" s="202"/>
      <c r="D2" s="202"/>
      <c r="E2" s="202"/>
      <c r="F2" s="202"/>
      <c r="G2" s="202"/>
      <c r="H2" s="202"/>
    </row>
    <row r="3" spans="1:19" ht="15.75" x14ac:dyDescent="0.25">
      <c r="A3" s="2"/>
      <c r="B3" s="2"/>
      <c r="C3" s="2"/>
      <c r="D3" s="2"/>
      <c r="E3" s="2"/>
      <c r="F3" s="203"/>
      <c r="G3" s="203"/>
      <c r="H3" s="203"/>
    </row>
    <row r="4" spans="1:19" s="3" customFormat="1" ht="110.25" customHeight="1" x14ac:dyDescent="0.2">
      <c r="A4" s="90" t="s">
        <v>80</v>
      </c>
      <c r="B4" s="90" t="s">
        <v>81</v>
      </c>
      <c r="C4" s="91" t="s">
        <v>335</v>
      </c>
      <c r="D4" s="90" t="s">
        <v>82</v>
      </c>
      <c r="E4" s="91" t="s">
        <v>201</v>
      </c>
      <c r="F4" s="91" t="s">
        <v>412</v>
      </c>
      <c r="G4" s="90" t="s">
        <v>83</v>
      </c>
      <c r="H4" s="92" t="s">
        <v>202</v>
      </c>
    </row>
    <row r="5" spans="1:19" s="3" customFormat="1" ht="15.75" x14ac:dyDescent="0.2">
      <c r="A5" s="90">
        <v>1</v>
      </c>
      <c r="B5" s="90">
        <v>2</v>
      </c>
      <c r="C5" s="91">
        <v>3</v>
      </c>
      <c r="D5" s="90"/>
      <c r="E5" s="91">
        <v>4</v>
      </c>
      <c r="F5" s="91">
        <v>5</v>
      </c>
      <c r="G5" s="90"/>
      <c r="H5" s="92">
        <v>6</v>
      </c>
    </row>
    <row r="6" spans="1:19" ht="15.75" x14ac:dyDescent="0.25">
      <c r="A6" s="4">
        <v>100</v>
      </c>
      <c r="B6" s="5" t="s">
        <v>84</v>
      </c>
      <c r="C6" s="95">
        <f>SUM(C7:C14)</f>
        <v>135173.12</v>
      </c>
      <c r="D6" s="95"/>
      <c r="E6" s="95">
        <f>SUM(E7:E14)</f>
        <v>131808.34</v>
      </c>
      <c r="F6" s="95">
        <f>SUM(F7:F14)</f>
        <v>36518.130000000005</v>
      </c>
      <c r="G6" s="6"/>
      <c r="H6" s="7">
        <f>F6/E6*100</f>
        <v>27.705477513790104</v>
      </c>
    </row>
    <row r="7" spans="1:19" s="12" customFormat="1" ht="31.5" x14ac:dyDescent="0.25">
      <c r="A7" s="8">
        <v>102</v>
      </c>
      <c r="B7" s="9" t="s">
        <v>85</v>
      </c>
      <c r="C7" s="96">
        <v>2373.2199999999998</v>
      </c>
      <c r="D7" s="96"/>
      <c r="E7" s="96">
        <v>2373.2199999999998</v>
      </c>
      <c r="F7" s="96">
        <v>849</v>
      </c>
      <c r="G7" s="10"/>
      <c r="H7" s="11">
        <f>F7/E7*100</f>
        <v>35.774180227707511</v>
      </c>
    </row>
    <row r="8" spans="1:19" ht="47.25" x14ac:dyDescent="0.25">
      <c r="A8" s="13">
        <v>103</v>
      </c>
      <c r="B8" s="9" t="s">
        <v>86</v>
      </c>
      <c r="C8" s="97">
        <v>4221.32</v>
      </c>
      <c r="D8" s="97"/>
      <c r="E8" s="97">
        <v>4221.32</v>
      </c>
      <c r="F8" s="97">
        <v>1182.81</v>
      </c>
      <c r="G8" s="14"/>
      <c r="H8" s="11">
        <f>F8/E8*100</f>
        <v>28.019908464650868</v>
      </c>
      <c r="L8" s="15"/>
      <c r="M8" s="15"/>
      <c r="N8" s="16"/>
      <c r="O8" s="15"/>
      <c r="P8" s="15"/>
      <c r="Q8" s="15"/>
      <c r="R8" s="15"/>
      <c r="S8" s="17"/>
    </row>
    <row r="9" spans="1:19" ht="63" x14ac:dyDescent="0.25">
      <c r="A9" s="13">
        <v>104</v>
      </c>
      <c r="B9" s="9" t="s">
        <v>87</v>
      </c>
      <c r="C9" s="97">
        <v>84047.23</v>
      </c>
      <c r="D9" s="97"/>
      <c r="E9" s="97">
        <v>84047.23</v>
      </c>
      <c r="F9" s="97">
        <v>23657.4</v>
      </c>
      <c r="G9" s="14"/>
      <c r="H9" s="11">
        <f t="shared" ref="H9:H62" si="0">F9/E9*100</f>
        <v>28.147745023839576</v>
      </c>
      <c r="L9" s="18"/>
      <c r="M9" s="19"/>
      <c r="N9" s="20"/>
      <c r="O9" s="21"/>
      <c r="P9" s="22"/>
      <c r="Q9" s="21"/>
      <c r="R9" s="22"/>
      <c r="S9" s="17"/>
    </row>
    <row r="10" spans="1:19" ht="15.75" x14ac:dyDescent="0.25">
      <c r="A10" s="13">
        <v>105</v>
      </c>
      <c r="B10" s="9" t="s">
        <v>88</v>
      </c>
      <c r="C10" s="97">
        <v>48.6</v>
      </c>
      <c r="D10" s="97"/>
      <c r="E10" s="97">
        <v>48.6</v>
      </c>
      <c r="F10" s="97">
        <v>0</v>
      </c>
      <c r="G10" s="14"/>
      <c r="H10" s="11">
        <f t="shared" si="0"/>
        <v>0</v>
      </c>
      <c r="L10" s="23"/>
      <c r="M10" s="24"/>
      <c r="N10" s="25"/>
      <c r="O10" s="26"/>
      <c r="P10" s="26"/>
      <c r="Q10" s="26"/>
      <c r="R10" s="27"/>
      <c r="S10" s="17"/>
    </row>
    <row r="11" spans="1:19" ht="47.25" x14ac:dyDescent="0.25">
      <c r="A11" s="13">
        <v>106</v>
      </c>
      <c r="B11" s="9" t="s">
        <v>89</v>
      </c>
      <c r="C11" s="97">
        <v>21180.13</v>
      </c>
      <c r="D11" s="97"/>
      <c r="E11" s="97">
        <v>21180.13</v>
      </c>
      <c r="F11" s="97">
        <v>6255.83</v>
      </c>
      <c r="G11" s="14"/>
      <c r="H11" s="11">
        <f t="shared" si="0"/>
        <v>29.536315405051809</v>
      </c>
      <c r="L11" s="28"/>
      <c r="M11" s="24"/>
      <c r="N11" s="29"/>
      <c r="O11" s="30"/>
      <c r="P11" s="30"/>
      <c r="Q11" s="30"/>
      <c r="R11" s="27"/>
      <c r="S11" s="17"/>
    </row>
    <row r="12" spans="1:19" ht="15.75" x14ac:dyDescent="0.25">
      <c r="A12" s="13">
        <v>107</v>
      </c>
      <c r="B12" s="9" t="s">
        <v>90</v>
      </c>
      <c r="C12" s="97">
        <v>1442</v>
      </c>
      <c r="D12" s="97"/>
      <c r="E12" s="97">
        <v>1442</v>
      </c>
      <c r="F12" s="97">
        <v>1442</v>
      </c>
      <c r="G12" s="14"/>
      <c r="H12" s="11">
        <f t="shared" si="0"/>
        <v>100</v>
      </c>
      <c r="L12" s="28"/>
      <c r="M12" s="24"/>
      <c r="N12" s="29"/>
      <c r="O12" s="30"/>
      <c r="P12" s="27"/>
      <c r="Q12" s="30"/>
      <c r="R12" s="27"/>
      <c r="S12" s="17"/>
    </row>
    <row r="13" spans="1:19" ht="15.75" x14ac:dyDescent="0.25">
      <c r="A13" s="13">
        <v>111</v>
      </c>
      <c r="B13" s="9" t="s">
        <v>91</v>
      </c>
      <c r="C13" s="97">
        <v>10000</v>
      </c>
      <c r="D13" s="97"/>
      <c r="E13" s="97">
        <v>6635.22</v>
      </c>
      <c r="F13" s="97">
        <v>0</v>
      </c>
      <c r="G13" s="60"/>
      <c r="H13" s="104">
        <v>27.45</v>
      </c>
      <c r="L13" s="28"/>
      <c r="M13" s="24"/>
      <c r="N13" s="29"/>
      <c r="O13" s="30"/>
      <c r="P13" s="30"/>
      <c r="Q13" s="30"/>
      <c r="R13" s="27"/>
      <c r="S13" s="17"/>
    </row>
    <row r="14" spans="1:19" ht="15.75" x14ac:dyDescent="0.25">
      <c r="A14" s="13">
        <v>113</v>
      </c>
      <c r="B14" s="9" t="s">
        <v>92</v>
      </c>
      <c r="C14" s="97">
        <v>11860.62</v>
      </c>
      <c r="D14" s="97"/>
      <c r="E14" s="97">
        <v>11860.62</v>
      </c>
      <c r="F14" s="97">
        <v>3131.09</v>
      </c>
      <c r="G14" s="14"/>
      <c r="H14" s="11">
        <f t="shared" si="0"/>
        <v>26.399041534085065</v>
      </c>
      <c r="L14" s="28"/>
      <c r="M14" s="24"/>
      <c r="N14" s="29"/>
      <c r="O14" s="30"/>
      <c r="P14" s="27"/>
      <c r="Q14" s="30"/>
      <c r="R14" s="27"/>
      <c r="S14" s="17"/>
    </row>
    <row r="15" spans="1:19" ht="31.5" x14ac:dyDescent="0.25">
      <c r="A15" s="31">
        <v>300</v>
      </c>
      <c r="B15" s="32" t="s">
        <v>93</v>
      </c>
      <c r="C15" s="98">
        <f>SUM(C16:C19)</f>
        <v>10154.56</v>
      </c>
      <c r="D15" s="98"/>
      <c r="E15" s="98">
        <f>SUM(E16:E19)</f>
        <v>10774.72</v>
      </c>
      <c r="F15" s="98">
        <f>SUM(F16:F19)</f>
        <v>2668.44</v>
      </c>
      <c r="G15" s="33"/>
      <c r="H15" s="93">
        <f t="shared" si="0"/>
        <v>24.765747973033175</v>
      </c>
      <c r="J15" s="107"/>
      <c r="L15" s="28"/>
      <c r="M15" s="24"/>
      <c r="N15" s="29"/>
      <c r="O15" s="30"/>
      <c r="P15" s="30"/>
      <c r="Q15" s="30"/>
      <c r="R15" s="27"/>
      <c r="S15" s="17"/>
    </row>
    <row r="16" spans="1:19" ht="15.75" x14ac:dyDescent="0.25">
      <c r="A16" s="13">
        <v>302</v>
      </c>
      <c r="B16" s="9" t="s">
        <v>94</v>
      </c>
      <c r="C16" s="97">
        <v>0</v>
      </c>
      <c r="D16" s="97"/>
      <c r="E16" s="97">
        <v>0</v>
      </c>
      <c r="F16" s="97">
        <v>0</v>
      </c>
      <c r="G16" s="60"/>
      <c r="H16" s="104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 x14ac:dyDescent="0.25">
      <c r="A17" s="13">
        <v>309</v>
      </c>
      <c r="B17" s="9" t="s">
        <v>95</v>
      </c>
      <c r="C17" s="97">
        <v>6570.35</v>
      </c>
      <c r="D17" s="97"/>
      <c r="E17" s="97">
        <v>7090.51</v>
      </c>
      <c r="F17" s="97">
        <v>2003.29</v>
      </c>
      <c r="G17" s="14"/>
      <c r="H17" s="11">
        <f t="shared" si="0"/>
        <v>28.253115784337091</v>
      </c>
      <c r="L17" s="28"/>
      <c r="M17" s="24"/>
      <c r="N17" s="29"/>
      <c r="O17" s="30"/>
      <c r="P17" s="27"/>
      <c r="Q17" s="30"/>
      <c r="R17" s="27"/>
      <c r="S17" s="17"/>
    </row>
    <row r="18" spans="1:19" ht="15.75" x14ac:dyDescent="0.25">
      <c r="A18" s="13">
        <v>310</v>
      </c>
      <c r="B18" s="9" t="s">
        <v>96</v>
      </c>
      <c r="C18" s="97">
        <v>2225.66</v>
      </c>
      <c r="D18" s="97"/>
      <c r="E18" s="97">
        <v>2325.66</v>
      </c>
      <c r="F18" s="97">
        <v>185.15</v>
      </c>
      <c r="G18" s="14"/>
      <c r="H18" s="11">
        <f t="shared" si="0"/>
        <v>7.9611809120851724</v>
      </c>
      <c r="L18" s="34"/>
      <c r="M18" s="35"/>
      <c r="N18" s="36"/>
      <c r="O18" s="37"/>
      <c r="P18" s="37"/>
      <c r="Q18" s="37"/>
      <c r="R18" s="27"/>
      <c r="S18" s="17"/>
    </row>
    <row r="19" spans="1:19" ht="31.5" x14ac:dyDescent="0.25">
      <c r="A19" s="13">
        <v>314</v>
      </c>
      <c r="B19" s="9" t="s">
        <v>97</v>
      </c>
      <c r="C19" s="97">
        <v>1358.55</v>
      </c>
      <c r="D19" s="97"/>
      <c r="E19" s="97">
        <v>1358.55</v>
      </c>
      <c r="F19" s="97">
        <v>480</v>
      </c>
      <c r="G19" s="14"/>
      <c r="H19" s="11">
        <f t="shared" si="0"/>
        <v>35.331787567627245</v>
      </c>
      <c r="L19" s="28"/>
      <c r="M19" s="24"/>
      <c r="N19" s="38"/>
      <c r="O19" s="30"/>
      <c r="P19" s="30"/>
      <c r="Q19" s="30"/>
      <c r="R19" s="27"/>
      <c r="S19" s="17"/>
    </row>
    <row r="20" spans="1:19" ht="15.75" x14ac:dyDescent="0.25">
      <c r="A20" s="39">
        <v>400</v>
      </c>
      <c r="B20" s="5" t="s">
        <v>98</v>
      </c>
      <c r="C20" s="95">
        <f>SUM(C21:C27)</f>
        <v>109014.44</v>
      </c>
      <c r="D20" s="95"/>
      <c r="E20" s="95">
        <f>SUM(E21:E27)</f>
        <v>109014.44</v>
      </c>
      <c r="F20" s="95">
        <f>SUM(F21:F27)</f>
        <v>20142.84</v>
      </c>
      <c r="G20" s="6"/>
      <c r="H20" s="7">
        <f t="shared" si="0"/>
        <v>18.477221916656177</v>
      </c>
      <c r="L20" s="28"/>
      <c r="M20" s="24"/>
      <c r="N20" s="38"/>
      <c r="O20" s="30"/>
      <c r="P20" s="30"/>
      <c r="Q20" s="30"/>
      <c r="R20" s="27"/>
      <c r="S20" s="17"/>
    </row>
    <row r="21" spans="1:19" ht="15.75" x14ac:dyDescent="0.25">
      <c r="A21" s="13">
        <v>405</v>
      </c>
      <c r="B21" s="9" t="s">
        <v>99</v>
      </c>
      <c r="C21" s="97">
        <v>997.3</v>
      </c>
      <c r="D21" s="97"/>
      <c r="E21" s="97">
        <v>997.3</v>
      </c>
      <c r="F21" s="97">
        <v>168.4</v>
      </c>
      <c r="G21" s="14"/>
      <c r="H21" s="11">
        <f t="shared" si="0"/>
        <v>16.885591095959089</v>
      </c>
      <c r="L21" s="28"/>
      <c r="M21" s="24"/>
      <c r="N21" s="38"/>
      <c r="O21" s="30"/>
      <c r="P21" s="30"/>
      <c r="Q21" s="30"/>
      <c r="R21" s="27"/>
      <c r="S21" s="17"/>
    </row>
    <row r="22" spans="1:19" ht="15.75" x14ac:dyDescent="0.25">
      <c r="A22" s="13">
        <v>406</v>
      </c>
      <c r="B22" s="9" t="s">
        <v>100</v>
      </c>
      <c r="C22" s="97">
        <v>1888.73</v>
      </c>
      <c r="D22" s="97"/>
      <c r="E22" s="97">
        <v>1888.73</v>
      </c>
      <c r="F22" s="97">
        <v>760</v>
      </c>
      <c r="G22" s="14"/>
      <c r="H22" s="11">
        <f t="shared" si="0"/>
        <v>40.238678900636934</v>
      </c>
      <c r="L22" s="28"/>
      <c r="M22" s="24"/>
      <c r="N22" s="38"/>
      <c r="O22" s="30"/>
      <c r="P22" s="30"/>
      <c r="Q22" s="30"/>
      <c r="R22" s="27"/>
      <c r="S22" s="17"/>
    </row>
    <row r="23" spans="1:19" ht="15.75" x14ac:dyDescent="0.25">
      <c r="A23" s="13">
        <v>407</v>
      </c>
      <c r="B23" s="9" t="s">
        <v>389</v>
      </c>
      <c r="C23" s="97">
        <v>390</v>
      </c>
      <c r="D23" s="97"/>
      <c r="E23" s="97">
        <v>390</v>
      </c>
      <c r="F23" s="97">
        <v>0</v>
      </c>
      <c r="G23" s="14"/>
      <c r="H23" s="11">
        <f t="shared" ref="H23" si="1">F23/E23*100</f>
        <v>0</v>
      </c>
      <c r="L23" s="28"/>
      <c r="M23" s="24"/>
      <c r="N23" s="38"/>
      <c r="O23" s="30"/>
      <c r="P23" s="30"/>
      <c r="Q23" s="30"/>
      <c r="R23" s="27"/>
      <c r="S23" s="17"/>
    </row>
    <row r="24" spans="1:19" ht="15.75" x14ac:dyDescent="0.25">
      <c r="A24" s="13">
        <v>408</v>
      </c>
      <c r="B24" s="40" t="s">
        <v>101</v>
      </c>
      <c r="C24" s="97">
        <v>760</v>
      </c>
      <c r="D24" s="97"/>
      <c r="E24" s="97">
        <v>760</v>
      </c>
      <c r="F24" s="97">
        <v>0</v>
      </c>
      <c r="G24" s="14"/>
      <c r="H24" s="11">
        <f t="shared" si="0"/>
        <v>0</v>
      </c>
      <c r="L24" s="41"/>
      <c r="M24" s="19"/>
      <c r="N24" s="42"/>
      <c r="O24" s="21"/>
      <c r="P24" s="20"/>
      <c r="Q24" s="21"/>
      <c r="R24" s="27"/>
      <c r="S24" s="17"/>
    </row>
    <row r="25" spans="1:19" ht="15.75" x14ac:dyDescent="0.25">
      <c r="A25" s="13">
        <v>409</v>
      </c>
      <c r="B25" s="43" t="s">
        <v>102</v>
      </c>
      <c r="C25" s="97">
        <v>94090.18</v>
      </c>
      <c r="D25" s="97"/>
      <c r="E25" s="97">
        <v>94090.18</v>
      </c>
      <c r="F25" s="97">
        <v>18364.28</v>
      </c>
      <c r="G25" s="14"/>
      <c r="H25" s="11">
        <f t="shared" si="0"/>
        <v>19.517743509471448</v>
      </c>
      <c r="L25" s="28"/>
      <c r="M25" s="24"/>
      <c r="N25" s="38"/>
      <c r="O25" s="30"/>
      <c r="P25" s="30"/>
      <c r="Q25" s="30"/>
      <c r="R25" s="27"/>
      <c r="S25" s="17"/>
    </row>
    <row r="26" spans="1:19" ht="15.75" x14ac:dyDescent="0.25">
      <c r="A26" s="13">
        <v>410</v>
      </c>
      <c r="B26" s="43" t="s">
        <v>103</v>
      </c>
      <c r="C26" s="97">
        <v>816.74</v>
      </c>
      <c r="D26" s="97"/>
      <c r="E26" s="97">
        <v>816.74</v>
      </c>
      <c r="F26" s="97">
        <v>229.97</v>
      </c>
      <c r="G26" s="14"/>
      <c r="H26" s="11">
        <f t="shared" si="0"/>
        <v>28.15706344736391</v>
      </c>
      <c r="L26" s="28"/>
      <c r="M26" s="24"/>
      <c r="N26" s="38"/>
      <c r="O26" s="30"/>
      <c r="P26" s="30"/>
      <c r="Q26" s="30"/>
      <c r="R26" s="27"/>
      <c r="S26" s="17"/>
    </row>
    <row r="27" spans="1:19" ht="31.5" x14ac:dyDescent="0.25">
      <c r="A27" s="13">
        <v>412</v>
      </c>
      <c r="B27" s="40" t="s">
        <v>104</v>
      </c>
      <c r="C27" s="97">
        <v>10071.49</v>
      </c>
      <c r="D27" s="97"/>
      <c r="E27" s="97">
        <v>10071.49</v>
      </c>
      <c r="F27" s="97">
        <v>620.19000000000005</v>
      </c>
      <c r="G27" s="14"/>
      <c r="H27" s="11">
        <f t="shared" si="0"/>
        <v>6.1578773349325679</v>
      </c>
      <c r="L27" s="28"/>
      <c r="M27" s="44"/>
      <c r="N27" s="38"/>
      <c r="O27" s="30"/>
      <c r="P27" s="30"/>
      <c r="Q27" s="30"/>
      <c r="R27" s="27"/>
      <c r="S27" s="17"/>
    </row>
    <row r="28" spans="1:19" s="45" customFormat="1" ht="15.75" x14ac:dyDescent="0.25">
      <c r="A28" s="4">
        <v>500</v>
      </c>
      <c r="B28" s="5" t="s">
        <v>105</v>
      </c>
      <c r="C28" s="95">
        <f>SUM(C29:C32)</f>
        <v>234751.06000000003</v>
      </c>
      <c r="D28" s="95"/>
      <c r="E28" s="95">
        <f>SUM(E29:E32)</f>
        <v>237495.68000000002</v>
      </c>
      <c r="F28" s="95">
        <f>SUM(F29:F32)</f>
        <v>27527.5</v>
      </c>
      <c r="G28" s="6"/>
      <c r="H28" s="7">
        <f t="shared" si="0"/>
        <v>11.590737145197757</v>
      </c>
      <c r="J28" s="108" t="s">
        <v>72</v>
      </c>
      <c r="L28" s="28"/>
      <c r="M28" s="46"/>
      <c r="N28" s="38"/>
      <c r="O28" s="30"/>
      <c r="P28" s="27"/>
      <c r="Q28" s="30"/>
      <c r="R28" s="27"/>
      <c r="S28" s="47"/>
    </row>
    <row r="29" spans="1:19" ht="15.75" x14ac:dyDescent="0.25">
      <c r="A29" s="13">
        <v>501</v>
      </c>
      <c r="B29" s="40" t="s">
        <v>106</v>
      </c>
      <c r="C29" s="97">
        <v>45382.04</v>
      </c>
      <c r="D29" s="97"/>
      <c r="E29" s="97">
        <v>45382.04</v>
      </c>
      <c r="F29" s="97">
        <v>5656.74</v>
      </c>
      <c r="G29" s="14"/>
      <c r="H29" s="11">
        <f t="shared" si="0"/>
        <v>12.464710709346692</v>
      </c>
      <c r="L29" s="28"/>
      <c r="M29" s="46"/>
      <c r="N29" s="38"/>
      <c r="O29" s="30"/>
      <c r="P29" s="30"/>
      <c r="Q29" s="30"/>
      <c r="R29" s="27"/>
      <c r="S29" s="17"/>
    </row>
    <row r="30" spans="1:19" ht="15.75" x14ac:dyDescent="0.25">
      <c r="A30" s="13">
        <v>502</v>
      </c>
      <c r="B30" s="40" t="s">
        <v>107</v>
      </c>
      <c r="C30" s="97">
        <v>116070.93</v>
      </c>
      <c r="D30" s="97"/>
      <c r="E30" s="97">
        <v>118815.55</v>
      </c>
      <c r="F30" s="97">
        <v>8041.42</v>
      </c>
      <c r="G30" s="14"/>
      <c r="H30" s="11">
        <f t="shared" si="0"/>
        <v>6.7679861768935128</v>
      </c>
      <c r="J30" s="107" t="s">
        <v>72</v>
      </c>
      <c r="L30" s="28"/>
      <c r="M30" s="44"/>
      <c r="N30" s="38"/>
      <c r="O30" s="30"/>
      <c r="P30" s="27"/>
      <c r="Q30" s="30"/>
      <c r="R30" s="27"/>
      <c r="S30" s="17"/>
    </row>
    <row r="31" spans="1:19" ht="15.75" x14ac:dyDescent="0.25">
      <c r="A31" s="13">
        <v>503</v>
      </c>
      <c r="B31" s="40" t="s">
        <v>108</v>
      </c>
      <c r="C31" s="97">
        <v>59915.3</v>
      </c>
      <c r="D31" s="97"/>
      <c r="E31" s="97">
        <v>59915.3</v>
      </c>
      <c r="F31" s="97">
        <v>10941.6</v>
      </c>
      <c r="G31" s="14"/>
      <c r="H31" s="11">
        <f t="shared" si="0"/>
        <v>18.261779545458339</v>
      </c>
      <c r="L31" s="18"/>
      <c r="M31" s="19"/>
      <c r="N31" s="20"/>
      <c r="O31" s="21"/>
      <c r="P31" s="22"/>
      <c r="Q31" s="21"/>
      <c r="R31" s="27"/>
      <c r="S31" s="17"/>
    </row>
    <row r="32" spans="1:19" ht="31.5" x14ac:dyDescent="0.25">
      <c r="A32" s="13">
        <v>505</v>
      </c>
      <c r="B32" s="40" t="s">
        <v>109</v>
      </c>
      <c r="C32" s="97">
        <v>13382.79</v>
      </c>
      <c r="D32" s="97"/>
      <c r="E32" s="97">
        <v>13382.79</v>
      </c>
      <c r="F32" s="97">
        <v>2887.74</v>
      </c>
      <c r="G32" s="14"/>
      <c r="H32" s="11">
        <f t="shared" si="0"/>
        <v>21.578011759879665</v>
      </c>
      <c r="L32" s="28"/>
      <c r="M32" s="44"/>
      <c r="N32" s="29"/>
      <c r="O32" s="30"/>
      <c r="P32" s="30"/>
      <c r="Q32" s="30"/>
      <c r="R32" s="27"/>
      <c r="S32" s="17"/>
    </row>
    <row r="33" spans="1:19" s="45" customFormat="1" ht="15.75" x14ac:dyDescent="0.25">
      <c r="A33" s="4">
        <v>600</v>
      </c>
      <c r="B33" s="5" t="s">
        <v>110</v>
      </c>
      <c r="C33" s="95">
        <f>SUM(C34:C36)</f>
        <v>1286.79</v>
      </c>
      <c r="D33" s="95">
        <f>SUM(D36)</f>
        <v>0</v>
      </c>
      <c r="E33" s="95">
        <f>SUM(E34:E36)</f>
        <v>1286.79</v>
      </c>
      <c r="F33" s="95">
        <f>SUM(F34:F36)</f>
        <v>100.5</v>
      </c>
      <c r="G33" s="6"/>
      <c r="H33" s="7">
        <f t="shared" si="0"/>
        <v>7.8101321894015348</v>
      </c>
      <c r="L33" s="28"/>
      <c r="M33" s="44"/>
      <c r="N33" s="29"/>
      <c r="O33" s="30"/>
      <c r="P33" s="27"/>
      <c r="Q33" s="30"/>
      <c r="R33" s="27"/>
      <c r="S33" s="47"/>
    </row>
    <row r="34" spans="1:19" s="45" customFormat="1" ht="15.75" x14ac:dyDescent="0.25">
      <c r="A34" s="48">
        <v>602</v>
      </c>
      <c r="B34" s="40" t="s">
        <v>111</v>
      </c>
      <c r="C34" s="97">
        <v>90.07</v>
      </c>
      <c r="D34" s="97"/>
      <c r="E34" s="97">
        <v>90.07</v>
      </c>
      <c r="F34" s="97">
        <v>0</v>
      </c>
      <c r="G34" s="14"/>
      <c r="H34" s="11">
        <f t="shared" si="0"/>
        <v>0</v>
      </c>
      <c r="L34" s="28"/>
      <c r="M34" s="44"/>
      <c r="N34" s="29"/>
      <c r="O34" s="30"/>
      <c r="P34" s="27"/>
      <c r="Q34" s="30"/>
      <c r="R34" s="27"/>
      <c r="S34" s="47"/>
    </row>
    <row r="35" spans="1:19" s="45" customFormat="1" ht="31.5" x14ac:dyDescent="0.25">
      <c r="A35" s="48">
        <v>603</v>
      </c>
      <c r="B35" s="40" t="s">
        <v>112</v>
      </c>
      <c r="C35" s="97">
        <v>695</v>
      </c>
      <c r="D35" s="97"/>
      <c r="E35" s="97">
        <v>695</v>
      </c>
      <c r="F35" s="97">
        <v>5.5</v>
      </c>
      <c r="G35" s="14"/>
      <c r="H35" s="11">
        <f t="shared" si="0"/>
        <v>0.79136690647482011</v>
      </c>
      <c r="L35" s="28"/>
      <c r="M35" s="44"/>
      <c r="N35" s="29"/>
      <c r="O35" s="30"/>
      <c r="P35" s="27"/>
      <c r="Q35" s="30"/>
      <c r="R35" s="27"/>
      <c r="S35" s="47"/>
    </row>
    <row r="36" spans="1:19" s="45" customFormat="1" ht="31.5" x14ac:dyDescent="0.25">
      <c r="A36" s="48">
        <v>605</v>
      </c>
      <c r="B36" s="40" t="s">
        <v>113</v>
      </c>
      <c r="C36" s="97">
        <v>501.72</v>
      </c>
      <c r="D36" s="97"/>
      <c r="E36" s="97">
        <v>501.72</v>
      </c>
      <c r="F36" s="97">
        <v>95</v>
      </c>
      <c r="G36" s="14"/>
      <c r="H36" s="11">
        <f t="shared" si="0"/>
        <v>18.934864067607428</v>
      </c>
      <c r="L36" s="28"/>
      <c r="M36" s="44"/>
      <c r="N36" s="38"/>
      <c r="O36" s="30"/>
      <c r="P36" s="30"/>
      <c r="Q36" s="30"/>
      <c r="R36" s="27"/>
      <c r="S36" s="47"/>
    </row>
    <row r="37" spans="1:19" s="45" customFormat="1" ht="15.75" x14ac:dyDescent="0.25">
      <c r="A37" s="4">
        <v>700</v>
      </c>
      <c r="B37" s="5" t="s">
        <v>114</v>
      </c>
      <c r="C37" s="95">
        <f>SUM(C38:C42)</f>
        <v>1651887.5200000003</v>
      </c>
      <c r="D37" s="95"/>
      <c r="E37" s="95">
        <f>SUM(E38:E42)</f>
        <v>1651887.5200000003</v>
      </c>
      <c r="F37" s="95">
        <f>SUM(F38:F42)</f>
        <v>536878.27999999991</v>
      </c>
      <c r="G37" s="6"/>
      <c r="H37" s="7">
        <f t="shared" si="0"/>
        <v>32.500898124104708</v>
      </c>
      <c r="J37" s="108" t="s">
        <v>72</v>
      </c>
      <c r="L37" s="28"/>
      <c r="M37" s="44"/>
      <c r="N37" s="29"/>
      <c r="O37" s="30"/>
      <c r="P37" s="27"/>
      <c r="Q37" s="30"/>
      <c r="R37" s="27"/>
      <c r="S37" s="47"/>
    </row>
    <row r="38" spans="1:19" s="45" customFormat="1" ht="15.75" x14ac:dyDescent="0.25">
      <c r="A38" s="49">
        <v>701</v>
      </c>
      <c r="B38" s="40" t="s">
        <v>115</v>
      </c>
      <c r="C38" s="97">
        <v>361276.09</v>
      </c>
      <c r="D38" s="97"/>
      <c r="E38" s="97">
        <v>361276.09</v>
      </c>
      <c r="F38" s="97">
        <v>124669.11</v>
      </c>
      <c r="G38" s="14"/>
      <c r="H38" s="11">
        <f t="shared" si="0"/>
        <v>34.507988059768913</v>
      </c>
      <c r="L38" s="18"/>
      <c r="M38" s="19"/>
      <c r="N38" s="20"/>
      <c r="O38" s="20"/>
      <c r="P38" s="20"/>
      <c r="Q38" s="21"/>
      <c r="R38" s="27"/>
      <c r="S38" s="47"/>
    </row>
    <row r="39" spans="1:19" s="45" customFormat="1" ht="15.75" x14ac:dyDescent="0.25">
      <c r="A39" s="49">
        <v>702</v>
      </c>
      <c r="B39" s="40" t="s">
        <v>116</v>
      </c>
      <c r="C39" s="97">
        <v>1056274.3600000001</v>
      </c>
      <c r="D39" s="97"/>
      <c r="E39" s="97">
        <v>1056274.3600000001</v>
      </c>
      <c r="F39" s="97">
        <v>353868.32</v>
      </c>
      <c r="G39" s="14"/>
      <c r="H39" s="11">
        <f t="shared" si="0"/>
        <v>33.501553516834392</v>
      </c>
      <c r="L39" s="50"/>
      <c r="M39" s="44"/>
      <c r="N39" s="29"/>
      <c r="O39" s="30"/>
      <c r="P39" s="27"/>
      <c r="Q39" s="30"/>
      <c r="R39" s="27"/>
      <c r="S39" s="47"/>
    </row>
    <row r="40" spans="1:19" s="45" customFormat="1" ht="15.75" x14ac:dyDescent="0.25">
      <c r="A40" s="49">
        <v>703</v>
      </c>
      <c r="B40" s="40" t="s">
        <v>203</v>
      </c>
      <c r="C40" s="97">
        <v>166144.06</v>
      </c>
      <c r="D40" s="97"/>
      <c r="E40" s="97">
        <v>166144.06</v>
      </c>
      <c r="F40" s="97">
        <v>46674.65</v>
      </c>
      <c r="G40" s="14"/>
      <c r="H40" s="11">
        <f t="shared" si="0"/>
        <v>28.092879155595451</v>
      </c>
      <c r="L40" s="50"/>
      <c r="M40" s="44"/>
      <c r="N40" s="29"/>
      <c r="O40" s="30"/>
      <c r="P40" s="27"/>
      <c r="Q40" s="30"/>
      <c r="R40" s="27"/>
      <c r="S40" s="47"/>
    </row>
    <row r="41" spans="1:19" s="45" customFormat="1" ht="15.75" x14ac:dyDescent="0.25">
      <c r="A41" s="49">
        <v>707</v>
      </c>
      <c r="B41" s="40" t="s">
        <v>117</v>
      </c>
      <c r="C41" s="97">
        <v>32440.51</v>
      </c>
      <c r="D41" s="97"/>
      <c r="E41" s="97">
        <v>32440.51</v>
      </c>
      <c r="F41" s="97">
        <v>1582.47</v>
      </c>
      <c r="G41" s="14"/>
      <c r="H41" s="11">
        <f t="shared" si="0"/>
        <v>4.8780675766194799</v>
      </c>
      <c r="L41" s="18"/>
      <c r="M41" s="19"/>
      <c r="N41" s="42"/>
      <c r="O41" s="21"/>
      <c r="P41" s="21"/>
      <c r="Q41" s="21"/>
      <c r="R41" s="27"/>
      <c r="S41" s="47"/>
    </row>
    <row r="42" spans="1:19" s="45" customFormat="1" ht="15.75" x14ac:dyDescent="0.25">
      <c r="A42" s="49">
        <v>709</v>
      </c>
      <c r="B42" s="40" t="s">
        <v>118</v>
      </c>
      <c r="C42" s="97">
        <v>35752.5</v>
      </c>
      <c r="D42" s="97"/>
      <c r="E42" s="97">
        <v>35752.5</v>
      </c>
      <c r="F42" s="97">
        <v>10083.73</v>
      </c>
      <c r="G42" s="14"/>
      <c r="H42" s="11">
        <f t="shared" si="0"/>
        <v>28.204265435983494</v>
      </c>
      <c r="L42" s="51"/>
      <c r="M42" s="44"/>
      <c r="N42" s="38"/>
      <c r="O42" s="30"/>
      <c r="P42" s="27"/>
      <c r="Q42" s="30"/>
      <c r="R42" s="27"/>
      <c r="S42" s="47"/>
    </row>
    <row r="43" spans="1:19" s="45" customFormat="1" ht="15.75" x14ac:dyDescent="0.25">
      <c r="A43" s="39">
        <v>800</v>
      </c>
      <c r="B43" s="5" t="s">
        <v>119</v>
      </c>
      <c r="C43" s="95">
        <f>SUM(C44:C45)</f>
        <v>97439.819999999992</v>
      </c>
      <c r="D43" s="95"/>
      <c r="E43" s="95">
        <f>SUM(E44:E45)</f>
        <v>97439.819999999992</v>
      </c>
      <c r="F43" s="95">
        <f>SUM(F44:F45)</f>
        <v>30646.16</v>
      </c>
      <c r="G43" s="6"/>
      <c r="H43" s="7">
        <f t="shared" si="0"/>
        <v>31.45137172872446</v>
      </c>
      <c r="L43" s="51"/>
      <c r="M43" s="44"/>
      <c r="N43" s="38"/>
      <c r="O43" s="30"/>
      <c r="P43" s="30"/>
      <c r="Q43" s="30"/>
      <c r="R43" s="27"/>
      <c r="S43" s="47"/>
    </row>
    <row r="44" spans="1:19" s="45" customFormat="1" ht="15.75" x14ac:dyDescent="0.25">
      <c r="A44" s="49">
        <v>801</v>
      </c>
      <c r="B44" s="40" t="s">
        <v>120</v>
      </c>
      <c r="C44" s="97">
        <v>73225.039999999994</v>
      </c>
      <c r="D44" s="97"/>
      <c r="E44" s="97">
        <v>73225.039999999994</v>
      </c>
      <c r="F44" s="97">
        <v>22918.78</v>
      </c>
      <c r="G44" s="14"/>
      <c r="H44" s="11">
        <f t="shared" si="0"/>
        <v>31.299102055799494</v>
      </c>
      <c r="L44" s="51"/>
      <c r="M44" s="44"/>
      <c r="N44" s="38"/>
      <c r="O44" s="30"/>
      <c r="P44" s="30"/>
      <c r="Q44" s="30"/>
      <c r="R44" s="27"/>
      <c r="S44" s="47"/>
    </row>
    <row r="45" spans="1:19" s="45" customFormat="1" ht="31.5" x14ac:dyDescent="0.25">
      <c r="A45" s="49">
        <v>804</v>
      </c>
      <c r="B45" s="40" t="s">
        <v>121</v>
      </c>
      <c r="C45" s="97">
        <v>24214.78</v>
      </c>
      <c r="D45" s="97"/>
      <c r="E45" s="97">
        <v>24214.78</v>
      </c>
      <c r="F45" s="97">
        <v>7727.38</v>
      </c>
      <c r="G45" s="14"/>
      <c r="H45" s="11">
        <f t="shared" si="0"/>
        <v>31.911832360236186</v>
      </c>
      <c r="L45" s="51"/>
      <c r="M45" s="44"/>
      <c r="N45" s="38"/>
      <c r="O45" s="30"/>
      <c r="P45" s="27"/>
      <c r="Q45" s="30"/>
      <c r="R45" s="27"/>
      <c r="S45" s="47"/>
    </row>
    <row r="46" spans="1:19" s="45" customFormat="1" ht="15.75" x14ac:dyDescent="0.25">
      <c r="A46" s="52">
        <v>900</v>
      </c>
      <c r="B46" s="5" t="s">
        <v>122</v>
      </c>
      <c r="C46" s="95">
        <f>SUM(C47:C47)</f>
        <v>338.21</v>
      </c>
      <c r="D46" s="95"/>
      <c r="E46" s="95">
        <f>SUM(E47:E47)</f>
        <v>338.21</v>
      </c>
      <c r="F46" s="95">
        <f>SUM(F47:F47)</f>
        <v>0</v>
      </c>
      <c r="G46" s="6"/>
      <c r="H46" s="11">
        <f t="shared" si="0"/>
        <v>0</v>
      </c>
      <c r="L46" s="41"/>
      <c r="M46" s="19"/>
      <c r="N46" s="42"/>
      <c r="O46" s="21"/>
      <c r="P46" s="21"/>
      <c r="Q46" s="21"/>
      <c r="R46" s="27"/>
      <c r="S46" s="47"/>
    </row>
    <row r="47" spans="1:19" s="45" customFormat="1" ht="15.75" x14ac:dyDescent="0.25">
      <c r="A47" s="49">
        <v>909</v>
      </c>
      <c r="B47" s="40" t="s">
        <v>123</v>
      </c>
      <c r="C47" s="97">
        <v>338.21</v>
      </c>
      <c r="D47" s="97"/>
      <c r="E47" s="97">
        <v>338.21</v>
      </c>
      <c r="F47" s="97">
        <v>0</v>
      </c>
      <c r="G47" s="14"/>
      <c r="H47" s="11">
        <f t="shared" si="0"/>
        <v>0</v>
      </c>
      <c r="L47" s="51"/>
      <c r="M47" s="44"/>
      <c r="N47" s="38"/>
      <c r="O47" s="30"/>
      <c r="P47" s="30"/>
      <c r="Q47" s="30"/>
      <c r="R47" s="27"/>
      <c r="S47" s="47"/>
    </row>
    <row r="48" spans="1:19" s="45" customFormat="1" ht="15.75" x14ac:dyDescent="0.25">
      <c r="A48" s="53">
        <v>1000</v>
      </c>
      <c r="B48" s="5" t="s">
        <v>124</v>
      </c>
      <c r="C48" s="95">
        <f>SUM(C49:C53)</f>
        <v>161171.01999999999</v>
      </c>
      <c r="D48" s="95"/>
      <c r="E48" s="95">
        <f>SUM(E49:E53)</f>
        <v>161171.01999999999</v>
      </c>
      <c r="F48" s="95">
        <f>SUM(F49:F53)</f>
        <v>59531.900000000009</v>
      </c>
      <c r="G48" s="6"/>
      <c r="H48" s="7">
        <f t="shared" si="0"/>
        <v>36.937099485999411</v>
      </c>
      <c r="L48" s="51"/>
      <c r="M48" s="44"/>
      <c r="N48" s="38"/>
      <c r="O48" s="30"/>
      <c r="P48" s="30"/>
      <c r="Q48" s="30"/>
      <c r="R48" s="27"/>
      <c r="S48" s="47"/>
    </row>
    <row r="49" spans="1:19" s="45" customFormat="1" ht="15.75" x14ac:dyDescent="0.25">
      <c r="A49" s="54">
        <v>1001</v>
      </c>
      <c r="B49" s="40" t="s">
        <v>125</v>
      </c>
      <c r="C49" s="97">
        <v>10692.92</v>
      </c>
      <c r="D49" s="97"/>
      <c r="E49" s="97">
        <v>10692.92</v>
      </c>
      <c r="F49" s="97">
        <v>3466.59</v>
      </c>
      <c r="G49" s="14"/>
      <c r="H49" s="11">
        <f t="shared" si="0"/>
        <v>32.419488783232268</v>
      </c>
      <c r="L49" s="55"/>
      <c r="M49" s="19"/>
      <c r="N49" s="42"/>
      <c r="O49" s="21"/>
      <c r="P49" s="22"/>
      <c r="Q49" s="21"/>
      <c r="R49" s="27"/>
      <c r="S49" s="47"/>
    </row>
    <row r="50" spans="1:19" s="45" customFormat="1" ht="15.75" x14ac:dyDescent="0.25">
      <c r="A50" s="54">
        <v>1002</v>
      </c>
      <c r="B50" s="40" t="s">
        <v>126</v>
      </c>
      <c r="C50" s="97">
        <v>3288.93</v>
      </c>
      <c r="D50" s="97"/>
      <c r="E50" s="97">
        <v>3288.93</v>
      </c>
      <c r="F50" s="97">
        <v>1280</v>
      </c>
      <c r="G50" s="14"/>
      <c r="H50" s="11">
        <f t="shared" si="0"/>
        <v>38.918432438513442</v>
      </c>
      <c r="L50" s="51"/>
      <c r="M50" s="44"/>
      <c r="N50" s="38"/>
      <c r="O50" s="30"/>
      <c r="P50" s="30"/>
      <c r="Q50" s="30"/>
      <c r="R50" s="27"/>
      <c r="S50" s="47"/>
    </row>
    <row r="51" spans="1:19" s="56" customFormat="1" ht="15.75" x14ac:dyDescent="0.25">
      <c r="A51" s="54">
        <v>1003</v>
      </c>
      <c r="B51" s="40" t="s">
        <v>127</v>
      </c>
      <c r="C51" s="97">
        <v>136600.35999999999</v>
      </c>
      <c r="D51" s="97"/>
      <c r="E51" s="97">
        <v>136600.35999999999</v>
      </c>
      <c r="F51" s="97">
        <v>51974.9</v>
      </c>
      <c r="G51" s="14"/>
      <c r="H51" s="11">
        <f t="shared" si="0"/>
        <v>38.048874834590485</v>
      </c>
      <c r="L51" s="57"/>
      <c r="M51" s="19"/>
      <c r="N51" s="42"/>
      <c r="O51" s="21"/>
      <c r="P51" s="22"/>
      <c r="Q51" s="21"/>
      <c r="R51" s="27"/>
      <c r="S51" s="58"/>
    </row>
    <row r="52" spans="1:19" s="56" customFormat="1" ht="15.75" x14ac:dyDescent="0.25">
      <c r="A52" s="54">
        <v>1004</v>
      </c>
      <c r="B52" s="40" t="s">
        <v>459</v>
      </c>
      <c r="C52" s="97">
        <v>4462.5</v>
      </c>
      <c r="D52" s="97"/>
      <c r="E52" s="97">
        <v>4462.5</v>
      </c>
      <c r="F52" s="97">
        <v>1326.75</v>
      </c>
      <c r="G52" s="14"/>
      <c r="H52" s="11"/>
      <c r="L52" s="57"/>
      <c r="M52" s="19"/>
      <c r="N52" s="42"/>
      <c r="O52" s="21"/>
      <c r="P52" s="22"/>
      <c r="Q52" s="21"/>
      <c r="R52" s="27"/>
      <c r="S52" s="58"/>
    </row>
    <row r="53" spans="1:19" s="45" customFormat="1" ht="15.75" x14ac:dyDescent="0.25">
      <c r="A53" s="54">
        <v>1006</v>
      </c>
      <c r="B53" s="40" t="s">
        <v>128</v>
      </c>
      <c r="C53" s="97">
        <v>6126.31</v>
      </c>
      <c r="D53" s="97"/>
      <c r="E53" s="97">
        <v>6126.31</v>
      </c>
      <c r="F53" s="97">
        <v>1483.66</v>
      </c>
      <c r="G53" s="14"/>
      <c r="H53" s="11">
        <f t="shared" si="0"/>
        <v>24.217840755691437</v>
      </c>
      <c r="L53" s="59"/>
      <c r="M53" s="44"/>
      <c r="N53" s="38"/>
      <c r="O53" s="30"/>
      <c r="P53" s="27"/>
      <c r="Q53" s="30"/>
      <c r="R53" s="27"/>
      <c r="S53" s="47"/>
    </row>
    <row r="54" spans="1:19" s="45" customFormat="1" ht="15.75" x14ac:dyDescent="0.25">
      <c r="A54" s="53">
        <v>1100</v>
      </c>
      <c r="B54" s="5" t="s">
        <v>129</v>
      </c>
      <c r="C54" s="95">
        <f>SUM(C55:C56)</f>
        <v>35253.589999999997</v>
      </c>
      <c r="D54" s="95"/>
      <c r="E54" s="95">
        <f>SUM(E55:E56)</f>
        <v>35373.089999999997</v>
      </c>
      <c r="F54" s="95">
        <f t="shared" ref="F54" si="2">SUM(F55:F56)</f>
        <v>12321.63</v>
      </c>
      <c r="G54" s="6"/>
      <c r="H54" s="7">
        <f t="shared" si="0"/>
        <v>34.833343651911662</v>
      </c>
      <c r="L54" s="59"/>
      <c r="M54" s="44"/>
      <c r="N54" s="38"/>
      <c r="O54" s="30"/>
      <c r="P54" s="30"/>
      <c r="Q54" s="30"/>
      <c r="R54" s="27"/>
      <c r="S54" s="47"/>
    </row>
    <row r="55" spans="1:19" s="45" customFormat="1" ht="15.75" x14ac:dyDescent="0.25">
      <c r="A55" s="54">
        <v>1101</v>
      </c>
      <c r="B55" s="40" t="s">
        <v>130</v>
      </c>
      <c r="C55" s="97">
        <v>23927.71</v>
      </c>
      <c r="D55" s="97"/>
      <c r="E55" s="97">
        <v>24047.21</v>
      </c>
      <c r="F55" s="97">
        <v>8602.99</v>
      </c>
      <c r="G55" s="14"/>
      <c r="H55" s="11">
        <f t="shared" si="0"/>
        <v>35.775418437315601</v>
      </c>
      <c r="L55" s="59"/>
      <c r="M55" s="44"/>
      <c r="N55" s="38"/>
      <c r="O55" s="30"/>
      <c r="P55" s="27"/>
      <c r="Q55" s="30"/>
      <c r="R55" s="27"/>
      <c r="S55" s="47"/>
    </row>
    <row r="56" spans="1:19" s="45" customFormat="1" ht="15.75" x14ac:dyDescent="0.25">
      <c r="A56" s="54">
        <v>1101</v>
      </c>
      <c r="B56" s="40" t="s">
        <v>130</v>
      </c>
      <c r="C56" s="97">
        <v>11325.88</v>
      </c>
      <c r="D56" s="97"/>
      <c r="E56" s="97">
        <v>11325.88</v>
      </c>
      <c r="F56" s="97">
        <v>3718.64</v>
      </c>
      <c r="G56" s="14"/>
      <c r="H56" s="11">
        <f t="shared" ref="H56" si="3">F56/E56*100</f>
        <v>32.833122017891768</v>
      </c>
      <c r="L56" s="59"/>
      <c r="M56" s="44"/>
      <c r="N56" s="38"/>
      <c r="O56" s="30"/>
      <c r="P56" s="27"/>
      <c r="Q56" s="30"/>
      <c r="R56" s="27"/>
      <c r="S56" s="47"/>
    </row>
    <row r="57" spans="1:19" s="45" customFormat="1" ht="15.75" x14ac:dyDescent="0.25">
      <c r="A57" s="53">
        <v>1200</v>
      </c>
      <c r="B57" s="5" t="s">
        <v>131</v>
      </c>
      <c r="C57" s="95">
        <f>SUM(C58+C59)</f>
        <v>2664.8300000000004</v>
      </c>
      <c r="D57" s="95"/>
      <c r="E57" s="95">
        <f>SUM(E58+E59)</f>
        <v>2664.8300000000004</v>
      </c>
      <c r="F57" s="95">
        <f>SUM(F58+F59)</f>
        <v>827.5</v>
      </c>
      <c r="G57" s="6"/>
      <c r="H57" s="7">
        <f t="shared" si="0"/>
        <v>31.052637504080931</v>
      </c>
      <c r="L57" s="59"/>
      <c r="M57" s="44"/>
      <c r="N57" s="38"/>
      <c r="O57" s="30"/>
      <c r="P57" s="30"/>
      <c r="Q57" s="30"/>
      <c r="R57" s="27"/>
      <c r="S57" s="47"/>
    </row>
    <row r="58" spans="1:19" s="45" customFormat="1" ht="15.75" x14ac:dyDescent="0.25">
      <c r="A58" s="54">
        <v>1201</v>
      </c>
      <c r="B58" s="40" t="s">
        <v>132</v>
      </c>
      <c r="C58" s="97">
        <v>2293.0300000000002</v>
      </c>
      <c r="D58" s="97"/>
      <c r="E58" s="97">
        <v>2293.0300000000002</v>
      </c>
      <c r="F58" s="97">
        <v>692.5</v>
      </c>
      <c r="G58" s="14"/>
      <c r="H58" s="11">
        <f t="shared" si="0"/>
        <v>30.20021543547184</v>
      </c>
      <c r="L58" s="57"/>
      <c r="M58" s="19"/>
      <c r="N58" s="42"/>
      <c r="O58" s="21"/>
      <c r="P58" s="21"/>
      <c r="Q58" s="21"/>
      <c r="R58" s="27"/>
      <c r="S58" s="47"/>
    </row>
    <row r="59" spans="1:19" s="45" customFormat="1" ht="15.75" x14ac:dyDescent="0.25">
      <c r="A59" s="54">
        <v>1202</v>
      </c>
      <c r="B59" s="40" t="s">
        <v>133</v>
      </c>
      <c r="C59" s="97">
        <v>371.8</v>
      </c>
      <c r="D59" s="97"/>
      <c r="E59" s="97">
        <v>371.8</v>
      </c>
      <c r="F59" s="97">
        <v>135</v>
      </c>
      <c r="G59" s="14"/>
      <c r="H59" s="11">
        <f t="shared" si="0"/>
        <v>36.309844002151692</v>
      </c>
      <c r="L59" s="59"/>
      <c r="M59" s="44"/>
      <c r="N59" s="38"/>
      <c r="O59" s="30"/>
      <c r="P59" s="27"/>
      <c r="Q59" s="30"/>
      <c r="R59" s="27"/>
      <c r="S59" s="47"/>
    </row>
    <row r="60" spans="1:19" s="45" customFormat="1" ht="31.5" x14ac:dyDescent="0.25">
      <c r="A60" s="53">
        <v>1300</v>
      </c>
      <c r="B60" s="5" t="s">
        <v>134</v>
      </c>
      <c r="C60" s="95">
        <f>SUM(C61)</f>
        <v>160.36000000000001</v>
      </c>
      <c r="D60" s="95"/>
      <c r="E60" s="95">
        <f>SUM(E61)</f>
        <v>160.36000000000001</v>
      </c>
      <c r="F60" s="95">
        <f>SUM(F61)</f>
        <v>4.55</v>
      </c>
      <c r="G60" s="6"/>
      <c r="H60" s="7">
        <f t="shared" si="0"/>
        <v>2.8373659266650035</v>
      </c>
      <c r="L60" s="57"/>
      <c r="M60" s="19"/>
      <c r="N60" s="42"/>
      <c r="O60" s="21"/>
      <c r="P60" s="21"/>
      <c r="Q60" s="21"/>
      <c r="R60" s="27"/>
      <c r="S60" s="47"/>
    </row>
    <row r="61" spans="1:19" s="45" customFormat="1" ht="31.5" x14ac:dyDescent="0.25">
      <c r="A61" s="54">
        <v>1301</v>
      </c>
      <c r="B61" s="40" t="s">
        <v>135</v>
      </c>
      <c r="C61" s="97">
        <v>160.36000000000001</v>
      </c>
      <c r="D61" s="97"/>
      <c r="E61" s="97">
        <v>160.36000000000001</v>
      </c>
      <c r="F61" s="97">
        <v>4.55</v>
      </c>
      <c r="G61" s="6"/>
      <c r="H61" s="11">
        <f t="shared" si="0"/>
        <v>2.8373659266650035</v>
      </c>
      <c r="L61" s="59"/>
      <c r="M61" s="44"/>
      <c r="N61" s="38"/>
      <c r="O61" s="30"/>
      <c r="P61" s="27"/>
      <c r="Q61" s="30"/>
      <c r="R61" s="27"/>
      <c r="S61" s="47"/>
    </row>
    <row r="62" spans="1:19" ht="15.75" x14ac:dyDescent="0.25">
      <c r="A62" s="60"/>
      <c r="B62" s="61" t="s">
        <v>136</v>
      </c>
      <c r="C62" s="95">
        <f>SUM(C6+C15+C20+C28+C33+C37+C43+C46+C48+C54+C57+C60)</f>
        <v>2439295.3199999998</v>
      </c>
      <c r="D62" s="95">
        <f>SUM(D6+D15+D20+D28+D33+D37+D43+D46+D48+D54+D57+D60)</f>
        <v>0</v>
      </c>
      <c r="E62" s="95">
        <f>SUM(E6+E15+E20+E28+E33+E37+E43+E46+E48+E54+E57+E60)</f>
        <v>2439414.8199999998</v>
      </c>
      <c r="F62" s="95">
        <f>SUM(F6+F15+F20+F28+F33+F37+F43+F46+F48+F54+F57+F60)</f>
        <v>727167.43</v>
      </c>
      <c r="G62" s="62"/>
      <c r="H62" s="7">
        <f t="shared" si="0"/>
        <v>29.809092903682537</v>
      </c>
      <c r="L62" s="59"/>
      <c r="M62" s="44"/>
      <c r="N62" s="29"/>
      <c r="O62" s="30"/>
      <c r="P62" s="27"/>
      <c r="Q62" s="30"/>
      <c r="R62" s="27"/>
      <c r="S62" s="17"/>
    </row>
    <row r="63" spans="1:19" ht="15.75" x14ac:dyDescent="0.25">
      <c r="A63" s="2"/>
      <c r="B63" s="2"/>
      <c r="C63" s="2"/>
      <c r="D63" s="2"/>
      <c r="E63" s="2"/>
      <c r="F63" s="63"/>
      <c r="G63" s="2"/>
      <c r="H63" s="2"/>
      <c r="L63" s="57"/>
      <c r="M63" s="19"/>
      <c r="N63" s="42"/>
      <c r="O63" s="21"/>
      <c r="P63" s="21"/>
      <c r="Q63" s="21"/>
      <c r="R63" s="27"/>
      <c r="S63" s="17"/>
    </row>
    <row r="64" spans="1:19" x14ac:dyDescent="0.25">
      <c r="L64" s="65"/>
      <c r="M64" s="65"/>
      <c r="N64" s="65"/>
      <c r="O64" s="65"/>
      <c r="P64" s="65"/>
      <c r="Q64" s="65"/>
      <c r="R64" s="65"/>
      <c r="S64" s="17"/>
    </row>
    <row r="65" spans="1:19" ht="15" customHeight="1" x14ac:dyDescent="0.25">
      <c r="A65" s="204" t="s">
        <v>410</v>
      </c>
      <c r="B65" s="204"/>
      <c r="C65" s="204"/>
      <c r="D65" s="204"/>
      <c r="E65" s="204"/>
      <c r="F65" s="204"/>
      <c r="G65" s="204"/>
      <c r="H65" s="204"/>
      <c r="L65" s="65"/>
      <c r="M65" s="65"/>
      <c r="N65" s="65"/>
      <c r="O65" s="65"/>
      <c r="P65" s="65"/>
      <c r="Q65" s="65"/>
      <c r="R65" s="65"/>
      <c r="S65" s="17"/>
    </row>
    <row r="66" spans="1:19" ht="15.75" x14ac:dyDescent="0.25">
      <c r="A66" s="204"/>
      <c r="B66" s="204"/>
      <c r="C66" s="204"/>
      <c r="D66" s="204"/>
      <c r="E66" s="204"/>
      <c r="F66" s="204"/>
      <c r="G66" s="204"/>
      <c r="H66" s="204"/>
      <c r="L66" s="66"/>
      <c r="M66" s="66"/>
      <c r="N66" s="66"/>
      <c r="O66" s="66"/>
      <c r="P66" s="66"/>
      <c r="Q66" s="66"/>
      <c r="R66" s="66"/>
      <c r="S66" s="17"/>
    </row>
    <row r="67" spans="1:19" ht="12.75" customHeight="1" x14ac:dyDescent="0.25">
      <c r="A67" s="204"/>
      <c r="B67" s="204"/>
      <c r="C67" s="204"/>
      <c r="D67" s="204"/>
      <c r="E67" s="204"/>
      <c r="F67" s="204"/>
      <c r="G67" s="204"/>
      <c r="H67" s="204"/>
      <c r="L67" s="17"/>
      <c r="M67" s="17"/>
      <c r="N67" s="17"/>
      <c r="O67" s="17"/>
      <c r="P67" s="17"/>
      <c r="Q67" s="17"/>
      <c r="R67" s="17"/>
      <c r="S67" s="17"/>
    </row>
    <row r="68" spans="1:19" ht="44.25" customHeight="1" x14ac:dyDescent="0.25">
      <c r="A68" s="204"/>
      <c r="B68" s="204"/>
      <c r="C68" s="204"/>
      <c r="D68" s="204"/>
      <c r="E68" s="204"/>
      <c r="F68" s="204"/>
      <c r="G68" s="204"/>
      <c r="H68" s="204"/>
      <c r="L68" s="67"/>
      <c r="M68" s="67"/>
      <c r="N68" s="67"/>
      <c r="O68" s="67"/>
      <c r="P68" s="67"/>
      <c r="Q68" s="67"/>
      <c r="R68" s="67"/>
      <c r="S68" s="17"/>
    </row>
    <row r="69" spans="1:19" ht="12.75" hidden="1" customHeight="1" x14ac:dyDescent="0.25">
      <c r="A69" s="204"/>
      <c r="B69" s="204"/>
      <c r="C69" s="204"/>
      <c r="D69" s="204"/>
      <c r="E69" s="204"/>
      <c r="F69" s="204"/>
      <c r="G69" s="204"/>
      <c r="H69" s="204"/>
      <c r="L69" s="67"/>
      <c r="M69" s="67"/>
      <c r="N69" s="67"/>
      <c r="O69" s="67"/>
      <c r="P69" s="67"/>
      <c r="Q69" s="67"/>
      <c r="R69" s="67"/>
      <c r="S69" s="17"/>
    </row>
    <row r="70" spans="1:19" ht="12.75" customHeight="1" x14ac:dyDescent="0.25">
      <c r="L70" s="67"/>
      <c r="M70" s="67"/>
      <c r="N70" s="67"/>
      <c r="O70" s="67"/>
      <c r="P70" s="67"/>
      <c r="Q70" s="67"/>
      <c r="R70" s="67"/>
      <c r="S70" s="17"/>
    </row>
    <row r="71" spans="1:19" ht="12.75" customHeight="1" x14ac:dyDescent="0.25">
      <c r="L71" s="67"/>
      <c r="M71" s="67"/>
      <c r="N71" s="67"/>
      <c r="O71" s="67"/>
      <c r="P71" s="67"/>
      <c r="Q71" s="67"/>
      <c r="R71" s="67"/>
      <c r="S71" s="17"/>
    </row>
    <row r="72" spans="1:19" ht="12.75" customHeight="1" x14ac:dyDescent="0.25">
      <c r="L72" s="67"/>
      <c r="M72" s="67"/>
      <c r="N72" s="67"/>
      <c r="O72" s="67"/>
      <c r="P72" s="67"/>
      <c r="Q72" s="67"/>
      <c r="R72" s="67"/>
      <c r="S72" s="17"/>
    </row>
    <row r="73" spans="1:19" x14ac:dyDescent="0.25">
      <c r="L73" s="17"/>
      <c r="M73" s="17"/>
      <c r="N73" s="17"/>
      <c r="O73" s="17"/>
      <c r="P73" s="17"/>
      <c r="Q73" s="17"/>
      <c r="R73" s="17"/>
      <c r="S73" s="17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workbookViewId="0">
      <selection activeCell="E19" sqref="E19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 x14ac:dyDescent="0.25">
      <c r="A2" s="205" t="s">
        <v>144</v>
      </c>
      <c r="B2" s="205"/>
      <c r="C2" s="205"/>
      <c r="D2" s="205"/>
      <c r="E2" s="205"/>
      <c r="F2" s="205"/>
      <c r="G2" s="74"/>
      <c r="H2" s="74"/>
      <c r="I2" s="74"/>
    </row>
    <row r="3" spans="1:9" ht="15.75" x14ac:dyDescent="0.25">
      <c r="A3" s="205"/>
      <c r="B3" s="205"/>
      <c r="C3" s="205"/>
      <c r="D3" s="205"/>
      <c r="E3" s="205"/>
      <c r="F3" s="205"/>
      <c r="G3" s="74"/>
      <c r="H3" s="74"/>
      <c r="I3" s="74"/>
    </row>
    <row r="4" spans="1:9" ht="15.75" x14ac:dyDescent="0.25">
      <c r="A4" s="206" t="s">
        <v>413</v>
      </c>
      <c r="B4" s="206"/>
      <c r="C4" s="206"/>
      <c r="D4" s="206"/>
      <c r="E4" s="206"/>
      <c r="F4" s="206"/>
    </row>
    <row r="5" spans="1:9" ht="76.5" x14ac:dyDescent="0.25">
      <c r="A5" s="77" t="s">
        <v>145</v>
      </c>
      <c r="B5" s="77" t="s">
        <v>146</v>
      </c>
      <c r="C5" s="77" t="s">
        <v>147</v>
      </c>
      <c r="D5" s="75" t="s">
        <v>336</v>
      </c>
      <c r="E5" s="75" t="s">
        <v>414</v>
      </c>
      <c r="F5" s="75" t="s">
        <v>199</v>
      </c>
    </row>
    <row r="6" spans="1:9" x14ac:dyDescent="0.25">
      <c r="A6" s="78">
        <v>1</v>
      </c>
      <c r="B6" s="79">
        <v>2</v>
      </c>
      <c r="C6" s="79">
        <v>3</v>
      </c>
      <c r="D6" s="106">
        <v>4</v>
      </c>
      <c r="E6" s="76"/>
      <c r="F6" s="76"/>
    </row>
    <row r="7" spans="1:9" ht="31.5" x14ac:dyDescent="0.25">
      <c r="A7" s="80" t="s">
        <v>148</v>
      </c>
      <c r="B7" s="81" t="s">
        <v>149</v>
      </c>
      <c r="C7" s="82" t="s">
        <v>150</v>
      </c>
      <c r="D7" s="109">
        <f>SUM(D8)</f>
        <v>154952.12</v>
      </c>
      <c r="E7" s="99">
        <f>SUM(E8)</f>
        <v>129025.93000000001</v>
      </c>
      <c r="F7" s="89" t="s">
        <v>200</v>
      </c>
    </row>
    <row r="8" spans="1:9" ht="47.25" x14ac:dyDescent="0.25">
      <c r="A8" s="80" t="s">
        <v>151</v>
      </c>
      <c r="B8" s="81" t="s">
        <v>152</v>
      </c>
      <c r="C8" s="82" t="s">
        <v>153</v>
      </c>
      <c r="D8" s="109">
        <f>SUM(D9+D14+D23)</f>
        <v>154952.12</v>
      </c>
      <c r="E8" s="99">
        <f>SUM(E9+E14+E23)</f>
        <v>129025.93000000001</v>
      </c>
      <c r="F8" s="89" t="s">
        <v>200</v>
      </c>
    </row>
    <row r="9" spans="1:9" ht="31.5" x14ac:dyDescent="0.25">
      <c r="A9" s="83" t="s">
        <v>154</v>
      </c>
      <c r="B9" s="84" t="s">
        <v>155</v>
      </c>
      <c r="C9" s="85" t="s">
        <v>156</v>
      </c>
      <c r="D9" s="110">
        <f>SUM(D10-D12)</f>
        <v>0</v>
      </c>
      <c r="E9" s="100">
        <f>SUM(E10-E12)</f>
        <v>0</v>
      </c>
      <c r="F9" s="89" t="s">
        <v>200</v>
      </c>
    </row>
    <row r="10" spans="1:9" ht="49.5" customHeight="1" x14ac:dyDescent="0.25">
      <c r="A10" s="83" t="s">
        <v>157</v>
      </c>
      <c r="B10" s="84" t="s">
        <v>158</v>
      </c>
      <c r="C10" s="85" t="s">
        <v>159</v>
      </c>
      <c r="D10" s="110">
        <f>SUM(D11)</f>
        <v>5000</v>
      </c>
      <c r="E10" s="100">
        <f>SUM(E11)</f>
        <v>0</v>
      </c>
      <c r="F10" s="88" t="s">
        <v>200</v>
      </c>
    </row>
    <row r="11" spans="1:9" ht="47.25" x14ac:dyDescent="0.25">
      <c r="A11" s="83" t="s">
        <v>160</v>
      </c>
      <c r="B11" s="84" t="s">
        <v>161</v>
      </c>
      <c r="C11" s="85" t="s">
        <v>162</v>
      </c>
      <c r="D11" s="110">
        <v>5000</v>
      </c>
      <c r="E11" s="101">
        <v>0</v>
      </c>
      <c r="F11" s="88" t="s">
        <v>200</v>
      </c>
    </row>
    <row r="12" spans="1:9" ht="47.25" x14ac:dyDescent="0.25">
      <c r="A12" s="83" t="s">
        <v>163</v>
      </c>
      <c r="B12" s="84" t="s">
        <v>164</v>
      </c>
      <c r="C12" s="85" t="s">
        <v>165</v>
      </c>
      <c r="D12" s="110">
        <f>SUM(D13)</f>
        <v>5000</v>
      </c>
      <c r="E12" s="100">
        <f>SUM(E13)</f>
        <v>0</v>
      </c>
      <c r="F12" s="88" t="s">
        <v>200</v>
      </c>
    </row>
    <row r="13" spans="1:9" ht="47.25" x14ac:dyDescent="0.25">
      <c r="A13" s="83" t="s">
        <v>166</v>
      </c>
      <c r="B13" s="84" t="s">
        <v>167</v>
      </c>
      <c r="C13" s="86" t="s">
        <v>168</v>
      </c>
      <c r="D13" s="110">
        <v>5000</v>
      </c>
      <c r="E13" s="101">
        <v>0</v>
      </c>
      <c r="F13" s="88" t="s">
        <v>200</v>
      </c>
    </row>
    <row r="14" spans="1:9" ht="47.25" x14ac:dyDescent="0.25">
      <c r="A14" s="83" t="s">
        <v>169</v>
      </c>
      <c r="B14" s="84" t="s">
        <v>170</v>
      </c>
      <c r="C14" s="85" t="s">
        <v>171</v>
      </c>
      <c r="D14" s="110">
        <f>SUM(D15-D17)</f>
        <v>-2417.8500000000004</v>
      </c>
      <c r="E14" s="100">
        <f>SUM(E15-E17)</f>
        <v>-1851.95</v>
      </c>
      <c r="F14" s="88">
        <f>E14/D14</f>
        <v>0.76594908699877984</v>
      </c>
    </row>
    <row r="15" spans="1:9" ht="63" x14ac:dyDescent="0.25">
      <c r="A15" s="83" t="s">
        <v>172</v>
      </c>
      <c r="B15" s="84" t="s">
        <v>173</v>
      </c>
      <c r="C15" s="85" t="s">
        <v>174</v>
      </c>
      <c r="D15" s="110">
        <f>SUM(D16)</f>
        <v>10000</v>
      </c>
      <c r="E15" s="100">
        <f>SUM(E16)</f>
        <v>0</v>
      </c>
      <c r="F15" s="88" t="s">
        <v>200</v>
      </c>
    </row>
    <row r="16" spans="1:9" ht="63" x14ac:dyDescent="0.25">
      <c r="A16" s="83" t="s">
        <v>175</v>
      </c>
      <c r="B16" s="84" t="s">
        <v>176</v>
      </c>
      <c r="C16" s="85" t="s">
        <v>177</v>
      </c>
      <c r="D16" s="110">
        <v>10000</v>
      </c>
      <c r="E16" s="101">
        <v>0</v>
      </c>
      <c r="F16" s="88" t="s">
        <v>200</v>
      </c>
    </row>
    <row r="17" spans="1:6" ht="78.75" x14ac:dyDescent="0.25">
      <c r="A17" s="83" t="s">
        <v>178</v>
      </c>
      <c r="B17" s="84" t="s">
        <v>179</v>
      </c>
      <c r="C17" s="85" t="s">
        <v>180</v>
      </c>
      <c r="D17" s="110">
        <f>SUM(D18)</f>
        <v>12417.85</v>
      </c>
      <c r="E17" s="110">
        <f>SUM(E18)</f>
        <v>1851.95</v>
      </c>
      <c r="F17" s="88">
        <f>E18/D18</f>
        <v>0.14913612259771217</v>
      </c>
    </row>
    <row r="18" spans="1:6" ht="69" customHeight="1" x14ac:dyDescent="0.25">
      <c r="A18" s="83" t="s">
        <v>181</v>
      </c>
      <c r="B18" s="87" t="s">
        <v>182</v>
      </c>
      <c r="C18" s="85" t="s">
        <v>183</v>
      </c>
      <c r="D18" s="110">
        <v>12417.85</v>
      </c>
      <c r="E18" s="101">
        <v>1851.95</v>
      </c>
      <c r="F18" s="88">
        <f>E18/D18</f>
        <v>0.14913612259771217</v>
      </c>
    </row>
    <row r="19" spans="1:6" ht="47.25" x14ac:dyDescent="0.25">
      <c r="A19" s="83" t="s">
        <v>184</v>
      </c>
      <c r="B19" s="84" t="s">
        <v>185</v>
      </c>
      <c r="C19" s="85" t="s">
        <v>186</v>
      </c>
      <c r="D19" s="110">
        <f>SUM(D20)</f>
        <v>0</v>
      </c>
      <c r="E19" s="100">
        <f>SUM(E20)</f>
        <v>0</v>
      </c>
      <c r="F19" s="88" t="s">
        <v>200</v>
      </c>
    </row>
    <row r="20" spans="1:6" ht="127.5" customHeight="1" x14ac:dyDescent="0.25">
      <c r="A20" s="83" t="s">
        <v>187</v>
      </c>
      <c r="B20" s="87" t="s">
        <v>188</v>
      </c>
      <c r="C20" s="85" t="s">
        <v>189</v>
      </c>
      <c r="D20" s="110">
        <v>0</v>
      </c>
      <c r="E20" s="101">
        <v>0</v>
      </c>
      <c r="F20" s="88" t="s">
        <v>200</v>
      </c>
    </row>
    <row r="21" spans="1:6" ht="51" customHeight="1" x14ac:dyDescent="0.25">
      <c r="A21" s="83" t="s">
        <v>190</v>
      </c>
      <c r="B21" s="84" t="s">
        <v>191</v>
      </c>
      <c r="C21" s="85" t="s">
        <v>192</v>
      </c>
      <c r="D21" s="110">
        <f>SUM(D22)</f>
        <v>0</v>
      </c>
      <c r="E21" s="100">
        <f>SUM(E22)</f>
        <v>0</v>
      </c>
      <c r="F21" s="88" t="s">
        <v>200</v>
      </c>
    </row>
    <row r="22" spans="1:6" ht="67.5" customHeight="1" x14ac:dyDescent="0.25">
      <c r="A22" s="83" t="s">
        <v>193</v>
      </c>
      <c r="B22" s="84" t="s">
        <v>194</v>
      </c>
      <c r="C22" s="85" t="s">
        <v>195</v>
      </c>
      <c r="D22" s="110">
        <v>0</v>
      </c>
      <c r="E22" s="102">
        <v>0</v>
      </c>
      <c r="F22" s="88" t="s">
        <v>200</v>
      </c>
    </row>
    <row r="23" spans="1:6" ht="34.5" customHeight="1" x14ac:dyDescent="0.25">
      <c r="A23" s="83" t="s">
        <v>196</v>
      </c>
      <c r="B23" s="84" t="s">
        <v>197</v>
      </c>
      <c r="C23" s="85" t="s">
        <v>198</v>
      </c>
      <c r="D23" s="110">
        <v>157369.97</v>
      </c>
      <c r="E23" s="103">
        <v>130877.88</v>
      </c>
      <c r="F23" s="89" t="s">
        <v>200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12" sqref="B12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207" t="s">
        <v>139</v>
      </c>
      <c r="B2" s="207"/>
    </row>
    <row r="3" spans="1:2" s="1" customFormat="1" ht="19.5" customHeight="1" x14ac:dyDescent="0.25">
      <c r="A3" s="207" t="s">
        <v>140</v>
      </c>
      <c r="B3" s="207"/>
    </row>
    <row r="4" spans="1:2" ht="15.75" x14ac:dyDescent="0.25">
      <c r="A4" s="208" t="s">
        <v>415</v>
      </c>
      <c r="B4" s="208"/>
    </row>
    <row r="5" spans="1:2" ht="42.75" x14ac:dyDescent="0.25">
      <c r="A5" s="68" t="s">
        <v>137</v>
      </c>
      <c r="B5" s="69" t="s">
        <v>138</v>
      </c>
    </row>
    <row r="6" spans="1:2" x14ac:dyDescent="0.25">
      <c r="A6" s="70" t="s">
        <v>141</v>
      </c>
      <c r="B6" s="94">
        <v>9824.81</v>
      </c>
    </row>
    <row r="8" spans="1:2" x14ac:dyDescent="0.25">
      <c r="B8" s="1" t="s">
        <v>72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5" sqref="B5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209" t="s">
        <v>143</v>
      </c>
      <c r="B2" s="209"/>
    </row>
    <row r="3" spans="1:2" ht="15.75" x14ac:dyDescent="0.25">
      <c r="A3" s="208" t="s">
        <v>413</v>
      </c>
      <c r="B3" s="208"/>
    </row>
    <row r="4" spans="1:2" ht="38.25" x14ac:dyDescent="0.25">
      <c r="A4" s="72" t="s">
        <v>137</v>
      </c>
      <c r="B4" s="73" t="s">
        <v>138</v>
      </c>
    </row>
    <row r="5" spans="1:2" ht="24.75" customHeight="1" x14ac:dyDescent="0.25">
      <c r="A5" s="71" t="s">
        <v>142</v>
      </c>
      <c r="B5" s="105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ShmakovaEP</cp:lastModifiedBy>
  <cp:lastPrinted>2020-04-01T11:25:55Z</cp:lastPrinted>
  <dcterms:created xsi:type="dcterms:W3CDTF">2015-01-16T05:02:30Z</dcterms:created>
  <dcterms:modified xsi:type="dcterms:W3CDTF">2020-05-12T10:19:51Z</dcterms:modified>
</cp:coreProperties>
</file>