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760" activeTab="4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Доходы!#REF!</definedName>
  </definedNames>
  <calcPr calcId="144525"/>
</workbook>
</file>

<file path=xl/calcChain.xml><?xml version="1.0" encoding="utf-8"?>
<calcChain xmlns="http://schemas.openxmlformats.org/spreadsheetml/2006/main">
  <c r="F209" i="4" l="1"/>
  <c r="F208" i="4"/>
  <c r="F207" i="4"/>
  <c r="D207" i="4"/>
  <c r="C207" i="4"/>
  <c r="F206" i="4"/>
  <c r="F205" i="4"/>
  <c r="D205" i="4"/>
  <c r="C205" i="4"/>
  <c r="F204" i="4"/>
  <c r="F203" i="4"/>
  <c r="D203" i="4"/>
  <c r="C203" i="4"/>
  <c r="F202" i="4"/>
  <c r="E202" i="4"/>
  <c r="F201" i="4"/>
  <c r="E201" i="4"/>
  <c r="F200" i="4"/>
  <c r="E200" i="4"/>
  <c r="F199" i="4"/>
  <c r="F198" i="4"/>
  <c r="E198" i="4"/>
  <c r="F197" i="4"/>
  <c r="E197" i="4"/>
  <c r="F196" i="4"/>
  <c r="E196" i="4"/>
  <c r="F195" i="4"/>
  <c r="E195" i="4"/>
  <c r="F194" i="4"/>
  <c r="F193" i="4"/>
  <c r="F192" i="4"/>
  <c r="D191" i="4"/>
  <c r="F191" i="4" s="1"/>
  <c r="C191" i="4"/>
  <c r="E191" i="4" s="1"/>
  <c r="E190" i="4"/>
  <c r="C190" i="4"/>
  <c r="F190" i="4" s="1"/>
  <c r="F189" i="4"/>
  <c r="E189" i="4"/>
  <c r="D188" i="4"/>
  <c r="E188" i="4" s="1"/>
  <c r="C188" i="4"/>
  <c r="F187" i="4"/>
  <c r="E187" i="4"/>
  <c r="F186" i="4"/>
  <c r="E186" i="4"/>
  <c r="F185" i="4"/>
  <c r="E185" i="4"/>
  <c r="F184" i="4"/>
  <c r="E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D176" i="4"/>
  <c r="E176" i="4" s="1"/>
  <c r="C176" i="4"/>
  <c r="C174" i="4" s="1"/>
  <c r="F175" i="4"/>
  <c r="E175" i="4"/>
  <c r="D174" i="4"/>
  <c r="E174" i="4" s="1"/>
  <c r="F173" i="4"/>
  <c r="F172" i="4"/>
  <c r="F171" i="4"/>
  <c r="E171" i="4"/>
  <c r="F170" i="4"/>
  <c r="E170" i="4"/>
  <c r="F169" i="4"/>
  <c r="F168" i="4"/>
  <c r="E168" i="4"/>
  <c r="F167" i="4"/>
  <c r="E167" i="4"/>
  <c r="F166" i="4"/>
  <c r="E166" i="4"/>
  <c r="F165" i="4"/>
  <c r="E165" i="4"/>
  <c r="F164" i="4"/>
  <c r="F163" i="4"/>
  <c r="E163" i="4"/>
  <c r="F162" i="4"/>
  <c r="D162" i="4"/>
  <c r="D152" i="4" s="1"/>
  <c r="C162" i="4"/>
  <c r="F161" i="4"/>
  <c r="E161" i="4"/>
  <c r="F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C152" i="4"/>
  <c r="E151" i="4"/>
  <c r="C151" i="4"/>
  <c r="F151" i="4" s="1"/>
  <c r="F150" i="4"/>
  <c r="C150" i="4"/>
  <c r="E150" i="4" s="1"/>
  <c r="E149" i="4"/>
  <c r="D149" i="4"/>
  <c r="F149" i="4" s="1"/>
  <c r="C149" i="4"/>
  <c r="C148" i="4" s="1"/>
  <c r="C147" i="4" s="1"/>
  <c r="F146" i="4"/>
  <c r="F145" i="4"/>
  <c r="F144" i="4"/>
  <c r="F143" i="4"/>
  <c r="F142" i="4"/>
  <c r="F141" i="4"/>
  <c r="F140" i="4"/>
  <c r="D139" i="4"/>
  <c r="C139" i="4"/>
  <c r="C138" i="4" s="1"/>
  <c r="D138" i="4"/>
  <c r="F138" i="4" s="1"/>
  <c r="F137" i="4"/>
  <c r="F136" i="4"/>
  <c r="E136" i="4"/>
  <c r="F135" i="4"/>
  <c r="F134" i="4"/>
  <c r="D134" i="4"/>
  <c r="E134" i="4" s="1"/>
  <c r="C134" i="4"/>
  <c r="F133" i="4"/>
  <c r="F132" i="4"/>
  <c r="F131" i="4"/>
  <c r="F130" i="4"/>
  <c r="F129" i="4"/>
  <c r="F128" i="4"/>
  <c r="F127" i="4"/>
  <c r="F126" i="4"/>
  <c r="E126" i="4"/>
  <c r="F125" i="4"/>
  <c r="D124" i="4"/>
  <c r="F124" i="4" s="1"/>
  <c r="C124" i="4"/>
  <c r="F123" i="4"/>
  <c r="E123" i="4"/>
  <c r="F122" i="4"/>
  <c r="D121" i="4"/>
  <c r="F121" i="4" s="1"/>
  <c r="C121" i="4"/>
  <c r="E121" i="4" s="1"/>
  <c r="F120" i="4"/>
  <c r="F119" i="4"/>
  <c r="D118" i="4"/>
  <c r="F118" i="4" s="1"/>
  <c r="C118" i="4"/>
  <c r="F117" i="4"/>
  <c r="F116" i="4"/>
  <c r="E116" i="4"/>
  <c r="D115" i="4"/>
  <c r="C115" i="4"/>
  <c r="E115" i="4" s="1"/>
  <c r="F114" i="4"/>
  <c r="F113" i="4"/>
  <c r="E113" i="4"/>
  <c r="F112" i="4"/>
  <c r="E112" i="4"/>
  <c r="F111" i="4"/>
  <c r="E110" i="4"/>
  <c r="D110" i="4"/>
  <c r="F110" i="4" s="1"/>
  <c r="C110" i="4"/>
  <c r="F109" i="4"/>
  <c r="E109" i="4"/>
  <c r="F108" i="4"/>
  <c r="D107" i="4"/>
  <c r="E107" i="4" s="1"/>
  <c r="C107" i="4"/>
  <c r="F106" i="4"/>
  <c r="F105" i="4"/>
  <c r="F104" i="4"/>
  <c r="F103" i="4"/>
  <c r="F102" i="4"/>
  <c r="E102" i="4"/>
  <c r="F101" i="4"/>
  <c r="F100" i="4"/>
  <c r="F99" i="4"/>
  <c r="F98" i="4"/>
  <c r="E98" i="4"/>
  <c r="F97" i="4"/>
  <c r="D96" i="4"/>
  <c r="F96" i="4" s="1"/>
  <c r="C96" i="4"/>
  <c r="F95" i="4"/>
  <c r="E95" i="4"/>
  <c r="F94" i="4"/>
  <c r="D93" i="4"/>
  <c r="F93" i="4" s="1"/>
  <c r="C93" i="4"/>
  <c r="C89" i="4" s="1"/>
  <c r="F92" i="4"/>
  <c r="E92" i="4"/>
  <c r="F91" i="4"/>
  <c r="F90" i="4"/>
  <c r="D90" i="4"/>
  <c r="E90" i="4" s="1"/>
  <c r="C90" i="4"/>
  <c r="F88" i="4"/>
  <c r="E88" i="4"/>
  <c r="D87" i="4"/>
  <c r="F87" i="4" s="1"/>
  <c r="C87" i="4"/>
  <c r="F86" i="4"/>
  <c r="F85" i="4"/>
  <c r="E85" i="4"/>
  <c r="D84" i="4"/>
  <c r="F84" i="4" s="1"/>
  <c r="C84" i="4"/>
  <c r="E84" i="4" s="1"/>
  <c r="F83" i="4"/>
  <c r="D82" i="4"/>
  <c r="F81" i="4"/>
  <c r="D80" i="4"/>
  <c r="F80" i="4" s="1"/>
  <c r="C80" i="4"/>
  <c r="D79" i="4"/>
  <c r="F78" i="4"/>
  <c r="E78" i="4"/>
  <c r="F77" i="4"/>
  <c r="E77" i="4"/>
  <c r="F76" i="4"/>
  <c r="F75" i="4"/>
  <c r="F74" i="4"/>
  <c r="F73" i="4"/>
  <c r="D72" i="4"/>
  <c r="E72" i="4" s="1"/>
  <c r="C72" i="4"/>
  <c r="F71" i="4"/>
  <c r="E71" i="4"/>
  <c r="F70" i="4"/>
  <c r="D70" i="4"/>
  <c r="E70" i="4" s="1"/>
  <c r="C70" i="4"/>
  <c r="C69" i="4"/>
  <c r="C66" i="4" s="1"/>
  <c r="F68" i="4"/>
  <c r="E68" i="4"/>
  <c r="D67" i="4"/>
  <c r="E67" i="4" s="1"/>
  <c r="C67" i="4"/>
  <c r="F65" i="4"/>
  <c r="E65" i="4"/>
  <c r="F64" i="4"/>
  <c r="E64" i="4"/>
  <c r="F63" i="4"/>
  <c r="E63" i="4"/>
  <c r="F62" i="4"/>
  <c r="E62" i="4"/>
  <c r="D61" i="4"/>
  <c r="E61" i="4" s="1"/>
  <c r="C61" i="4"/>
  <c r="C60" i="4"/>
  <c r="F59" i="4"/>
  <c r="E59" i="4"/>
  <c r="F58" i="4"/>
  <c r="E58" i="4"/>
  <c r="F57" i="4"/>
  <c r="E57" i="4"/>
  <c r="F56" i="4"/>
  <c r="F55" i="4"/>
  <c r="D54" i="4"/>
  <c r="E54" i="4" s="1"/>
  <c r="C54" i="4"/>
  <c r="F53" i="4"/>
  <c r="E53" i="4"/>
  <c r="F52" i="4"/>
  <c r="E52" i="4"/>
  <c r="D51" i="4"/>
  <c r="E51" i="4" s="1"/>
  <c r="C51" i="4"/>
  <c r="F50" i="4"/>
  <c r="E50" i="4"/>
  <c r="F49" i="4"/>
  <c r="E49" i="4"/>
  <c r="D48" i="4"/>
  <c r="E48" i="4" s="1"/>
  <c r="C48" i="4"/>
  <c r="F47" i="4"/>
  <c r="E47" i="4"/>
  <c r="F46" i="4"/>
  <c r="E46" i="4"/>
  <c r="D45" i="4"/>
  <c r="F45" i="4" s="1"/>
  <c r="C45" i="4"/>
  <c r="F44" i="4"/>
  <c r="E44" i="4"/>
  <c r="F43" i="4"/>
  <c r="D43" i="4"/>
  <c r="E43" i="4" s="1"/>
  <c r="C43" i="4"/>
  <c r="F42" i="4"/>
  <c r="E42" i="4"/>
  <c r="D41" i="4"/>
  <c r="E41" i="4" s="1"/>
  <c r="C41" i="4"/>
  <c r="D40" i="4"/>
  <c r="E40" i="4" s="1"/>
  <c r="C40" i="4"/>
  <c r="F39" i="4"/>
  <c r="F38" i="4"/>
  <c r="E38" i="4"/>
  <c r="D37" i="4"/>
  <c r="C37" i="4"/>
  <c r="E37" i="4" s="1"/>
  <c r="F36" i="4"/>
  <c r="E36" i="4"/>
  <c r="F35" i="4"/>
  <c r="E35" i="4"/>
  <c r="D34" i="4"/>
  <c r="C34" i="4"/>
  <c r="C31" i="4" s="1"/>
  <c r="F31" i="4" s="1"/>
  <c r="F33" i="4"/>
  <c r="E33" i="4"/>
  <c r="C33" i="4"/>
  <c r="F32" i="4"/>
  <c r="D32" i="4"/>
  <c r="E32" i="4" s="1"/>
  <c r="C32" i="4"/>
  <c r="D31" i="4"/>
  <c r="F30" i="4"/>
  <c r="E30" i="4"/>
  <c r="D29" i="4"/>
  <c r="E29" i="4" s="1"/>
  <c r="C29" i="4"/>
  <c r="F28" i="4"/>
  <c r="E28" i="4"/>
  <c r="F27" i="4"/>
  <c r="D27" i="4"/>
  <c r="D18" i="4" s="1"/>
  <c r="C27" i="4"/>
  <c r="F26" i="4"/>
  <c r="F25" i="4"/>
  <c r="E25" i="4"/>
  <c r="E24" i="4"/>
  <c r="D24" i="4"/>
  <c r="F24" i="4" s="1"/>
  <c r="C24" i="4"/>
  <c r="F23" i="4"/>
  <c r="F22" i="4"/>
  <c r="E22" i="4"/>
  <c r="F21" i="4"/>
  <c r="F20" i="4"/>
  <c r="E20" i="4"/>
  <c r="D19" i="4"/>
  <c r="F19" i="4" s="1"/>
  <c r="C19" i="4"/>
  <c r="E19" i="4" s="1"/>
  <c r="C18" i="4"/>
  <c r="F17" i="4"/>
  <c r="E17" i="4"/>
  <c r="F16" i="4"/>
  <c r="E16" i="4"/>
  <c r="F15" i="4"/>
  <c r="E15" i="4"/>
  <c r="F14" i="4"/>
  <c r="E14" i="4"/>
  <c r="F13" i="4"/>
  <c r="E13" i="4"/>
  <c r="E12" i="4"/>
  <c r="D12" i="4"/>
  <c r="C12" i="4"/>
  <c r="F12" i="4" s="1"/>
  <c r="F11" i="4"/>
  <c r="F10" i="4"/>
  <c r="E10" i="4"/>
  <c r="F9" i="4"/>
  <c r="E9" i="4"/>
  <c r="F8" i="4"/>
  <c r="E8" i="4"/>
  <c r="F7" i="4"/>
  <c r="E7" i="4"/>
  <c r="F6" i="4"/>
  <c r="D6" i="4"/>
  <c r="E6" i="4" s="1"/>
  <c r="C6" i="4"/>
  <c r="C5" i="4"/>
  <c r="F152" i="4" l="1"/>
  <c r="D148" i="4"/>
  <c r="E152" i="4"/>
  <c r="E18" i="4"/>
  <c r="F18" i="4"/>
  <c r="E31" i="4"/>
  <c r="D5" i="4"/>
  <c r="F29" i="4"/>
  <c r="E34" i="4"/>
  <c r="F40" i="4"/>
  <c r="F41" i="4"/>
  <c r="F48" i="4"/>
  <c r="F51" i="4"/>
  <c r="F54" i="4"/>
  <c r="F61" i="4"/>
  <c r="F67" i="4"/>
  <c r="D69" i="4"/>
  <c r="F72" i="4"/>
  <c r="F79" i="4"/>
  <c r="D89" i="4"/>
  <c r="E93" i="4"/>
  <c r="F107" i="4"/>
  <c r="F139" i="4"/>
  <c r="F174" i="4"/>
  <c r="F188" i="4"/>
  <c r="E27" i="4"/>
  <c r="F34" i="4"/>
  <c r="F37" i="4"/>
  <c r="C82" i="4"/>
  <c r="C79" i="4" s="1"/>
  <c r="E79" i="4" s="1"/>
  <c r="F115" i="4"/>
  <c r="E162" i="4"/>
  <c r="D60" i="4"/>
  <c r="C4" i="4"/>
  <c r="C210" i="4" s="1"/>
  <c r="E45" i="4"/>
  <c r="E87" i="4"/>
  <c r="E96" i="4"/>
  <c r="E124" i="4"/>
  <c r="E17" i="15"/>
  <c r="H12" i="14"/>
  <c r="D4" i="4" l="1"/>
  <c r="F5" i="4"/>
  <c r="E5" i="4"/>
  <c r="E82" i="4"/>
  <c r="E60" i="4"/>
  <c r="F60" i="4"/>
  <c r="F89" i="4"/>
  <c r="E89" i="4"/>
  <c r="F69" i="4"/>
  <c r="D66" i="4"/>
  <c r="E69" i="4"/>
  <c r="F82" i="4"/>
  <c r="F148" i="4"/>
  <c r="E148" i="4"/>
  <c r="D147" i="4"/>
  <c r="E60" i="14"/>
  <c r="E57" i="14"/>
  <c r="E54" i="14"/>
  <c r="E48" i="14"/>
  <c r="E46" i="14"/>
  <c r="E43" i="14"/>
  <c r="E37" i="14"/>
  <c r="E33" i="14"/>
  <c r="E28" i="14"/>
  <c r="E20" i="14"/>
  <c r="E15" i="14"/>
  <c r="E6" i="14"/>
  <c r="F4" i="4" l="1"/>
  <c r="D210" i="4"/>
  <c r="E4" i="4"/>
  <c r="F147" i="4"/>
  <c r="E147" i="4"/>
  <c r="F66" i="4"/>
  <c r="E66" i="4"/>
  <c r="E62" i="14"/>
  <c r="H23" i="14"/>
  <c r="H24" i="14"/>
  <c r="F210" i="4" l="1"/>
  <c r="E210" i="4"/>
  <c r="F54" i="14"/>
  <c r="C54" i="14"/>
  <c r="H56" i="14"/>
  <c r="D12" i="15" l="1"/>
  <c r="E15" i="15" l="1"/>
  <c r="H10" i="14"/>
  <c r="C20" i="14" l="1"/>
  <c r="D10" i="15" l="1"/>
  <c r="D9" i="15" l="1"/>
  <c r="H40" i="14"/>
  <c r="F33" i="14"/>
  <c r="F60" i="14"/>
  <c r="D15" i="15" l="1"/>
  <c r="H61" i="14" l="1"/>
  <c r="H59" i="14"/>
  <c r="H58" i="14"/>
  <c r="H55" i="14"/>
  <c r="H53" i="14"/>
  <c r="H51" i="14"/>
  <c r="H50" i="14"/>
  <c r="H49" i="14"/>
  <c r="H47" i="14"/>
  <c r="H45" i="14"/>
  <c r="H44" i="14"/>
  <c r="H42" i="14"/>
  <c r="H41" i="14"/>
  <c r="H39" i="14"/>
  <c r="H38" i="14"/>
  <c r="H36" i="14"/>
  <c r="H35" i="14"/>
  <c r="H34" i="14"/>
  <c r="H32" i="14"/>
  <c r="H31" i="14"/>
  <c r="H30" i="14"/>
  <c r="H29" i="14"/>
  <c r="H27" i="14"/>
  <c r="H26" i="14"/>
  <c r="H25" i="14"/>
  <c r="H22" i="14"/>
  <c r="H21" i="14"/>
  <c r="H19" i="14"/>
  <c r="H18" i="14"/>
  <c r="H17" i="14"/>
  <c r="H8" i="14"/>
  <c r="H14" i="14"/>
  <c r="H11" i="14"/>
  <c r="H9" i="14"/>
  <c r="H7" i="14"/>
  <c r="H60" i="14"/>
  <c r="F17" i="15"/>
  <c r="F18" i="15"/>
  <c r="E19" i="15"/>
  <c r="E21" i="15"/>
  <c r="E14" i="15"/>
  <c r="E12" i="15"/>
  <c r="E10" i="15"/>
  <c r="D21" i="15"/>
  <c r="D19" i="15"/>
  <c r="D17" i="15"/>
  <c r="D14" i="15" s="1"/>
  <c r="D8" i="15" s="1"/>
  <c r="C60" i="14"/>
  <c r="F57" i="14"/>
  <c r="C57" i="14"/>
  <c r="F48" i="14"/>
  <c r="C48" i="14"/>
  <c r="F46" i="14"/>
  <c r="C46" i="14"/>
  <c r="F43" i="14"/>
  <c r="C43" i="14"/>
  <c r="F37" i="14"/>
  <c r="C37" i="14"/>
  <c r="D33" i="14"/>
  <c r="D62" i="14" s="1"/>
  <c r="C33" i="14"/>
  <c r="F28" i="14"/>
  <c r="C28" i="14"/>
  <c r="F20" i="14"/>
  <c r="F15" i="14"/>
  <c r="C15" i="14"/>
  <c r="F6" i="14"/>
  <c r="C6" i="14"/>
  <c r="C62" i="14" l="1"/>
  <c r="E9" i="15"/>
  <c r="E8" i="15" s="1"/>
  <c r="E7" i="15" s="1"/>
  <c r="H57" i="14"/>
  <c r="H46" i="14"/>
  <c r="H33" i="14"/>
  <c r="H54" i="14"/>
  <c r="H43" i="14"/>
  <c r="H48" i="14"/>
  <c r="H37" i="14"/>
  <c r="H28" i="14"/>
  <c r="H20" i="14"/>
  <c r="H15" i="14"/>
  <c r="H6" i="14"/>
  <c r="D7" i="15"/>
  <c r="F62" i="14"/>
  <c r="H62" i="14" l="1"/>
  <c r="F14" i="15"/>
</calcChain>
</file>

<file path=xl/sharedStrings.xml><?xml version="1.0" encoding="utf-8"?>
<sst xmlns="http://schemas.openxmlformats.org/spreadsheetml/2006/main" count="576" uniqueCount="500">
  <si>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</si>
  <si>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</si>
  <si>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</si>
  <si>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</si>
  <si>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</si>
  <si>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</si>
  <si>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</si>
  <si>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</si>
  <si>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</si>
  <si>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</si>
  <si>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</si>
  <si>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</si>
  <si>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</si>
  <si>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</si>
  <si>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</si>
  <si>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</si>
  <si>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</si>
  <si>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</si>
  <si>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</si>
  <si>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</si>
  <si>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</si>
  <si>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</si>
  <si>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</si>
  <si>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</si>
  <si>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</si>
  <si>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</si>
  <si>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</si>
  <si>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</si>
  <si>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</si>
  <si>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</si>
  <si>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</si>
  <si>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</si>
  <si>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</si>
  <si>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</si>
  <si>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</si>
  <si>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</si>
  <si>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</si>
  <si>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</si>
  <si>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</si>
  <si>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</si>
  <si>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</si>
  <si>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</si>
  <si>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</si>
  <si>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048  1  12  01030  01  6000  120</t>
  </si>
  <si>
    <t>Плата за сбросы загрязняющих веществ в водные объекты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</si>
  <si>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</si>
  <si>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</si>
  <si>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</si>
  <si>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</si>
  <si>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901  1  13  01994  04  0004  130</t>
  </si>
  <si>
    <t>901  1  13  02064  04  0000  130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</si>
  <si>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</si>
  <si>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</si>
  <si>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</si>
  <si>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</si>
  <si>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</si>
  <si>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</si>
  <si>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</si>
  <si>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</si>
  <si>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</si>
  <si>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000  1  17  00000  00  0000  140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</si>
  <si>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</si>
  <si>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</si>
  <si>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</si>
  <si>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</si>
  <si>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</si>
  <si>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</si>
  <si>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</si>
  <si>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</si>
  <si>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</si>
  <si>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</si>
  <si>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</si>
  <si>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</si>
  <si>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</si>
  <si>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</si>
  <si>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</si>
  <si>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</si>
  <si>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</si>
  <si>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</si>
  <si>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</si>
  <si>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</si>
  <si>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</si>
  <si>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</si>
  <si>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</si>
  <si>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</si>
  <si>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</si>
  <si>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</si>
  <si>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</si>
  <si>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</si>
  <si>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</si>
  <si>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</si>
  <si>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</si>
  <si>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</si>
  <si>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</si>
  <si>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</si>
  <si>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</si>
  <si>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</si>
  <si>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</si>
  <si>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</si>
  <si>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</si>
  <si>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</si>
  <si>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</si>
  <si>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</si>
  <si>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</si>
  <si>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</si>
  <si>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</si>
  <si>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</si>
  <si>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</si>
  <si>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</si>
  <si>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</si>
  <si>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</si>
  <si>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</si>
  <si>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</si>
  <si>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</si>
  <si>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</si>
  <si>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</si>
  <si>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</si>
  <si>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</si>
  <si>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</si>
  <si>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</si>
  <si>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</si>
  <si>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</si>
  <si>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</si>
  <si>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</si>
  <si>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</si>
  <si>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</si>
  <si>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</si>
  <si>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</si>
  <si>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</si>
  <si>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</si>
  <si>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</si>
  <si>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</si>
  <si>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</si>
  <si>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</si>
  <si>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</si>
  <si>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</si>
  <si>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</si>
  <si>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</si>
  <si>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</si>
  <si>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</si>
  <si>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</si>
  <si>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</si>
  <si>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</si>
  <si>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</si>
  <si>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</si>
  <si>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</si>
  <si>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</si>
  <si>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</si>
  <si>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</si>
  <si>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</si>
  <si>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</si>
  <si>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</si>
  <si>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</si>
  <si>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</si>
  <si>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</si>
  <si>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</si>
  <si>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</si>
  <si>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</si>
  <si>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</si>
  <si>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</si>
  <si>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</si>
  <si>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</si>
  <si>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</si>
  <si>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</si>
  <si>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</si>
  <si>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</si>
  <si>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</si>
  <si>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</si>
  <si>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</si>
  <si>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</si>
  <si>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</si>
  <si>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</si>
  <si>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</si>
  <si>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</si>
  <si>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</si>
  <si>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</si>
  <si>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</si>
  <si>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</si>
  <si>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</si>
  <si>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</si>
  <si>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</si>
  <si>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</si>
  <si>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</si>
  <si>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</si>
  <si>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</si>
  <si>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</si>
  <si>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</si>
  <si>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</si>
  <si>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</si>
  <si>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</si>
  <si>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</si>
  <si>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</si>
  <si>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</si>
  <si>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</si>
  <si>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</si>
  <si>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</si>
  <si>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</si>
  <si>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</si>
  <si>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</si>
  <si>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</si>
  <si>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</si>
  <si>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</si>
  <si>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</si>
  <si>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</si>
  <si>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</si>
  <si>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902  1  11  05024 04 0001  120 </t>
  </si>
  <si>
    <t>902  1  17  01040  04  0000  180</t>
  </si>
  <si>
    <t>100  1  03  02230  01  0000  110</t>
  </si>
  <si>
    <t>Доходы от продажи квартир, находящихся в собственности городских округов</t>
  </si>
  <si>
    <t>182  1  03  02100  01  0000  110</t>
  </si>
  <si>
    <t xml:space="preserve">Акцизы на пиво, производимое на территории Российской Федерации
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</si>
  <si>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</si>
  <si>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</si>
  <si>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</si>
  <si>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</si>
  <si>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</si>
  <si>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</si>
  <si>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</si>
  <si>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</si>
  <si>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</si>
  <si>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</si>
  <si>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</si>
  <si>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</si>
  <si>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</si>
  <si>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</si>
  <si>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</si>
  <si>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</si>
  <si>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</si>
  <si>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</si>
  <si>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</si>
  <si>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902  1 11 05300 00 0000 120
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</si>
  <si>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</si>
  <si>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902  1 11 05312 04 0000 120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</si>
  <si>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</si>
  <si>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902  1  11  09044  04  0008  120</t>
  </si>
  <si>
    <t>902  1  11  09044  04  0005  120</t>
  </si>
  <si>
    <t>902  1  11  09044  04  0004  120</t>
  </si>
  <si>
    <t>Плата за размещение отходов производства</t>
  </si>
  <si>
    <t>048  1  12  01042  01  6000  120</t>
  </si>
  <si>
    <t>000  1  13  02994  04  0000  130</t>
  </si>
  <si>
    <t>037  1 16   01053  01  0000 140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</si>
  <si>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</si>
  <si>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</si>
  <si>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</si>
  <si>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901  1  16  07010  04  0000  140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</si>
  <si>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</si>
  <si>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</si>
  <si>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</si>
  <si>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901 1  16  07090  04  0000  140</t>
  </si>
  <si>
    <t>000 1 16  10100  04  0000 140</t>
  </si>
  <si>
    <t>901 1 16  10100  04  0000 140</t>
  </si>
  <si>
    <t xml:space="preserve"> 045  1 16 11050 01 0000 140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</si>
  <si>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</si>
  <si>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000  1 16  10123  01 0000 140</t>
  </si>
  <si>
    <t>037  1 16  10123  01 0000 140</t>
  </si>
  <si>
    <t>141  1 16  10123  01 0000 140</t>
  </si>
  <si>
    <t>182  1 16  10123  01 0000 140</t>
  </si>
  <si>
    <t>321  1 16  10123  01 0000 140</t>
  </si>
  <si>
    <t>182  1 16  10129  01 0000 140</t>
  </si>
  <si>
    <t>919  2  02  15002  04  0000  150</t>
  </si>
  <si>
    <t xml:space="preserve">Дотации бюджетам городских округов на поддержку мер по обеспечению сбалансированности бюджетов
</t>
  </si>
  <si>
    <t>000  2  02  29999 04  0000  150</t>
  </si>
  <si>
    <t>Прочие субсидии бюджетам городских округов</t>
  </si>
  <si>
    <t>906  2  02  29999 04  0000  150</t>
  </si>
  <si>
    <t>Субсидии 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</si>
  <si>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</si>
  <si>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</si>
  <si>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901  2  02  35469  04  0000  150</t>
  </si>
  <si>
    <t>Субвенции бюджетам городских округов на проведение Всероссийской переписи населения 2020 года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</si>
  <si>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</si>
  <si>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000  2  19  00000  04  0000  150</t>
  </si>
  <si>
    <t>901  2  19  60010  04  0000  150</t>
  </si>
  <si>
    <t>906  2  19  60010  04  0000  150</t>
  </si>
  <si>
    <t>Объем средств по решению о бюджете на 2020 год, тыс. руб.</t>
  </si>
  <si>
    <t>Объем средств по решению о бюджете на 2020 год  в тысячах рублей</t>
  </si>
  <si>
    <t xml:space="preserve">902  1 11 05324 04 0000 120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</si>
  <si>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</si>
  <si>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901  1  13  02994  04  0001  130</t>
  </si>
  <si>
    <t>906  1  13  02994  04  0001  130</t>
  </si>
  <si>
    <t>906  1  13  02994  04  0006  130</t>
  </si>
  <si>
    <t>902  1  14  02042  04  0000  410</t>
  </si>
  <si>
    <t>902  1  14  02043  04  0002  410</t>
  </si>
  <si>
    <t>000  1 16   01073  01  0000 140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</si>
  <si>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</si>
  <si>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019  1 16   01073  01  0000 140</t>
  </si>
  <si>
    <t>037  1 16   01073  01  0000 140</t>
  </si>
  <si>
    <t>019  1 16   01153  01  0000 140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</si>
  <si>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</si>
  <si>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019  1 16   01183  01  0000 140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</si>
  <si>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</si>
  <si>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037  1 16   01193  01  0000 140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</si>
  <si>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</si>
  <si>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000  1 16   01203  01  0000 140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</si>
  <si>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</si>
  <si>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019  1 16   01203  01  0000 140</t>
  </si>
  <si>
    <t>037 1 16   01203  01  0000 140</t>
  </si>
  <si>
    <t>913 1  16  07090  04  0000  140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</si>
  <si>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</si>
  <si>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188  1 16  10123  01 0000 140</t>
  </si>
  <si>
    <t>901  1 16  10123  01 0000 140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</si>
  <si>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</si>
  <si>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>901  1 16  11064  01 0000 140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</si>
  <si>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</si>
  <si>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</si>
  <si>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</si>
  <si>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 xml:space="preserve"> 901  2  02  20077  04  0000  150</t>
  </si>
  <si>
    <t xml:space="preserve">Субсидии бюджетам городских округов на софинансирование капитальных вложений в объекты муниципальной собственности
</t>
  </si>
  <si>
    <t xml:space="preserve"> 901  2  02  20299  04  0000  150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</si>
  <si>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</si>
  <si>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901  2  02  20302  04  0000  150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</si>
  <si>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</si>
  <si>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908  2  02  25519 04  0000  150</t>
  </si>
  <si>
    <t xml:space="preserve">Субсидия бюджетам городских округов на поддержку отрасли культуры
</t>
  </si>
  <si>
    <t>901  2  02  25520 04  0000  150</t>
  </si>
  <si>
    <t xml:space="preserve"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
</t>
  </si>
  <si>
    <t>901  2  02  25576 04  0000  150</t>
  </si>
  <si>
    <t xml:space="preserve">Субсидии бюджетам городских округов на обеспечение комплексного развития сельских территорий
</t>
  </si>
  <si>
    <t xml:space="preserve">Субсидии бюджетам городских округов на реализацию мероприятий по обеспечению жильем молодых семей
</t>
  </si>
  <si>
    <t>901  2  02  29999 04  0000  150</t>
  </si>
  <si>
    <t>Субсидии  на  разработку документации по планировке территории</t>
  </si>
  <si>
    <t>Субсидии  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</si>
  <si>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Прочие безвозмездные поступления в бюджеты городских округов</t>
  </si>
  <si>
    <t>Лесное  хозяйство</t>
  </si>
  <si>
    <t>901  1  13  02994  04  0007  130</t>
  </si>
  <si>
    <t>000  1 16   01063  01  0000 140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</si>
  <si>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</si>
  <si>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019  1 16   01063  01  0000 140</t>
  </si>
  <si>
    <t>037  1 16   01063  01  0000 140</t>
  </si>
  <si>
    <t>901  1 16   01074  01  0000 140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</si>
  <si>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</si>
  <si>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</si>
  <si>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</si>
  <si>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902 1 16  10032  04  0000 140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</si>
  <si>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</si>
  <si>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919 1 16  10100  04  0000 140</t>
  </si>
  <si>
    <t>901  2  02  35462  04  0000  150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</si>
  <si>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</si>
  <si>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</si>
  <si>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906  1  17  01040  04  0000  180</t>
  </si>
  <si>
    <t>Невыясненные поступления</t>
  </si>
  <si>
    <t>029  1  17  05040  04  0000  180</t>
  </si>
  <si>
    <t xml:space="preserve">Субсидии из областного бюджета  на предоставление региональных социальных выплат молодым семьям на улучшение жилищных условий </t>
  </si>
  <si>
    <t>Субсидии из областного бюджета, предоставление которых предусмотрено государственной программой Свердловской области "Реализация молодежной политики и патриотического воспитания граждан в Свердловской области до 2024 года" на подготовку молодых граждан к военной службе в 2019 году</t>
  </si>
  <si>
    <t>000  2  02  40000  00  0000  150</t>
  </si>
  <si>
    <t>Иные межбюджетные трансферты</t>
  </si>
  <si>
    <t>901  2  02  49999  04  0000  150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</si>
  <si>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</si>
  <si>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908  2  02  49999  00  0000  150</t>
  </si>
  <si>
    <t>Доходы бюджетов городских округов от возврата организациями остатков субсидий прошлых лет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</si>
  <si>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</si>
  <si>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</si>
  <si>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</si>
  <si>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902 1 11 05400 00 0000 120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</si>
  <si>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</si>
  <si>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</si>
  <si>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</si>
  <si>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</si>
  <si>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</si>
  <si>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037 1 16 01123 01 0000 140
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</si>
  <si>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</si>
  <si>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Субсидии на реализацию мероприятий по поэтапному внедрению Всероссийского физкультурно-спортивного комплекса «Готов к труду и обороне»  (ГТО)</t>
  </si>
  <si>
    <t xml:space="preserve">Субсидии на создание и обеспечение деятельности молодежных «коворкинг-центров» </t>
  </si>
  <si>
    <t>Субсидии на организацию военно-патриотического воспитания и допризывной подготовки молодых граждан</t>
  </si>
  <si>
    <t xml:space="preserve">Межбюджетные трансферты  на организацию электро-, тепло-, газо- и водоснабжения населения, водоотведения, снабжения населения топливом
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</si>
  <si>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</si>
  <si>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</si>
  <si>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</si>
  <si>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</si>
  <si>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</si>
  <si>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182  1  01  02050  01  0000  110</t>
  </si>
  <si>
    <t>100  1  03  02240  01  0000  110</t>
  </si>
  <si>
    <t>100  1  03  02250  01  0000  110</t>
  </si>
  <si>
    <t>100  1  03  02260  01  0000  110</t>
  </si>
  <si>
    <t>000  1  05  01 000  00  0000  110</t>
  </si>
  <si>
    <t xml:space="preserve">Налог, взимаемый в связи с применением упрощенной системы налогообложения
</t>
  </si>
  <si>
    <t>182  1  05  01011  01  0000  110</t>
  </si>
  <si>
    <t xml:space="preserve">Налог, взимаемый с налогоплательщиков, выбравших в качестве объекта налогообложения доходы
</t>
  </si>
  <si>
    <t>182  1  05  01012  01  0000  110</t>
  </si>
  <si>
    <t>182  1  05  01021  01  0000  110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</si>
  <si>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</si>
  <si>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182  1  05  01050  01  1000  110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</si>
  <si>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</si>
  <si>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</si>
  <si>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</si>
  <si>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</si>
  <si>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</si>
  <si>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902  1  08  07150  01  1000  110</t>
  </si>
  <si>
    <t>Государственная пошлина за выдачу разрешения на установку рекламной конструкции</t>
  </si>
  <si>
    <t>902  1  11  05010  00  0000  120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</si>
  <si>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</si>
  <si>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>000  1  11  05020  00  0000  120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</si>
  <si>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</si>
  <si>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</si>
  <si>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</si>
  <si>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</si>
  <si>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000  1  12  01000  01  0000  120</t>
  </si>
  <si>
    <t xml:space="preserve">Плата за размещение твердых коммунальных отходов
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</si>
  <si>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</si>
  <si>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</si>
  <si>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</si>
  <si>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</si>
  <si>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</si>
  <si>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</si>
  <si>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</si>
  <si>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000  1  14  02043  04  0000  410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</si>
  <si>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</si>
  <si>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</si>
  <si>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</si>
  <si>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</si>
  <si>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>000  1 16   01053  01  0000 140</t>
  </si>
  <si>
    <t>019  1 16   01053  01  0000 140</t>
  </si>
  <si>
    <t>000  1 16  01193 01 0000 140</t>
  </si>
  <si>
    <t>019  1 16  01193 01 0000 140</t>
  </si>
  <si>
    <t>000 1 16  10032  04  0000 140</t>
  </si>
  <si>
    <t>901 116 10032 04 0000 140</t>
  </si>
  <si>
    <t xml:space="preserve"> 000  1 16 11050 01 0000 140</t>
  </si>
  <si>
    <t xml:space="preserve"> 017  1 16 11050 01 0000 140</t>
  </si>
  <si>
    <t>Невыясненные поступления, зачисляемые в бюджеты городских округов</t>
  </si>
  <si>
    <t>000  1  17  05000  00  0000  180</t>
  </si>
  <si>
    <t>Прочие неналоговые доходы</t>
  </si>
  <si>
    <t>901  1  17  05040  04  0000  180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</si>
  <si>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</si>
  <si>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</si>
  <si>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901  2  02  25497 04  0000  150</t>
  </si>
  <si>
    <t>Субсидии  из областного бюджета местному бюджету,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</si>
  <si>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бюджетам бюджетной системы Российской Федерации</t>
  </si>
  <si>
    <t>000  2  02  30024  04  0000  150</t>
  </si>
  <si>
    <t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</si>
  <si>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</si>
  <si>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</si>
  <si>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</si>
  <si>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</si>
  <si>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</si>
  <si>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</si>
  <si>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</si>
  <si>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Межбюджетные трансферты, из резервного фонда Правительства Свердловской области на капитальный ремонт тепловой сети и сети горячего водоснабжения</t>
  </si>
  <si>
    <t>Межбюджетные трансферты  из резервного фона Правительства Свердловской области на возмещение расходов управляющих организаций на приобретение дезинфицирующих средств</t>
  </si>
  <si>
    <t xml:space="preserve"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</t>
  </si>
  <si>
    <t>000  2  07  04000  04  0000  150</t>
  </si>
  <si>
    <t>901  2  07  04050  04  0000  150</t>
  </si>
  <si>
    <t>000  2  18  04000  04  0000  150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</si>
  <si>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</si>
  <si>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</si>
  <si>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Рост, снижение         (+, -) в тыс. руб.</t>
  </si>
  <si>
    <t>182  1  05  02020  02  0000  110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</si>
  <si>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</si>
  <si>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902  1  11  09044  04  0001  120</t>
  </si>
  <si>
    <t>902  1  11  09044  04  0002  120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</si>
  <si>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нестационарных торговых объектов, расположенных на территории Невьянского городского округа)</t>
  </si>
  <si>
    <t>912  1  13  02994  04  0001  130</t>
  </si>
  <si>
    <t>913  1  13  02994  04  0001  130</t>
  </si>
  <si>
    <t>019 116 01133 01 0000 140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</si>
  <si>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</si>
  <si>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</si>
  <si>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</si>
  <si>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017  116 10123 01 0000 140</t>
  </si>
  <si>
    <t>322 116 10123 01 0041 140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</si>
  <si>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</si>
  <si>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919 117 01040 04 0000 180</t>
  </si>
  <si>
    <t xml:space="preserve"> 901  2  02  25555  04  0000  150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</si>
  <si>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</si>
  <si>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«Достижение лучших темпов роста поступлений налоговых и неналоговых доходов бюджетов на территории муниципального образования»</t>
  </si>
  <si>
    <t>межбюджетные трансферты, предоставление которых предусмотрено государственной программой Свердловской области «Управление государственными финансами Свердловской области до 2024 года» на стимулирование муниципальных образований   по направлению «Создание лучших условий по содействию развитию конкуренции и обеспечению благоприятного инвестиционного климата»</t>
  </si>
  <si>
    <t>Исполнение бюджета Невьянского городского округа по состоянию на 01.09.2020 г.</t>
  </si>
  <si>
    <t>Сумма бюджетных назначений на 2020 год             (в тыс.руб.)</t>
  </si>
  <si>
    <t>Сумма фактического поступления на 01.09.2020 г. (в тыс.руб.)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</si>
  <si>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</si>
  <si>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</si>
  <si>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</si>
  <si>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>Доходы от сдачи в аренду имущества, составляющего казну городских округов (за исключением земельных участков)  (</t>
    </r>
    <r>
      <rPr>
        <sz val="10"/>
        <color indexed="12"/>
        <rFont val="Times New Roman"/>
        <family val="1"/>
        <charset val="204"/>
      </rPr>
  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</si>
  <si>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</si>
  <si>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color rgb="FF00B0F0"/>
        <rFont val="Times New Roman"/>
        <family val="1"/>
        <charset val="204"/>
      </rPr>
      <t>(плата по договорам на установку и эксплуатацию рекламных конструкций)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</si>
  <si>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color theme="3" tint="0.39997558519241921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фонда)</t>
    </r>
  </si>
  <si>
    <r>
  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color theme="3" tint="0.39997558519241921"/>
        <rFont val="Times New Roman"/>
        <family val="1"/>
        <charset val="204"/>
      </rPr>
      <t xml:space="preserve"> (плата по договорам на размещение нестационарного торгового объекта, а также плата за право на заключение указанных договоров)</t>
    </r>
  </si>
  <si>
    <r>
  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  </r>
    <r>
      <rPr>
        <sz val="10"/>
        <color theme="3" tint="0.39997558519241921"/>
        <rFont val="Times New Roman"/>
        <family val="1"/>
        <charset val="204"/>
      </rPr>
      <t>(плата по договорам на установку и эксплуатацию рекламной конструкции, а также плата за право на заключение указанных договоров)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</si>
  <si>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</si>
  <si>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>Прочие доходы от компенсации затрат бюджетов городских округов</t>
    </r>
    <r>
      <rPr>
        <sz val="10"/>
        <color theme="3" tint="0.39997558519241921"/>
        <rFont val="Times New Roman"/>
        <family val="1"/>
        <charset val="204"/>
      </rPr>
      <t xml:space="preserve"> (в части возврата дебиторской задолженности прошлых лет)</t>
    </r>
    <r>
      <rPr>
        <sz val="10"/>
        <color theme="8" tint="-0.249977111117893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
</t>
    </r>
  </si>
  <si>
    <r>
      <t xml:space="preserve">Прочие доходы от компенсации затрат бюджетов городских округов  </t>
    </r>
    <r>
      <rPr>
        <sz val="10"/>
        <color theme="3" tint="0.39997558519241921"/>
        <rFont val="Times New Roman"/>
        <family val="1"/>
        <charset val="204"/>
      </rPr>
      <t>(в части возврата дебиторской задолженности прошлых лет)</t>
    </r>
  </si>
  <si>
    <r>
      <t xml:space="preserve">Прочие доходы от компенсации затрат бюджетов городских округов </t>
    </r>
    <r>
      <rPr>
        <sz val="10"/>
        <color rgb="FF00B0F0"/>
        <rFont val="Times New Roman"/>
        <family val="1"/>
        <charset val="204"/>
      </rPr>
      <t>(в части возврата дебиторской задолженности прошлых лет)</t>
    </r>
  </si>
  <si>
    <r>
      <t xml:space="preserve">Прочие доходы от компенсации затрат бюджетов городских округов </t>
    </r>
    <r>
      <rPr>
        <sz val="10"/>
        <color theme="3" tint="0.39997558519241921"/>
        <rFont val="Times New Roman"/>
        <family val="1"/>
        <charset val="204"/>
      </rPr>
      <t>(возврат бюджетных средств в связи с невыполнением муниципального задания бюджетными и автономными учреждениями)</t>
    </r>
  </si>
  <si>
    <r>
      <t xml:space="preserve">Прочие доходы от компенсации затрат бюджетов городских округов </t>
    </r>
    <r>
      <rPr>
        <sz val="10"/>
        <color theme="3" tint="0.39997558519241921"/>
        <rFont val="Times New Roman"/>
        <family val="1"/>
        <charset val="204"/>
      </rPr>
      <t>(прочие доходы)</t>
    </r>
    <r>
      <rPr>
        <sz val="10"/>
        <rFont val="Times New Roman"/>
        <family val="1"/>
        <charset val="204"/>
      </rPr>
      <t xml:space="preserve">
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</si>
  <si>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  </r>
    <r>
      <rPr>
        <sz val="10"/>
        <color indexed="12"/>
        <rFont val="Times New Roman"/>
        <family val="1"/>
        <charset val="204"/>
      </rPr>
      <t>(доходы от реализации объектов нежилого фонда)</t>
    </r>
  </si>
  <si>
    <r>
  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  </r>
    <r>
      <rPr>
        <sz val="10"/>
        <color indexed="12"/>
        <rFont val="Times New Roman"/>
        <family val="1"/>
        <charset val="204"/>
      </rPr>
      <t>(прочие доходы от реализации иного имущества,)</t>
    </r>
  </si>
  <si>
    <t>019  1 16   01083  01  0000 140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</si>
  <si>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</si>
  <si>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908  2  02  25299  04  0000  150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</si>
  <si>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</si>
  <si>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919  2  02  29999 04  0000  150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</si>
  <si>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</si>
  <si>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906  2  02  49999  00  0000  150</t>
  </si>
  <si>
    <t xml:space="preserve">Межбюджетные трансферты, из резервного фонда Правительства Свердловской области на замену деревянных оконных блоков на оконные блоки ПВХ в МБОУ СОШ с. Аятское </t>
  </si>
  <si>
    <t>Межбюджетные трансферты  из резервного фона Правительства Свердловской области на приобретение спортивного комплекса для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</si>
  <si>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Аятское Муниципального бюджетного учреждения культуры Невьянского городского округа «Культурно-досуговый центр»</t>
  </si>
  <si>
    <t>Межбюджетные трансферты  из резервного фона Правительства Свердловской области на устройство входной группы Дома культуры с. Киприно Муниципального бюджетного учреждения культуры Невьянского городского округа «Культурно-досуговый центр»</t>
  </si>
  <si>
    <t xml:space="preserve"> по состоянию на 01.09.2020 года</t>
  </si>
  <si>
    <t>Исполнено    на 01.09.2020г., в тыс. руб.</t>
  </si>
  <si>
    <r>
      <t xml:space="preserve">    </t>
    </r>
    <r>
      <rPr>
        <vertAlign val="superscript"/>
        <sz val="12"/>
        <rFont val="Times New Roman"/>
        <family val="1"/>
        <charset val="204"/>
      </rPr>
      <t>1*</t>
    </r>
    <r>
      <rPr>
        <sz val="12"/>
        <rFont val="Times New Roman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 8 704,28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</si>
  <si>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на  01.09.2020 г.</t>
  </si>
  <si>
    <t>на 01.09.2020 г.</t>
  </si>
  <si>
    <t>Исполнение на 01.09.2020г., в тысячах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</si>
</sst>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b/>
      <sz val="9"/>
      <name val="Times New Roman"/>
      <family val="1"/>
      <charset val="204"/>
    </font>
    <font>
      <sz val="14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2" fillId="2" borderId="4"/>
    <xf numFmtId="4" fontId="33" fillId="0" borderId="5">
      <alignment horizontal="right" vertical="top" shrinkToFit="1"/>
    </xf>
    <xf numFmtId="0" fontId="36" fillId="0" borderId="0" applyNumberFormat="0" applyFill="0" applyBorder="0" applyAlignment="0" applyProtection="0"/>
    <xf numFmtId="49" fontId="33" fillId="0" borderId="6">
      <alignment horizontal="center"/>
    </xf>
  </cellStyleXfs>
  <cellXfs count="201">
    <xf numFmtId="0" fontId="0" fillId="0" borderId="0" xfId="0"/>
    <xf numFmtId="0" fontId="0" fillId="0" borderId="0" xfId="0"/>
    <xf numFmtId="0" fontId="2" fillId="0" borderId="0" xfId="0" applyFont="1"/>
    <xf numFmtId="0" fontId="11" fillId="0" borderId="0" xfId="0" applyFont="1"/>
    <xf numFmtId="16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justify"/>
    </xf>
    <xf numFmtId="0" fontId="9" fillId="0" borderId="1" xfId="0" applyFont="1" applyBorder="1"/>
    <xf numFmtId="164" fontId="9" fillId="0" borderId="1" xfId="0" applyNumberFormat="1" applyFont="1" applyBorder="1"/>
    <xf numFmtId="165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vertical="justify" wrapText="1"/>
    </xf>
    <xf numFmtId="0" fontId="12" fillId="0" borderId="1" xfId="0" applyFont="1" applyBorder="1" applyAlignment="1">
      <alignment wrapText="1"/>
    </xf>
    <xf numFmtId="164" fontId="12" fillId="0" borderId="1" xfId="0" applyNumberFormat="1" applyFont="1" applyBorder="1"/>
    <xf numFmtId="0" fontId="0" fillId="0" borderId="0" xfId="0" applyAlignment="1">
      <alignment wrapText="1"/>
    </xf>
    <xf numFmtId="16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justify"/>
    </xf>
    <xf numFmtId="164" fontId="9" fillId="0" borderId="0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165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vertical="justify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164" fontId="12" fillId="0" borderId="0" xfId="0" applyNumberFormat="1" applyFont="1" applyBorder="1"/>
    <xf numFmtId="165" fontId="12" fillId="0" borderId="0" xfId="0" applyNumberFormat="1" applyFont="1" applyBorder="1" applyAlignment="1">
      <alignment horizontal="center"/>
    </xf>
    <xf numFmtId="164" fontId="12" fillId="0" borderId="0" xfId="0" applyNumberFormat="1" applyFont="1" applyFill="1" applyBorder="1"/>
    <xf numFmtId="0" fontId="12" fillId="0" borderId="0" xfId="0" applyFont="1" applyBorder="1"/>
    <xf numFmtId="165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justify" wrapText="1"/>
    </xf>
    <xf numFmtId="0" fontId="9" fillId="0" borderId="1" xfId="0" applyFont="1" applyBorder="1" applyAlignment="1">
      <alignment vertical="top"/>
    </xf>
    <xf numFmtId="165" fontId="9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justify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12" fillId="0" borderId="0" xfId="0" applyFont="1" applyFill="1" applyBorder="1"/>
    <xf numFmtId="165" fontId="9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justify"/>
    </xf>
    <xf numFmtId="165" fontId="9" fillId="0" borderId="0" xfId="0" applyNumberFormat="1" applyFont="1" applyBorder="1" applyAlignment="1">
      <alignment horizontal="center"/>
    </xf>
    <xf numFmtId="0" fontId="9" fillId="0" borderId="0" xfId="0" applyFont="1" applyFill="1" applyBorder="1"/>
    <xf numFmtId="0" fontId="12" fillId="0" borderId="1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/>
    </xf>
    <xf numFmtId="0" fontId="14" fillId="0" borderId="0" xfId="0" applyFont="1"/>
    <xf numFmtId="0" fontId="12" fillId="0" borderId="0" xfId="0" applyFont="1" applyFill="1" applyBorder="1" applyAlignment="1">
      <alignment vertical="justify" wrapText="1"/>
    </xf>
    <xf numFmtId="0" fontId="14" fillId="0" borderId="0" xfId="0" applyFont="1" applyBorder="1"/>
    <xf numFmtId="165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1" xfId="0" applyFont="1" applyFill="1" applyBorder="1"/>
    <xf numFmtId="0" fontId="16" fillId="0" borderId="1" xfId="0" applyFont="1" applyFill="1" applyBorder="1" applyAlignment="1">
      <alignment vertical="justify"/>
    </xf>
    <xf numFmtId="0" fontId="9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 applyBorder="1"/>
    <xf numFmtId="0" fontId="9" fillId="0" borderId="0" xfId="0" applyFont="1" applyFill="1" applyBorder="1" applyAlignment="1"/>
    <xf numFmtId="0" fontId="17" fillId="0" borderId="0" xfId="1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4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 indent="2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167" fontId="25" fillId="0" borderId="2" xfId="0" applyNumberFormat="1" applyFont="1" applyBorder="1" applyAlignment="1">
      <alignment horizontal="center" vertical="top"/>
    </xf>
    <xf numFmtId="167" fontId="2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vertical="top"/>
    </xf>
    <xf numFmtId="4" fontId="9" fillId="0" borderId="1" xfId="0" applyNumberFormat="1" applyFont="1" applyFill="1" applyBorder="1"/>
    <xf numFmtId="4" fontId="12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/>
    <xf numFmtId="4" fontId="9" fillId="0" borderId="1" xfId="0" applyNumberFormat="1" applyFont="1" applyFill="1" applyBorder="1" applyAlignment="1">
      <alignment vertical="top"/>
    </xf>
    <xf numFmtId="4" fontId="25" fillId="0" borderId="1" xfId="0" applyNumberFormat="1" applyFont="1" applyFill="1" applyBorder="1" applyAlignment="1">
      <alignment vertical="top"/>
    </xf>
    <xf numFmtId="164" fontId="12" fillId="0" borderId="1" xfId="0" applyNumberFormat="1" applyFont="1" applyFill="1" applyBorder="1"/>
    <xf numFmtId="0" fontId="27" fillId="0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14" fillId="0" borderId="0" xfId="0" applyNumberFormat="1" applyFont="1"/>
    <xf numFmtId="4" fontId="25" fillId="0" borderId="1" xfId="0" applyNumberFormat="1" applyFont="1" applyFill="1" applyBorder="1" applyAlignment="1">
      <alignment horizontal="right" vertical="top" wrapText="1"/>
    </xf>
    <xf numFmtId="4" fontId="29" fillId="0" borderId="1" xfId="0" applyNumberFormat="1" applyFont="1" applyFill="1" applyBorder="1" applyAlignment="1">
      <alignment horizontal="right" vertical="top" wrapText="1"/>
    </xf>
    <xf numFmtId="4" fontId="25" fillId="0" borderId="2" xfId="0" applyNumberFormat="1" applyFont="1" applyFill="1" applyBorder="1" applyAlignment="1">
      <alignment horizontal="right" vertical="top"/>
    </xf>
    <xf numFmtId="166" fontId="17" fillId="0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35" fillId="0" borderId="0" xfId="1" applyFont="1" applyFill="1" applyAlignment="1">
      <alignment horizontal="center" wrapText="1"/>
    </xf>
    <xf numFmtId="0" fontId="3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8" fontId="34" fillId="0" borderId="1" xfId="1" applyNumberFormat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top" wrapText="1"/>
    </xf>
    <xf numFmtId="4" fontId="10" fillId="0" borderId="1" xfId="3" applyNumberFormat="1" applyFont="1" applyFill="1" applyBorder="1" applyAlignment="1"/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top" wrapText="1"/>
    </xf>
    <xf numFmtId="4" fontId="37" fillId="0" borderId="1" xfId="0" applyNumberFormat="1" applyFont="1" applyFill="1" applyBorder="1" applyAlignment="1">
      <alignment shrinkToFit="1"/>
    </xf>
    <xf numFmtId="4" fontId="24" fillId="0" borderId="1" xfId="0" applyNumberFormat="1" applyFont="1" applyFill="1" applyBorder="1" applyAlignment="1"/>
    <xf numFmtId="4" fontId="17" fillId="0" borderId="1" xfId="3" applyNumberFormat="1" applyFont="1" applyFill="1" applyBorder="1" applyAlignment="1"/>
    <xf numFmtId="4" fontId="27" fillId="0" borderId="1" xfId="0" applyNumberFormat="1" applyFont="1" applyFill="1" applyBorder="1" applyAlignment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10" fillId="0" borderId="1" xfId="3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shrinkToFit="1"/>
    </xf>
    <xf numFmtId="0" fontId="3" fillId="0" borderId="1" xfId="3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17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/>
    <xf numFmtId="0" fontId="2" fillId="0" borderId="1" xfId="3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justify" vertical="top"/>
    </xf>
    <xf numFmtId="0" fontId="2" fillId="0" borderId="1" xfId="3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45" fillId="0" borderId="1" xfId="3" applyFont="1" applyFill="1" applyBorder="1" applyAlignment="1">
      <alignment horizontal="left" vertical="center"/>
    </xf>
    <xf numFmtId="49" fontId="38" fillId="0" borderId="1" xfId="8" applyNumberFormat="1" applyFont="1" applyFill="1" applyBorder="1" applyAlignment="1" applyProtection="1">
      <alignment horizontal="left" vertical="center" shrinkToFit="1"/>
    </xf>
    <xf numFmtId="0" fontId="38" fillId="0" borderId="1" xfId="8" applyFont="1" applyFill="1" applyBorder="1" applyAlignment="1">
      <alignment horizontal="left" vertical="top" wrapText="1" shrinkToFit="1"/>
    </xf>
    <xf numFmtId="49" fontId="40" fillId="0" borderId="1" xfId="8" applyNumberFormat="1" applyFont="1" applyFill="1" applyBorder="1" applyAlignment="1" applyProtection="1">
      <alignment horizontal="left" vertical="center" shrinkToFit="1"/>
    </xf>
    <xf numFmtId="0" fontId="40" fillId="0" borderId="1" xfId="8" applyFont="1" applyFill="1" applyBorder="1" applyAlignment="1">
      <alignment horizontal="left" vertical="top" wrapText="1" shrinkToFit="1"/>
    </xf>
    <xf numFmtId="0" fontId="3" fillId="0" borderId="1" xfId="10" applyFont="1" applyFill="1" applyBorder="1" applyAlignment="1">
      <alignment horizontal="left" wrapText="1"/>
    </xf>
    <xf numFmtId="0" fontId="2" fillId="0" borderId="1" xfId="10" applyFont="1" applyFill="1" applyBorder="1" applyAlignment="1">
      <alignment horizontal="left" wrapText="1"/>
    </xf>
    <xf numFmtId="0" fontId="10" fillId="0" borderId="1" xfId="10" applyFont="1" applyFill="1" applyBorder="1" applyAlignment="1">
      <alignment wrapText="1"/>
    </xf>
    <xf numFmtId="0" fontId="39" fillId="0" borderId="1" xfId="0" applyFont="1" applyFill="1" applyBorder="1" applyAlignment="1">
      <alignment horizontal="left" vertical="center" wrapText="1"/>
    </xf>
    <xf numFmtId="1" fontId="39" fillId="0" borderId="1" xfId="0" applyNumberFormat="1" applyFont="1" applyFill="1" applyBorder="1" applyAlignment="1">
      <alignment horizontal="left" vertical="center" wrapText="1"/>
    </xf>
    <xf numFmtId="0" fontId="38" fillId="0" borderId="1" xfId="11" applyNumberFormat="1" applyFont="1" applyFill="1" applyBorder="1" applyAlignment="1" applyProtection="1">
      <alignment horizontal="left" vertical="top" wrapText="1"/>
    </xf>
    <xf numFmtId="0" fontId="38" fillId="0" borderId="1" xfId="8" applyNumberFormat="1" applyFont="1" applyFill="1" applyBorder="1" applyAlignment="1">
      <alignment horizontal="left" vertical="top" wrapText="1" shrinkToFit="1"/>
    </xf>
    <xf numFmtId="0" fontId="40" fillId="0" borderId="1" xfId="8" applyNumberFormat="1" applyFont="1" applyFill="1" applyBorder="1" applyAlignment="1">
      <alignment horizontal="left" vertical="top" wrapText="1" shrinkToFit="1"/>
    </xf>
    <xf numFmtId="49" fontId="38" fillId="0" borderId="1" xfId="8" applyNumberFormat="1" applyFont="1" applyFill="1" applyBorder="1" applyAlignment="1" applyProtection="1">
      <alignment horizontal="left" vertical="top" wrapText="1" shrinkToFit="1"/>
    </xf>
    <xf numFmtId="49" fontId="40" fillId="0" borderId="1" xfId="8" applyNumberFormat="1" applyFont="1" applyFill="1" applyBorder="1" applyAlignment="1" applyProtection="1">
      <alignment horizontal="left" vertical="top" wrapText="1" shrinkToFit="1"/>
    </xf>
    <xf numFmtId="49" fontId="38" fillId="0" borderId="1" xfId="8" applyNumberFormat="1" applyFont="1" applyFill="1" applyBorder="1" applyAlignment="1" applyProtection="1">
      <alignment horizontal="left" vertical="top" shrinkToFit="1"/>
    </xf>
    <xf numFmtId="0" fontId="38" fillId="0" borderId="1" xfId="9" applyNumberFormat="1" applyFont="1" applyFill="1" applyBorder="1" applyAlignment="1" applyProtection="1">
      <alignment horizontal="left" vertical="top" wrapText="1"/>
    </xf>
    <xf numFmtId="4" fontId="10" fillId="0" borderId="1" xfId="0" applyNumberFormat="1" applyFont="1" applyFill="1" applyBorder="1" applyAlignment="1">
      <alignment wrapText="1"/>
    </xf>
    <xf numFmtId="49" fontId="40" fillId="0" borderId="1" xfId="8" applyNumberFormat="1" applyFont="1" applyFill="1" applyBorder="1" applyAlignment="1" applyProtection="1">
      <alignment horizontal="left" vertical="top" shrinkToFit="1"/>
    </xf>
    <xf numFmtId="0" fontId="40" fillId="0" borderId="1" xfId="11" applyNumberFormat="1" applyFont="1" applyFill="1" applyBorder="1" applyAlignment="1" applyProtection="1">
      <alignment horizontal="left" vertical="top" wrapText="1"/>
    </xf>
    <xf numFmtId="4" fontId="17" fillId="0" borderId="1" xfId="0" applyNumberFormat="1" applyFont="1" applyFill="1" applyBorder="1" applyAlignment="1">
      <alignment wrapText="1"/>
    </xf>
    <xf numFmtId="0" fontId="40" fillId="0" borderId="1" xfId="9" applyNumberFormat="1" applyFont="1" applyFill="1" applyBorder="1" applyAlignment="1" applyProtection="1">
      <alignment horizontal="left" vertical="top" wrapText="1"/>
    </xf>
    <xf numFmtId="0" fontId="3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3" applyFont="1" applyFill="1" applyBorder="1" applyAlignment="1">
      <alignment horizontal="justify" vertical="top" wrapText="1"/>
    </xf>
    <xf numFmtId="0" fontId="3" fillId="0" borderId="1" xfId="3" applyFont="1" applyFill="1" applyBorder="1" applyAlignment="1">
      <alignment horizontal="center" vertical="top"/>
    </xf>
    <xf numFmtId="4" fontId="46" fillId="0" borderId="1" xfId="3" applyNumberFormat="1" applyFont="1" applyFill="1" applyBorder="1" applyAlignment="1">
      <alignment wrapText="1"/>
    </xf>
    <xf numFmtId="4" fontId="46" fillId="0" borderId="1" xfId="3" applyNumberFormat="1" applyFont="1" applyFill="1" applyBorder="1" applyAlignment="1"/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vertical="center" wrapText="1"/>
    </xf>
    <xf numFmtId="4" fontId="2" fillId="0" borderId="1" xfId="3" applyNumberFormat="1" applyFont="1" applyFill="1" applyBorder="1" applyAlignment="1"/>
    <xf numFmtId="0" fontId="2" fillId="0" borderId="1" xfId="3" applyFont="1" applyFill="1" applyBorder="1" applyAlignment="1">
      <alignment horizontal="left" vertical="top"/>
    </xf>
    <xf numFmtId="0" fontId="2" fillId="0" borderId="1" xfId="3" applyFont="1" applyFill="1" applyBorder="1" applyAlignment="1">
      <alignment vertical="center"/>
    </xf>
    <xf numFmtId="4" fontId="17" fillId="0" borderId="1" xfId="3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0" fontId="0" fillId="0" borderId="1" xfId="0" applyFill="1" applyBorder="1" applyAlignment="1"/>
    <xf numFmtId="0" fontId="17" fillId="0" borderId="1" xfId="3" applyFont="1" applyFill="1" applyBorder="1" applyAlignment="1">
      <alignment vertical="center"/>
    </xf>
    <xf numFmtId="0" fontId="2" fillId="0" borderId="1" xfId="3" applyNumberFormat="1" applyFont="1" applyFill="1" applyBorder="1" applyAlignment="1">
      <alignment horizontal="justify" vertical="top"/>
    </xf>
    <xf numFmtId="0" fontId="34" fillId="0" borderId="1" xfId="3" applyFon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vertical="center"/>
    </xf>
    <xf numFmtId="0" fontId="46" fillId="0" borderId="1" xfId="3" applyFont="1" applyFill="1" applyBorder="1" applyAlignment="1">
      <alignment horizontal="left" vertical="center"/>
    </xf>
    <xf numFmtId="0" fontId="46" fillId="0" borderId="1" xfId="3" applyFont="1" applyFill="1" applyBorder="1" applyAlignment="1">
      <alignment horizontal="left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topLeftCell="A199" workbookViewId="0">
      <selection activeCell="E7" sqref="E7"/>
    </sheetView>
  </sheetViews>
  <sheetFormatPr defaultRowHeight="15" x14ac:dyDescent="0.25"/>
  <cols>
    <col min="1" max="1" width="27.42578125" style="64" customWidth="1"/>
    <col min="2" max="2" width="39.5703125" style="108" customWidth="1"/>
    <col min="3" max="3" width="13.28515625" style="64" customWidth="1"/>
    <col min="4" max="4" width="14.42578125" style="64" customWidth="1"/>
    <col min="5" max="5" width="11.28515625" style="64" customWidth="1"/>
    <col min="6" max="6" width="13.5703125" style="64" customWidth="1"/>
    <col min="7" max="16384" width="9.140625" style="64"/>
  </cols>
  <sheetData>
    <row r="1" spans="1:6" ht="18" x14ac:dyDescent="0.25">
      <c r="A1" s="118" t="s">
        <v>463</v>
      </c>
      <c r="B1" s="118"/>
      <c r="C1" s="118"/>
      <c r="D1" s="118"/>
      <c r="E1" s="118"/>
      <c r="F1" s="118"/>
    </row>
    <row r="2" spans="1:6" ht="60" x14ac:dyDescent="0.25">
      <c r="A2" s="119" t="s">
        <v>0</v>
      </c>
      <c r="B2" s="120" t="s">
        <v>1</v>
      </c>
      <c r="C2" s="119" t="s">
        <v>464</v>
      </c>
      <c r="D2" s="121" t="s">
        <v>465</v>
      </c>
      <c r="E2" s="119" t="s">
        <v>2</v>
      </c>
      <c r="F2" s="122" t="s">
        <v>443</v>
      </c>
    </row>
    <row r="3" spans="1:6" x14ac:dyDescent="0.25">
      <c r="A3" s="123">
        <v>1</v>
      </c>
      <c r="B3" s="124">
        <v>2</v>
      </c>
      <c r="C3" s="125">
        <v>3</v>
      </c>
      <c r="D3" s="126">
        <v>4</v>
      </c>
      <c r="E3" s="127">
        <v>5</v>
      </c>
      <c r="F3" s="128">
        <v>6</v>
      </c>
    </row>
    <row r="4" spans="1:6" ht="25.5" x14ac:dyDescent="0.25">
      <c r="A4" s="129" t="s">
        <v>3</v>
      </c>
      <c r="B4" s="130" t="s">
        <v>4</v>
      </c>
      <c r="C4" s="131">
        <f>SUM(C5+C12+C18+C31+C37+C40+C60+C66+C79+C89+C138)</f>
        <v>519472.85000000003</v>
      </c>
      <c r="D4" s="131">
        <f>SUM(D5+D12+D18+D31+D37+D40+D60+D66+D79+D89+D138)</f>
        <v>305363.87000000005</v>
      </c>
      <c r="E4" s="131">
        <f>D4/C4*100</f>
        <v>58.783412838611305</v>
      </c>
      <c r="F4" s="131">
        <f>D4-C4</f>
        <v>-214108.97999999998</v>
      </c>
    </row>
    <row r="5" spans="1:6" x14ac:dyDescent="0.25">
      <c r="A5" s="129" t="s">
        <v>5</v>
      </c>
      <c r="B5" s="130" t="s">
        <v>6</v>
      </c>
      <c r="C5" s="131">
        <f>SUM(C6)</f>
        <v>351202.69</v>
      </c>
      <c r="D5" s="131">
        <f t="shared" ref="D5" si="0">SUM(D6)</f>
        <v>217025.63999999998</v>
      </c>
      <c r="E5" s="131">
        <f t="shared" ref="E5:E68" si="1">D5/C5*100</f>
        <v>61.794982265084585</v>
      </c>
      <c r="F5" s="131">
        <f t="shared" ref="F5:F6" si="2">D5-C5</f>
        <v>-134177.05000000002</v>
      </c>
    </row>
    <row r="6" spans="1:6" x14ac:dyDescent="0.25">
      <c r="A6" s="129" t="s">
        <v>364</v>
      </c>
      <c r="B6" s="130" t="s">
        <v>7</v>
      </c>
      <c r="C6" s="131">
        <f>SUM(C7:C11)</f>
        <v>351202.69</v>
      </c>
      <c r="D6" s="131">
        <f t="shared" ref="D6" si="3">SUM(D7:D11)</f>
        <v>217025.63999999998</v>
      </c>
      <c r="E6" s="131">
        <f t="shared" si="1"/>
        <v>61.794982265084585</v>
      </c>
      <c r="F6" s="131">
        <f t="shared" si="2"/>
        <v>-134177.05000000002</v>
      </c>
    </row>
    <row r="7" spans="1:6" ht="87.75" customHeight="1" x14ac:dyDescent="0.25">
      <c r="A7" s="132" t="s">
        <v>8</v>
      </c>
      <c r="B7" s="133" t="s">
        <v>365</v>
      </c>
      <c r="C7" s="134">
        <v>341632.69</v>
      </c>
      <c r="D7" s="135">
        <v>214183.97</v>
      </c>
      <c r="E7" s="136">
        <f t="shared" si="1"/>
        <v>62.694225777983945</v>
      </c>
      <c r="F7" s="135">
        <f>D7-C7</f>
        <v>-127448.72</v>
      </c>
    </row>
    <row r="8" spans="1:6" ht="114" customHeight="1" x14ac:dyDescent="0.25">
      <c r="A8" s="132" t="s">
        <v>9</v>
      </c>
      <c r="B8" s="133" t="s">
        <v>366</v>
      </c>
      <c r="C8" s="134">
        <v>1049.5899999999999</v>
      </c>
      <c r="D8" s="135">
        <v>581.52</v>
      </c>
      <c r="E8" s="136">
        <f t="shared" si="1"/>
        <v>55.404491277546477</v>
      </c>
      <c r="F8" s="135">
        <f t="shared" ref="F8:F71" si="4">D8-C8</f>
        <v>-468.06999999999994</v>
      </c>
    </row>
    <row r="9" spans="1:6" ht="63.75" x14ac:dyDescent="0.25">
      <c r="A9" s="132" t="s">
        <v>10</v>
      </c>
      <c r="B9" s="133" t="s">
        <v>367</v>
      </c>
      <c r="C9" s="134">
        <v>3680.22</v>
      </c>
      <c r="D9" s="135">
        <v>1224.1099999999999</v>
      </c>
      <c r="E9" s="136">
        <f t="shared" si="1"/>
        <v>33.261870214280663</v>
      </c>
      <c r="F9" s="135">
        <f t="shared" si="4"/>
        <v>-2456.1099999999997</v>
      </c>
    </row>
    <row r="10" spans="1:6" ht="114.75" x14ac:dyDescent="0.25">
      <c r="A10" s="132" t="s">
        <v>11</v>
      </c>
      <c r="B10" s="133" t="s">
        <v>368</v>
      </c>
      <c r="C10" s="134">
        <v>4840.1899999999996</v>
      </c>
      <c r="D10" s="135">
        <v>1036.04</v>
      </c>
      <c r="E10" s="136">
        <f t="shared" si="1"/>
        <v>21.404944847206412</v>
      </c>
      <c r="F10" s="135">
        <f t="shared" si="4"/>
        <v>-3804.1499999999996</v>
      </c>
    </row>
    <row r="11" spans="1:6" ht="63.75" x14ac:dyDescent="0.25">
      <c r="A11" s="132" t="s">
        <v>369</v>
      </c>
      <c r="B11" s="133" t="s">
        <v>337</v>
      </c>
      <c r="C11" s="134">
        <v>0</v>
      </c>
      <c r="D11" s="135">
        <v>0</v>
      </c>
      <c r="E11" s="136"/>
      <c r="F11" s="135">
        <f t="shared" si="4"/>
        <v>0</v>
      </c>
    </row>
    <row r="12" spans="1:6" ht="38.25" x14ac:dyDescent="0.25">
      <c r="A12" s="129" t="s">
        <v>12</v>
      </c>
      <c r="B12" s="130" t="s">
        <v>13</v>
      </c>
      <c r="C12" s="131">
        <f>SUM(C13:C17)</f>
        <v>41391</v>
      </c>
      <c r="D12" s="131">
        <f>SUM(D13:D17)</f>
        <v>24867.86</v>
      </c>
      <c r="E12" s="131">
        <f t="shared" si="1"/>
        <v>60.080355632867054</v>
      </c>
      <c r="F12" s="137">
        <f t="shared" si="4"/>
        <v>-16523.14</v>
      </c>
    </row>
    <row r="13" spans="1:6" ht="38.25" x14ac:dyDescent="0.25">
      <c r="A13" s="138" t="s">
        <v>209</v>
      </c>
      <c r="B13" s="133" t="s">
        <v>210</v>
      </c>
      <c r="C13" s="136">
        <v>1253</v>
      </c>
      <c r="D13" s="136">
        <v>889.6</v>
      </c>
      <c r="E13" s="136">
        <f t="shared" si="1"/>
        <v>70.997605746209103</v>
      </c>
      <c r="F13" s="135">
        <f t="shared" si="4"/>
        <v>-363.4</v>
      </c>
    </row>
    <row r="14" spans="1:6" ht="76.5" x14ac:dyDescent="0.25">
      <c r="A14" s="138" t="s">
        <v>207</v>
      </c>
      <c r="B14" s="139" t="s">
        <v>14</v>
      </c>
      <c r="C14" s="134">
        <v>18725.73</v>
      </c>
      <c r="D14" s="134">
        <v>11187.18</v>
      </c>
      <c r="E14" s="136">
        <f t="shared" si="1"/>
        <v>59.742290420720579</v>
      </c>
      <c r="F14" s="135">
        <f t="shared" si="4"/>
        <v>-7538.5499999999993</v>
      </c>
    </row>
    <row r="15" spans="1:6" ht="102" x14ac:dyDescent="0.25">
      <c r="A15" s="138" t="s">
        <v>370</v>
      </c>
      <c r="B15" s="140" t="s">
        <v>15</v>
      </c>
      <c r="C15" s="134">
        <v>146.63</v>
      </c>
      <c r="D15" s="134">
        <v>76.27</v>
      </c>
      <c r="E15" s="136">
        <f t="shared" si="1"/>
        <v>52.015276546409325</v>
      </c>
      <c r="F15" s="135">
        <f t="shared" si="4"/>
        <v>-70.36</v>
      </c>
    </row>
    <row r="16" spans="1:6" ht="76.5" x14ac:dyDescent="0.25">
      <c r="A16" s="141" t="s">
        <v>371</v>
      </c>
      <c r="B16" s="139" t="s">
        <v>16</v>
      </c>
      <c r="C16" s="134">
        <v>25705.360000000001</v>
      </c>
      <c r="D16" s="134">
        <v>14805.14</v>
      </c>
      <c r="E16" s="136">
        <f t="shared" si="1"/>
        <v>57.595536495112299</v>
      </c>
      <c r="F16" s="135">
        <f t="shared" si="4"/>
        <v>-10900.220000000001</v>
      </c>
    </row>
    <row r="17" spans="1:6" ht="76.5" x14ac:dyDescent="0.25">
      <c r="A17" s="138" t="s">
        <v>372</v>
      </c>
      <c r="B17" s="139" t="s">
        <v>17</v>
      </c>
      <c r="C17" s="134">
        <v>-4439.72</v>
      </c>
      <c r="D17" s="134">
        <v>-2090.33</v>
      </c>
      <c r="E17" s="136">
        <f t="shared" si="1"/>
        <v>47.082473669510691</v>
      </c>
      <c r="F17" s="135">
        <f t="shared" si="4"/>
        <v>2349.3900000000003</v>
      </c>
    </row>
    <row r="18" spans="1:6" x14ac:dyDescent="0.25">
      <c r="A18" s="129" t="s">
        <v>75</v>
      </c>
      <c r="B18" s="130" t="s">
        <v>76</v>
      </c>
      <c r="C18" s="131">
        <f>SUM(C24+C27+C29+C19)</f>
        <v>34097</v>
      </c>
      <c r="D18" s="131">
        <f>SUM(D24+D27+D29+D19)</f>
        <v>19128.879999999997</v>
      </c>
      <c r="E18" s="131">
        <f t="shared" si="1"/>
        <v>56.101357890723513</v>
      </c>
      <c r="F18" s="137">
        <f t="shared" si="4"/>
        <v>-14968.120000000003</v>
      </c>
    </row>
    <row r="19" spans="1:6" ht="38.25" x14ac:dyDescent="0.25">
      <c r="A19" s="129" t="s">
        <v>373</v>
      </c>
      <c r="B19" s="130" t="s">
        <v>374</v>
      </c>
      <c r="C19" s="131">
        <f>SUM(C20:C23)</f>
        <v>15267</v>
      </c>
      <c r="D19" s="131">
        <f>SUM(D20:D23)</f>
        <v>8893.17</v>
      </c>
      <c r="E19" s="131">
        <f t="shared" si="1"/>
        <v>58.250933385733937</v>
      </c>
      <c r="F19" s="137">
        <f t="shared" si="4"/>
        <v>-6373.83</v>
      </c>
    </row>
    <row r="20" spans="1:6" ht="51" x14ac:dyDescent="0.25">
      <c r="A20" s="132" t="s">
        <v>375</v>
      </c>
      <c r="B20" s="133" t="s">
        <v>376</v>
      </c>
      <c r="C20" s="134">
        <v>6290</v>
      </c>
      <c r="D20" s="135">
        <v>3651.34</v>
      </c>
      <c r="E20" s="136">
        <f t="shared" si="1"/>
        <v>58.049920508744037</v>
      </c>
      <c r="F20" s="135">
        <f t="shared" si="4"/>
        <v>-2638.66</v>
      </c>
    </row>
    <row r="21" spans="1:6" ht="51" x14ac:dyDescent="0.25">
      <c r="A21" s="132" t="s">
        <v>377</v>
      </c>
      <c r="B21" s="133" t="s">
        <v>229</v>
      </c>
      <c r="C21" s="134"/>
      <c r="D21" s="135">
        <v>-2.44</v>
      </c>
      <c r="E21" s="136"/>
      <c r="F21" s="135">
        <f t="shared" si="4"/>
        <v>-2.44</v>
      </c>
    </row>
    <row r="22" spans="1:6" ht="76.5" x14ac:dyDescent="0.25">
      <c r="A22" s="132" t="s">
        <v>378</v>
      </c>
      <c r="B22" s="133" t="s">
        <v>379</v>
      </c>
      <c r="C22" s="134">
        <v>8977</v>
      </c>
      <c r="D22" s="135">
        <v>5242.62</v>
      </c>
      <c r="E22" s="136">
        <f t="shared" si="1"/>
        <v>58.400579258104045</v>
      </c>
      <c r="F22" s="135">
        <f t="shared" si="4"/>
        <v>-3734.38</v>
      </c>
    </row>
    <row r="23" spans="1:6" ht="51" x14ac:dyDescent="0.25">
      <c r="A23" s="132" t="s">
        <v>380</v>
      </c>
      <c r="B23" s="133" t="s">
        <v>204</v>
      </c>
      <c r="C23" s="134">
        <v>0</v>
      </c>
      <c r="D23" s="135">
        <v>1.65</v>
      </c>
      <c r="E23" s="136"/>
      <c r="F23" s="135">
        <f t="shared" si="4"/>
        <v>1.65</v>
      </c>
    </row>
    <row r="24" spans="1:6" ht="25.5" x14ac:dyDescent="0.25">
      <c r="A24" s="129" t="s">
        <v>381</v>
      </c>
      <c r="B24" s="130" t="s">
        <v>19</v>
      </c>
      <c r="C24" s="142">
        <f>SUM(C25:C25)</f>
        <v>15100</v>
      </c>
      <c r="D24" s="142">
        <f>SUM(D25:D26)</f>
        <v>8363.9599999999991</v>
      </c>
      <c r="E24" s="131">
        <f t="shared" si="1"/>
        <v>55.390463576158936</v>
      </c>
      <c r="F24" s="137">
        <f t="shared" si="4"/>
        <v>-6736.0400000000009</v>
      </c>
    </row>
    <row r="25" spans="1:6" ht="25.5" x14ac:dyDescent="0.25">
      <c r="A25" s="132" t="s">
        <v>18</v>
      </c>
      <c r="B25" s="133" t="s">
        <v>19</v>
      </c>
      <c r="C25" s="143">
        <v>15100</v>
      </c>
      <c r="D25" s="135">
        <v>8364.2199999999993</v>
      </c>
      <c r="E25" s="136">
        <f t="shared" si="1"/>
        <v>55.39218543046357</v>
      </c>
      <c r="F25" s="135">
        <f t="shared" si="4"/>
        <v>-6735.7800000000007</v>
      </c>
    </row>
    <row r="26" spans="1:6" ht="38.25" x14ac:dyDescent="0.25">
      <c r="A26" s="132" t="s">
        <v>444</v>
      </c>
      <c r="B26" s="133" t="s">
        <v>445</v>
      </c>
      <c r="C26" s="143">
        <v>0</v>
      </c>
      <c r="D26" s="135">
        <v>-0.26</v>
      </c>
      <c r="E26" s="136">
        <v>0</v>
      </c>
      <c r="F26" s="135">
        <f t="shared" si="4"/>
        <v>-0.26</v>
      </c>
    </row>
    <row r="27" spans="1:6" x14ac:dyDescent="0.25">
      <c r="A27" s="129" t="s">
        <v>382</v>
      </c>
      <c r="B27" s="130" t="s">
        <v>20</v>
      </c>
      <c r="C27" s="142">
        <f t="shared" ref="C27:D27" si="5">SUM(C28:C28)</f>
        <v>140</v>
      </c>
      <c r="D27" s="142">
        <f t="shared" si="5"/>
        <v>102.27</v>
      </c>
      <c r="E27" s="131">
        <f t="shared" si="1"/>
        <v>73.05</v>
      </c>
      <c r="F27" s="137">
        <f t="shared" si="4"/>
        <v>-37.730000000000004</v>
      </c>
    </row>
    <row r="28" spans="1:6" x14ac:dyDescent="0.25">
      <c r="A28" s="132" t="s">
        <v>21</v>
      </c>
      <c r="B28" s="133" t="s">
        <v>20</v>
      </c>
      <c r="C28" s="134">
        <v>140</v>
      </c>
      <c r="D28" s="135">
        <v>102.27</v>
      </c>
      <c r="E28" s="136">
        <f t="shared" si="1"/>
        <v>73.05</v>
      </c>
      <c r="F28" s="135">
        <f t="shared" si="4"/>
        <v>-37.730000000000004</v>
      </c>
    </row>
    <row r="29" spans="1:6" ht="25.5" x14ac:dyDescent="0.25">
      <c r="A29" s="129" t="s">
        <v>22</v>
      </c>
      <c r="B29" s="130" t="s">
        <v>23</v>
      </c>
      <c r="C29" s="131">
        <f t="shared" ref="C29:D29" si="6">SUM(C30)</f>
        <v>3590</v>
      </c>
      <c r="D29" s="131">
        <f t="shared" si="6"/>
        <v>1769.48</v>
      </c>
      <c r="E29" s="131">
        <f t="shared" si="1"/>
        <v>49.289136490250698</v>
      </c>
      <c r="F29" s="137">
        <f t="shared" si="4"/>
        <v>-1820.52</v>
      </c>
    </row>
    <row r="30" spans="1:6" ht="38.25" x14ac:dyDescent="0.25">
      <c r="A30" s="132" t="s">
        <v>24</v>
      </c>
      <c r="B30" s="133" t="s">
        <v>211</v>
      </c>
      <c r="C30" s="134">
        <v>3590</v>
      </c>
      <c r="D30" s="135">
        <v>1769.48</v>
      </c>
      <c r="E30" s="136">
        <f t="shared" si="1"/>
        <v>49.289136490250698</v>
      </c>
      <c r="F30" s="135">
        <f t="shared" si="4"/>
        <v>-1820.52</v>
      </c>
    </row>
    <row r="31" spans="1:6" x14ac:dyDescent="0.25">
      <c r="A31" s="129" t="s">
        <v>25</v>
      </c>
      <c r="B31" s="144" t="s">
        <v>26</v>
      </c>
      <c r="C31" s="131">
        <f t="shared" ref="C31:D31" si="7">SUM(C32+C34)</f>
        <v>41385.46</v>
      </c>
      <c r="D31" s="131">
        <f t="shared" si="7"/>
        <v>11065.19</v>
      </c>
      <c r="E31" s="131">
        <f t="shared" si="1"/>
        <v>26.736902284038887</v>
      </c>
      <c r="F31" s="137">
        <f t="shared" si="4"/>
        <v>-30320.269999999997</v>
      </c>
    </row>
    <row r="32" spans="1:6" x14ac:dyDescent="0.25">
      <c r="A32" s="129" t="s">
        <v>383</v>
      </c>
      <c r="B32" s="130" t="s">
        <v>27</v>
      </c>
      <c r="C32" s="131">
        <f>SUM(C33)</f>
        <v>18926.46</v>
      </c>
      <c r="D32" s="131">
        <f t="shared" ref="D32" si="8">SUM(D33)</f>
        <v>1782.18</v>
      </c>
      <c r="E32" s="131">
        <f t="shared" si="1"/>
        <v>9.4163409322187039</v>
      </c>
      <c r="F32" s="137">
        <f t="shared" si="4"/>
        <v>-17144.28</v>
      </c>
    </row>
    <row r="33" spans="1:6" ht="51" x14ac:dyDescent="0.25">
      <c r="A33" s="132" t="s">
        <v>28</v>
      </c>
      <c r="B33" s="133" t="s">
        <v>384</v>
      </c>
      <c r="C33" s="134">
        <f>18468+81.2+377.26</f>
        <v>18926.46</v>
      </c>
      <c r="D33" s="135">
        <v>1782.18</v>
      </c>
      <c r="E33" s="136">
        <f t="shared" si="1"/>
        <v>9.4163409322187039</v>
      </c>
      <c r="F33" s="135">
        <f t="shared" si="4"/>
        <v>-17144.28</v>
      </c>
    </row>
    <row r="34" spans="1:6" x14ac:dyDescent="0.25">
      <c r="A34" s="129" t="s">
        <v>385</v>
      </c>
      <c r="B34" s="144" t="s">
        <v>29</v>
      </c>
      <c r="C34" s="142">
        <f>SUM(C35:C36)</f>
        <v>22459</v>
      </c>
      <c r="D34" s="142">
        <f t="shared" ref="D34" si="9">SUM(D35:D36)</f>
        <v>9283.01</v>
      </c>
      <c r="E34" s="131">
        <f t="shared" si="1"/>
        <v>41.33314038915357</v>
      </c>
      <c r="F34" s="137">
        <f t="shared" si="4"/>
        <v>-13175.99</v>
      </c>
    </row>
    <row r="35" spans="1:6" ht="38.25" x14ac:dyDescent="0.25">
      <c r="A35" s="132" t="s">
        <v>73</v>
      </c>
      <c r="B35" s="133" t="s">
        <v>212</v>
      </c>
      <c r="C35" s="134">
        <v>12492</v>
      </c>
      <c r="D35" s="134">
        <v>8193.77</v>
      </c>
      <c r="E35" s="136">
        <f t="shared" si="1"/>
        <v>65.592138968940134</v>
      </c>
      <c r="F35" s="135">
        <f t="shared" si="4"/>
        <v>-4298.2299999999996</v>
      </c>
    </row>
    <row r="36" spans="1:6" ht="38.25" x14ac:dyDescent="0.25">
      <c r="A36" s="132" t="s">
        <v>74</v>
      </c>
      <c r="B36" s="133" t="s">
        <v>213</v>
      </c>
      <c r="C36" s="134">
        <v>9967</v>
      </c>
      <c r="D36" s="134">
        <v>1089.24</v>
      </c>
      <c r="E36" s="136">
        <f t="shared" si="1"/>
        <v>10.928463930972208</v>
      </c>
      <c r="F36" s="135">
        <f t="shared" si="4"/>
        <v>-8877.76</v>
      </c>
    </row>
    <row r="37" spans="1:6" x14ac:dyDescent="0.25">
      <c r="A37" s="129" t="s">
        <v>30</v>
      </c>
      <c r="B37" s="130" t="s">
        <v>31</v>
      </c>
      <c r="C37" s="131">
        <f>SUM(C38:C39)</f>
        <v>7100</v>
      </c>
      <c r="D37" s="131">
        <f t="shared" ref="D37" si="10">SUM(D38:D39)</f>
        <v>5466.77</v>
      </c>
      <c r="E37" s="131">
        <f t="shared" si="1"/>
        <v>76.996760563380278</v>
      </c>
      <c r="F37" s="137">
        <f t="shared" si="4"/>
        <v>-1633.2299999999996</v>
      </c>
    </row>
    <row r="38" spans="1:6" ht="51" x14ac:dyDescent="0.25">
      <c r="A38" s="132" t="s">
        <v>32</v>
      </c>
      <c r="B38" s="133" t="s">
        <v>33</v>
      </c>
      <c r="C38" s="134">
        <v>7100</v>
      </c>
      <c r="D38" s="135">
        <v>5451.77</v>
      </c>
      <c r="E38" s="136">
        <f t="shared" si="1"/>
        <v>76.785492957746484</v>
      </c>
      <c r="F38" s="135">
        <f t="shared" si="4"/>
        <v>-1648.2299999999996</v>
      </c>
    </row>
    <row r="39" spans="1:6" ht="38.25" x14ac:dyDescent="0.25">
      <c r="A39" s="132" t="s">
        <v>386</v>
      </c>
      <c r="B39" s="133" t="s">
        <v>387</v>
      </c>
      <c r="C39" s="134">
        <v>0</v>
      </c>
      <c r="D39" s="135">
        <v>15</v>
      </c>
      <c r="E39" s="136"/>
      <c r="F39" s="135">
        <f t="shared" si="4"/>
        <v>15</v>
      </c>
    </row>
    <row r="40" spans="1:6" ht="51" x14ac:dyDescent="0.25">
      <c r="A40" s="129" t="s">
        <v>34</v>
      </c>
      <c r="B40" s="130" t="s">
        <v>35</v>
      </c>
      <c r="C40" s="131">
        <f>C41+C45+C54+C43+C48+C51</f>
        <v>35853.799999999996</v>
      </c>
      <c r="D40" s="131">
        <f>D41+D45+D54+D43+D48+D51</f>
        <v>19595.21</v>
      </c>
      <c r="E40" s="131">
        <f t="shared" si="1"/>
        <v>54.653091164674315</v>
      </c>
      <c r="F40" s="137">
        <f t="shared" si="4"/>
        <v>-16258.589999999997</v>
      </c>
    </row>
    <row r="41" spans="1:6" ht="89.25" x14ac:dyDescent="0.25">
      <c r="A41" s="129" t="s">
        <v>388</v>
      </c>
      <c r="B41" s="130" t="s">
        <v>389</v>
      </c>
      <c r="C41" s="137">
        <f>SUM(C42:C42)</f>
        <v>24345.51</v>
      </c>
      <c r="D41" s="137">
        <f t="shared" ref="D41" si="11">SUM(D42:D42)</f>
        <v>13131.65</v>
      </c>
      <c r="E41" s="131">
        <f t="shared" si="1"/>
        <v>53.938693418211415</v>
      </c>
      <c r="F41" s="137">
        <f t="shared" si="4"/>
        <v>-11213.859999999999</v>
      </c>
    </row>
    <row r="42" spans="1:6" ht="114.75" x14ac:dyDescent="0.25">
      <c r="A42" s="132" t="s">
        <v>71</v>
      </c>
      <c r="B42" s="145" t="s">
        <v>466</v>
      </c>
      <c r="C42" s="143">
        <v>24345.51</v>
      </c>
      <c r="D42" s="146">
        <v>13131.65</v>
      </c>
      <c r="E42" s="136">
        <f t="shared" si="1"/>
        <v>53.938693418211415</v>
      </c>
      <c r="F42" s="135">
        <f t="shared" si="4"/>
        <v>-11213.859999999999</v>
      </c>
    </row>
    <row r="43" spans="1:6" ht="114.75" x14ac:dyDescent="0.25">
      <c r="A43" s="129" t="s">
        <v>390</v>
      </c>
      <c r="B43" s="147" t="s">
        <v>467</v>
      </c>
      <c r="C43" s="131">
        <f t="shared" ref="C43:D43" si="12">C44</f>
        <v>100</v>
      </c>
      <c r="D43" s="131">
        <f t="shared" si="12"/>
        <v>43.44</v>
      </c>
      <c r="E43" s="131">
        <f t="shared" si="1"/>
        <v>43.44</v>
      </c>
      <c r="F43" s="137">
        <f t="shared" si="4"/>
        <v>-56.56</v>
      </c>
    </row>
    <row r="44" spans="1:6" ht="114.75" x14ac:dyDescent="0.25">
      <c r="A44" s="132" t="s">
        <v>205</v>
      </c>
      <c r="B44" s="145" t="s">
        <v>468</v>
      </c>
      <c r="C44" s="135">
        <v>100</v>
      </c>
      <c r="D44" s="135">
        <v>43.44</v>
      </c>
      <c r="E44" s="136">
        <f t="shared" si="1"/>
        <v>43.44</v>
      </c>
      <c r="F44" s="135">
        <f t="shared" si="4"/>
        <v>-56.56</v>
      </c>
    </row>
    <row r="45" spans="1:6" ht="51" x14ac:dyDescent="0.25">
      <c r="A45" s="129" t="s">
        <v>391</v>
      </c>
      <c r="B45" s="148" t="s">
        <v>392</v>
      </c>
      <c r="C45" s="131">
        <f>SUM(C46:C47)</f>
        <v>7288.25</v>
      </c>
      <c r="D45" s="131">
        <f t="shared" ref="D45" si="13">SUM(D46:D47)</f>
        <v>3870.98</v>
      </c>
      <c r="E45" s="131">
        <f t="shared" si="1"/>
        <v>53.112612767125164</v>
      </c>
      <c r="F45" s="137">
        <f t="shared" si="4"/>
        <v>-3417.27</v>
      </c>
    </row>
    <row r="46" spans="1:6" ht="102" x14ac:dyDescent="0.25">
      <c r="A46" s="132" t="s">
        <v>36</v>
      </c>
      <c r="B46" s="145" t="s">
        <v>469</v>
      </c>
      <c r="C46" s="134">
        <v>6751.65</v>
      </c>
      <c r="D46" s="135">
        <v>3568.33</v>
      </c>
      <c r="E46" s="136">
        <f t="shared" si="1"/>
        <v>52.851228958847095</v>
      </c>
      <c r="F46" s="135">
        <f t="shared" si="4"/>
        <v>-3183.3199999999997</v>
      </c>
    </row>
    <row r="47" spans="1:6" ht="63.75" x14ac:dyDescent="0.25">
      <c r="A47" s="132" t="s">
        <v>37</v>
      </c>
      <c r="B47" s="145" t="s">
        <v>470</v>
      </c>
      <c r="C47" s="135">
        <v>536.6</v>
      </c>
      <c r="D47" s="135">
        <v>302.64999999999998</v>
      </c>
      <c r="E47" s="136">
        <f t="shared" si="1"/>
        <v>56.401416325009315</v>
      </c>
      <c r="F47" s="135">
        <f t="shared" si="4"/>
        <v>-233.95000000000005</v>
      </c>
    </row>
    <row r="48" spans="1:6" ht="63.75" x14ac:dyDescent="0.25">
      <c r="A48" s="144" t="s">
        <v>230</v>
      </c>
      <c r="B48" s="149" t="s">
        <v>231</v>
      </c>
      <c r="C48" s="150">
        <f>SUM(C49+C50)</f>
        <v>2</v>
      </c>
      <c r="D48" s="150">
        <f>SUM(D49+D50)</f>
        <v>27.75</v>
      </c>
      <c r="E48" s="131">
        <f>D48/C48*100</f>
        <v>1387.5</v>
      </c>
      <c r="F48" s="137">
        <f t="shared" si="4"/>
        <v>25.75</v>
      </c>
    </row>
    <row r="49" spans="1:6" ht="140.25" x14ac:dyDescent="0.25">
      <c r="A49" s="151" t="s">
        <v>232</v>
      </c>
      <c r="B49" s="145" t="s">
        <v>233</v>
      </c>
      <c r="C49" s="135">
        <v>1</v>
      </c>
      <c r="D49" s="135">
        <v>26.63</v>
      </c>
      <c r="E49" s="136">
        <f>D49/C49*100</f>
        <v>2663</v>
      </c>
      <c r="F49" s="135">
        <f t="shared" si="4"/>
        <v>25.63</v>
      </c>
    </row>
    <row r="50" spans="1:6" ht="114.75" x14ac:dyDescent="0.25">
      <c r="A50" s="151" t="s">
        <v>275</v>
      </c>
      <c r="B50" s="145" t="s">
        <v>276</v>
      </c>
      <c r="C50" s="135">
        <v>1</v>
      </c>
      <c r="D50" s="135">
        <v>1.1200000000000001</v>
      </c>
      <c r="E50" s="136">
        <f>D50/C50*100</f>
        <v>112.00000000000001</v>
      </c>
      <c r="F50" s="135">
        <f t="shared" si="4"/>
        <v>0.12000000000000011</v>
      </c>
    </row>
    <row r="51" spans="1:6" ht="77.25" x14ac:dyDescent="0.25">
      <c r="A51" s="144" t="s">
        <v>352</v>
      </c>
      <c r="B51" s="152" t="s">
        <v>353</v>
      </c>
      <c r="C51" s="137">
        <f>SUM(C52+C53)</f>
        <v>27</v>
      </c>
      <c r="D51" s="137">
        <f>SUM(D52+D53)</f>
        <v>0</v>
      </c>
      <c r="E51" s="131">
        <f t="shared" ref="E51:E53" si="14">D51/C51*100</f>
        <v>0</v>
      </c>
      <c r="F51" s="137">
        <f t="shared" si="4"/>
        <v>-27</v>
      </c>
    </row>
    <row r="52" spans="1:6" ht="191.25" x14ac:dyDescent="0.25">
      <c r="A52" s="151" t="s">
        <v>354</v>
      </c>
      <c r="B52" s="145" t="s">
        <v>355</v>
      </c>
      <c r="C52" s="135">
        <v>26</v>
      </c>
      <c r="D52" s="135">
        <v>0</v>
      </c>
      <c r="E52" s="136">
        <f t="shared" si="14"/>
        <v>0</v>
      </c>
      <c r="F52" s="135">
        <f t="shared" si="4"/>
        <v>-26</v>
      </c>
    </row>
    <row r="53" spans="1:6" ht="165.75" x14ac:dyDescent="0.25">
      <c r="A53" s="151" t="s">
        <v>356</v>
      </c>
      <c r="B53" s="145" t="s">
        <v>357</v>
      </c>
      <c r="C53" s="135">
        <v>1</v>
      </c>
      <c r="D53" s="135">
        <v>0</v>
      </c>
      <c r="E53" s="136">
        <f t="shared" si="14"/>
        <v>0</v>
      </c>
      <c r="F53" s="135">
        <f t="shared" si="4"/>
        <v>-1</v>
      </c>
    </row>
    <row r="54" spans="1:6" ht="102" x14ac:dyDescent="0.25">
      <c r="A54" s="129" t="s">
        <v>393</v>
      </c>
      <c r="B54" s="149" t="s">
        <v>394</v>
      </c>
      <c r="C54" s="131">
        <f>SUM(C57+C58+C59)</f>
        <v>4091.04</v>
      </c>
      <c r="D54" s="131">
        <f>SUM(D57+D58+D59)</f>
        <v>2521.39</v>
      </c>
      <c r="E54" s="131">
        <f t="shared" si="1"/>
        <v>61.632005553600052</v>
      </c>
      <c r="F54" s="137">
        <f t="shared" si="4"/>
        <v>-1569.65</v>
      </c>
    </row>
    <row r="55" spans="1:6" ht="114.75" x14ac:dyDescent="0.25">
      <c r="A55" s="153" t="s">
        <v>446</v>
      </c>
      <c r="B55" s="145" t="s">
        <v>471</v>
      </c>
      <c r="C55" s="136">
        <v>0</v>
      </c>
      <c r="D55" s="136">
        <v>0</v>
      </c>
      <c r="E55" s="136"/>
      <c r="F55" s="135">
        <f t="shared" si="4"/>
        <v>0</v>
      </c>
    </row>
    <row r="56" spans="1:6" ht="127.5" x14ac:dyDescent="0.25">
      <c r="A56" s="154" t="s">
        <v>447</v>
      </c>
      <c r="B56" s="145" t="s">
        <v>448</v>
      </c>
      <c r="C56" s="155">
        <v>0</v>
      </c>
      <c r="D56" s="155">
        <v>0</v>
      </c>
      <c r="E56" s="136"/>
      <c r="F56" s="135">
        <f t="shared" si="4"/>
        <v>0</v>
      </c>
    </row>
    <row r="57" spans="1:6" ht="114.75" x14ac:dyDescent="0.25">
      <c r="A57" s="132" t="s">
        <v>236</v>
      </c>
      <c r="B57" s="145" t="s">
        <v>472</v>
      </c>
      <c r="C57" s="135">
        <v>3699.54</v>
      </c>
      <c r="D57" s="135">
        <v>2237.79</v>
      </c>
      <c r="E57" s="136">
        <f t="shared" si="1"/>
        <v>60.488330981689622</v>
      </c>
      <c r="F57" s="135">
        <f t="shared" si="4"/>
        <v>-1461.75</v>
      </c>
    </row>
    <row r="58" spans="1:6" ht="127.5" x14ac:dyDescent="0.25">
      <c r="A58" s="132" t="s">
        <v>235</v>
      </c>
      <c r="B58" s="145" t="s">
        <v>473</v>
      </c>
      <c r="C58" s="136">
        <v>390</v>
      </c>
      <c r="D58" s="136">
        <v>282.14</v>
      </c>
      <c r="E58" s="136">
        <f t="shared" si="1"/>
        <v>72.343589743589746</v>
      </c>
      <c r="F58" s="135">
        <f t="shared" si="4"/>
        <v>-107.86000000000001</v>
      </c>
    </row>
    <row r="59" spans="1:6" ht="127.5" x14ac:dyDescent="0.25">
      <c r="A59" s="132" t="s">
        <v>234</v>
      </c>
      <c r="B59" s="145" t="s">
        <v>474</v>
      </c>
      <c r="C59" s="136">
        <v>1.5</v>
      </c>
      <c r="D59" s="136">
        <v>1.46</v>
      </c>
      <c r="E59" s="136">
        <f t="shared" si="1"/>
        <v>97.333333333333329</v>
      </c>
      <c r="F59" s="135">
        <f t="shared" si="4"/>
        <v>-4.0000000000000036E-2</v>
      </c>
    </row>
    <row r="60" spans="1:6" ht="25.5" x14ac:dyDescent="0.25">
      <c r="A60" s="129" t="s">
        <v>38</v>
      </c>
      <c r="B60" s="130" t="s">
        <v>39</v>
      </c>
      <c r="C60" s="131">
        <f t="shared" ref="C60:D60" si="15">SUM(C61)</f>
        <v>3348</v>
      </c>
      <c r="D60" s="131">
        <f t="shared" si="15"/>
        <v>2146.7199999999998</v>
      </c>
      <c r="E60" s="131">
        <f t="shared" si="1"/>
        <v>64.119474313022693</v>
      </c>
      <c r="F60" s="137">
        <f t="shared" si="4"/>
        <v>-1201.2800000000002</v>
      </c>
    </row>
    <row r="61" spans="1:6" ht="25.5" x14ac:dyDescent="0.25">
      <c r="A61" s="129" t="s">
        <v>395</v>
      </c>
      <c r="B61" s="130" t="s">
        <v>40</v>
      </c>
      <c r="C61" s="131">
        <f>SUM(C62:C65)</f>
        <v>3348</v>
      </c>
      <c r="D61" s="131">
        <f t="shared" ref="D61" si="16">SUM(D62:D65)</f>
        <v>2146.7199999999998</v>
      </c>
      <c r="E61" s="131">
        <f t="shared" si="1"/>
        <v>64.119474313022693</v>
      </c>
      <c r="F61" s="137">
        <f t="shared" si="4"/>
        <v>-1201.2800000000002</v>
      </c>
    </row>
    <row r="62" spans="1:6" ht="38.25" x14ac:dyDescent="0.25">
      <c r="A62" s="132" t="s">
        <v>41</v>
      </c>
      <c r="B62" s="133" t="s">
        <v>42</v>
      </c>
      <c r="C62" s="135">
        <v>2991</v>
      </c>
      <c r="D62" s="135">
        <v>1091.4100000000001</v>
      </c>
      <c r="E62" s="136">
        <f t="shared" si="1"/>
        <v>36.489802741558009</v>
      </c>
      <c r="F62" s="135">
        <f t="shared" si="4"/>
        <v>-1899.59</v>
      </c>
    </row>
    <row r="63" spans="1:6" ht="25.5" x14ac:dyDescent="0.25">
      <c r="A63" s="132" t="s">
        <v>43</v>
      </c>
      <c r="B63" s="133" t="s">
        <v>44</v>
      </c>
      <c r="C63" s="135">
        <v>8</v>
      </c>
      <c r="D63" s="135">
        <v>874.52</v>
      </c>
      <c r="E63" s="136">
        <f t="shared" si="1"/>
        <v>10931.5</v>
      </c>
      <c r="F63" s="135">
        <f t="shared" si="4"/>
        <v>866.52</v>
      </c>
    </row>
    <row r="64" spans="1:6" x14ac:dyDescent="0.25">
      <c r="A64" s="132" t="s">
        <v>214</v>
      </c>
      <c r="B64" s="133" t="s">
        <v>237</v>
      </c>
      <c r="C64" s="135">
        <v>208</v>
      </c>
      <c r="D64" s="135">
        <v>111.42</v>
      </c>
      <c r="E64" s="136">
        <f t="shared" si="1"/>
        <v>53.567307692307701</v>
      </c>
      <c r="F64" s="135">
        <f t="shared" si="4"/>
        <v>-96.58</v>
      </c>
    </row>
    <row r="65" spans="1:6" ht="38.25" x14ac:dyDescent="0.25">
      <c r="A65" s="132" t="s">
        <v>238</v>
      </c>
      <c r="B65" s="133" t="s">
        <v>396</v>
      </c>
      <c r="C65" s="135">
        <v>141</v>
      </c>
      <c r="D65" s="135">
        <v>69.37</v>
      </c>
      <c r="E65" s="136">
        <f t="shared" si="1"/>
        <v>49.198581560283685</v>
      </c>
      <c r="F65" s="135">
        <f t="shared" si="4"/>
        <v>-71.63</v>
      </c>
    </row>
    <row r="66" spans="1:6" ht="38.25" x14ac:dyDescent="0.25">
      <c r="A66" s="129" t="s">
        <v>45</v>
      </c>
      <c r="B66" s="130" t="s">
        <v>46</v>
      </c>
      <c r="C66" s="131">
        <f t="shared" ref="C66:D66" si="17">SUM(C67+C69)</f>
        <v>453.65000000000003</v>
      </c>
      <c r="D66" s="131">
        <f t="shared" si="17"/>
        <v>560.84</v>
      </c>
      <c r="E66" s="131">
        <f t="shared" si="1"/>
        <v>123.62834784525516</v>
      </c>
      <c r="F66" s="137">
        <f t="shared" si="4"/>
        <v>107.19</v>
      </c>
    </row>
    <row r="67" spans="1:6" x14ac:dyDescent="0.25">
      <c r="A67" s="129" t="s">
        <v>47</v>
      </c>
      <c r="B67" s="130" t="s">
        <v>48</v>
      </c>
      <c r="C67" s="131">
        <f t="shared" ref="C67:D67" si="18">C68</f>
        <v>88.8</v>
      </c>
      <c r="D67" s="131">
        <f t="shared" si="18"/>
        <v>44.7</v>
      </c>
      <c r="E67" s="131">
        <f t="shared" si="1"/>
        <v>50.337837837837839</v>
      </c>
      <c r="F67" s="137">
        <f t="shared" si="4"/>
        <v>-44.099999999999994</v>
      </c>
    </row>
    <row r="68" spans="1:6" ht="51" x14ac:dyDescent="0.25">
      <c r="A68" s="132" t="s">
        <v>49</v>
      </c>
      <c r="B68" s="145" t="s">
        <v>475</v>
      </c>
      <c r="C68" s="135">
        <v>88.8</v>
      </c>
      <c r="D68" s="135">
        <v>44.7</v>
      </c>
      <c r="E68" s="136">
        <f t="shared" si="1"/>
        <v>50.337837837837839</v>
      </c>
      <c r="F68" s="135">
        <f t="shared" si="4"/>
        <v>-44.099999999999994</v>
      </c>
    </row>
    <row r="69" spans="1:6" x14ac:dyDescent="0.25">
      <c r="A69" s="129" t="s">
        <v>397</v>
      </c>
      <c r="B69" s="130" t="s">
        <v>215</v>
      </c>
      <c r="C69" s="131">
        <f t="shared" ref="C69:D69" si="19">SUM(C70+C72)</f>
        <v>364.85</v>
      </c>
      <c r="D69" s="131">
        <f t="shared" si="19"/>
        <v>516.14</v>
      </c>
      <c r="E69" s="131">
        <f t="shared" ref="E69:E136" si="20">D69/C69*100</f>
        <v>141.4663560367274</v>
      </c>
      <c r="F69" s="137">
        <f t="shared" si="4"/>
        <v>151.28999999999996</v>
      </c>
    </row>
    <row r="70" spans="1:6" ht="38.25" x14ac:dyDescent="0.25">
      <c r="A70" s="129" t="s">
        <v>398</v>
      </c>
      <c r="B70" s="130" t="s">
        <v>399</v>
      </c>
      <c r="C70" s="131">
        <f t="shared" ref="C70:D70" si="21">SUM(C71)</f>
        <v>32</v>
      </c>
      <c r="D70" s="131">
        <f t="shared" si="21"/>
        <v>32.590000000000003</v>
      </c>
      <c r="E70" s="131">
        <f t="shared" si="20"/>
        <v>101.84375000000001</v>
      </c>
      <c r="F70" s="137">
        <f t="shared" si="4"/>
        <v>0.59000000000000341</v>
      </c>
    </row>
    <row r="71" spans="1:6" ht="38.25" x14ac:dyDescent="0.25">
      <c r="A71" s="132" t="s">
        <v>50</v>
      </c>
      <c r="B71" s="133" t="s">
        <v>77</v>
      </c>
      <c r="C71" s="135">
        <v>32</v>
      </c>
      <c r="D71" s="135">
        <v>32.590000000000003</v>
      </c>
      <c r="E71" s="136">
        <f t="shared" si="20"/>
        <v>101.84375000000001</v>
      </c>
      <c r="F71" s="135">
        <f t="shared" si="4"/>
        <v>0.59000000000000341</v>
      </c>
    </row>
    <row r="72" spans="1:6" ht="25.5" x14ac:dyDescent="0.25">
      <c r="A72" s="129" t="s">
        <v>239</v>
      </c>
      <c r="B72" s="130" t="s">
        <v>400</v>
      </c>
      <c r="C72" s="150">
        <f>SUM(C73:C78)</f>
        <v>332.85</v>
      </c>
      <c r="D72" s="150">
        <f>SUM(D73:D78)</f>
        <v>483.55</v>
      </c>
      <c r="E72" s="131">
        <f t="shared" si="20"/>
        <v>145.27564969205346</v>
      </c>
      <c r="F72" s="137">
        <f t="shared" ref="F72:F135" si="22">D72-C72</f>
        <v>150.69999999999999</v>
      </c>
    </row>
    <row r="73" spans="1:6" ht="63.75" x14ac:dyDescent="0.25">
      <c r="A73" s="132" t="s">
        <v>277</v>
      </c>
      <c r="B73" s="156" t="s">
        <v>476</v>
      </c>
      <c r="C73" s="136">
        <v>0</v>
      </c>
      <c r="D73" s="136">
        <v>62.33</v>
      </c>
      <c r="E73" s="136"/>
      <c r="F73" s="135">
        <f t="shared" si="22"/>
        <v>62.33</v>
      </c>
    </row>
    <row r="74" spans="1:6" ht="51" x14ac:dyDescent="0.25">
      <c r="A74" s="132" t="s">
        <v>278</v>
      </c>
      <c r="B74" s="156" t="s">
        <v>477</v>
      </c>
      <c r="C74" s="136">
        <v>0</v>
      </c>
      <c r="D74" s="136">
        <v>0.04</v>
      </c>
      <c r="E74" s="136"/>
      <c r="F74" s="135">
        <f t="shared" si="22"/>
        <v>0.04</v>
      </c>
    </row>
    <row r="75" spans="1:6" ht="51" x14ac:dyDescent="0.25">
      <c r="A75" s="132" t="s">
        <v>449</v>
      </c>
      <c r="B75" s="156" t="s">
        <v>477</v>
      </c>
      <c r="C75" s="135">
        <v>0</v>
      </c>
      <c r="D75" s="135">
        <v>0</v>
      </c>
      <c r="E75" s="136"/>
      <c r="F75" s="135">
        <f t="shared" si="22"/>
        <v>0</v>
      </c>
    </row>
    <row r="76" spans="1:6" ht="38.25" x14ac:dyDescent="0.25">
      <c r="A76" s="153" t="s">
        <v>450</v>
      </c>
      <c r="B76" s="156" t="s">
        <v>478</v>
      </c>
      <c r="C76" s="135"/>
      <c r="D76" s="135"/>
      <c r="E76" s="136"/>
      <c r="F76" s="135">
        <f t="shared" si="22"/>
        <v>0</v>
      </c>
    </row>
    <row r="77" spans="1:6" ht="63.75" x14ac:dyDescent="0.25">
      <c r="A77" s="132" t="s">
        <v>279</v>
      </c>
      <c r="B77" s="156" t="s">
        <v>479</v>
      </c>
      <c r="C77" s="135">
        <v>299</v>
      </c>
      <c r="D77" s="135">
        <v>421.18</v>
      </c>
      <c r="E77" s="136">
        <f t="shared" si="20"/>
        <v>140.86287625418061</v>
      </c>
      <c r="F77" s="135">
        <f t="shared" si="22"/>
        <v>122.18</v>
      </c>
    </row>
    <row r="78" spans="1:6" ht="51" x14ac:dyDescent="0.25">
      <c r="A78" s="132" t="s">
        <v>323</v>
      </c>
      <c r="B78" s="156" t="s">
        <v>480</v>
      </c>
      <c r="C78" s="135">
        <v>33.85</v>
      </c>
      <c r="D78" s="135">
        <v>0</v>
      </c>
      <c r="E78" s="136">
        <f t="shared" si="20"/>
        <v>0</v>
      </c>
      <c r="F78" s="135">
        <f t="shared" si="22"/>
        <v>-33.85</v>
      </c>
    </row>
    <row r="79" spans="1:6" ht="38.25" x14ac:dyDescent="0.25">
      <c r="A79" s="129" t="s">
        <v>51</v>
      </c>
      <c r="B79" s="130" t="s">
        <v>52</v>
      </c>
      <c r="C79" s="131">
        <f>SUM(C87+C82+C80)</f>
        <v>3726</v>
      </c>
      <c r="D79" s="131">
        <f t="shared" ref="D79" si="23">SUM(D87+D82+D80)</f>
        <v>3586.8199999999997</v>
      </c>
      <c r="E79" s="131">
        <f t="shared" si="20"/>
        <v>96.264626945786361</v>
      </c>
      <c r="F79" s="137">
        <f t="shared" si="22"/>
        <v>-139.18000000000029</v>
      </c>
    </row>
    <row r="80" spans="1:6" x14ac:dyDescent="0.25">
      <c r="A80" s="129" t="s">
        <v>53</v>
      </c>
      <c r="B80" s="130" t="s">
        <v>54</v>
      </c>
      <c r="C80" s="131">
        <f t="shared" ref="C80:D80" si="24">SUM(C81)</f>
        <v>0</v>
      </c>
      <c r="D80" s="131">
        <f t="shared" si="24"/>
        <v>0</v>
      </c>
      <c r="E80" s="131"/>
      <c r="F80" s="137">
        <f t="shared" si="22"/>
        <v>0</v>
      </c>
    </row>
    <row r="81" spans="1:6" ht="25.5" x14ac:dyDescent="0.25">
      <c r="A81" s="132" t="s">
        <v>55</v>
      </c>
      <c r="B81" s="133" t="s">
        <v>208</v>
      </c>
      <c r="C81" s="135">
        <v>0</v>
      </c>
      <c r="D81" s="135">
        <v>0</v>
      </c>
      <c r="E81" s="136"/>
      <c r="F81" s="135">
        <f t="shared" si="22"/>
        <v>0</v>
      </c>
    </row>
    <row r="82" spans="1:6" ht="102" x14ac:dyDescent="0.25">
      <c r="A82" s="129" t="s">
        <v>401</v>
      </c>
      <c r="B82" s="149" t="s">
        <v>402</v>
      </c>
      <c r="C82" s="131">
        <f>C83+C84</f>
        <v>2589</v>
      </c>
      <c r="D82" s="131">
        <f>D83+D84</f>
        <v>2150.87</v>
      </c>
      <c r="E82" s="131">
        <f t="shared" si="20"/>
        <v>83.077249903437604</v>
      </c>
      <c r="F82" s="137">
        <f t="shared" si="22"/>
        <v>-438.13000000000011</v>
      </c>
    </row>
    <row r="83" spans="1:6" ht="114.75" x14ac:dyDescent="0.25">
      <c r="A83" s="132" t="s">
        <v>280</v>
      </c>
      <c r="B83" s="157" t="s">
        <v>403</v>
      </c>
      <c r="C83" s="135">
        <v>0</v>
      </c>
      <c r="D83" s="135">
        <v>0</v>
      </c>
      <c r="E83" s="136"/>
      <c r="F83" s="135">
        <f t="shared" si="22"/>
        <v>0</v>
      </c>
    </row>
    <row r="84" spans="1:6" ht="114.75" x14ac:dyDescent="0.25">
      <c r="A84" s="158" t="s">
        <v>404</v>
      </c>
      <c r="B84" s="149" t="s">
        <v>405</v>
      </c>
      <c r="C84" s="137">
        <f>SUM(C85+C86)</f>
        <v>2589</v>
      </c>
      <c r="D84" s="137">
        <f>SUM(D85+D86)</f>
        <v>2150.87</v>
      </c>
      <c r="E84" s="131">
        <f t="shared" si="20"/>
        <v>83.077249903437604</v>
      </c>
      <c r="F84" s="137">
        <f t="shared" si="22"/>
        <v>-438.13000000000011</v>
      </c>
    </row>
    <row r="85" spans="1:6" ht="127.5" x14ac:dyDescent="0.25">
      <c r="A85" s="132" t="s">
        <v>56</v>
      </c>
      <c r="B85" s="145" t="s">
        <v>481</v>
      </c>
      <c r="C85" s="135">
        <v>2589</v>
      </c>
      <c r="D85" s="135">
        <v>2150.87</v>
      </c>
      <c r="E85" s="136">
        <f t="shared" si="20"/>
        <v>83.077249903437604</v>
      </c>
      <c r="F85" s="135">
        <f t="shared" si="22"/>
        <v>-438.13000000000011</v>
      </c>
    </row>
    <row r="86" spans="1:6" ht="127.5" x14ac:dyDescent="0.25">
      <c r="A86" s="132" t="s">
        <v>281</v>
      </c>
      <c r="B86" s="145" t="s">
        <v>482</v>
      </c>
      <c r="C86" s="135">
        <v>0</v>
      </c>
      <c r="D86" s="135">
        <v>0</v>
      </c>
      <c r="E86" s="136"/>
      <c r="F86" s="135">
        <f t="shared" si="22"/>
        <v>0</v>
      </c>
    </row>
    <row r="87" spans="1:6" ht="51" x14ac:dyDescent="0.25">
      <c r="A87" s="129" t="s">
        <v>406</v>
      </c>
      <c r="B87" s="130" t="s">
        <v>407</v>
      </c>
      <c r="C87" s="142">
        <f t="shared" ref="C87:D87" si="25">SUM(C88)</f>
        <v>1137</v>
      </c>
      <c r="D87" s="142">
        <f t="shared" si="25"/>
        <v>1435.95</v>
      </c>
      <c r="E87" s="131">
        <f t="shared" si="20"/>
        <v>126.29287598944592</v>
      </c>
      <c r="F87" s="137">
        <f t="shared" si="22"/>
        <v>298.95000000000005</v>
      </c>
    </row>
    <row r="88" spans="1:6" ht="63.75" x14ac:dyDescent="0.25">
      <c r="A88" s="132" t="s">
        <v>57</v>
      </c>
      <c r="B88" s="133" t="s">
        <v>408</v>
      </c>
      <c r="C88" s="135">
        <v>1137</v>
      </c>
      <c r="D88" s="135">
        <v>1435.95</v>
      </c>
      <c r="E88" s="136">
        <f t="shared" si="20"/>
        <v>126.29287598944592</v>
      </c>
      <c r="F88" s="135">
        <f t="shared" si="22"/>
        <v>298.95000000000005</v>
      </c>
    </row>
    <row r="89" spans="1:6" ht="25.5" x14ac:dyDescent="0.25">
      <c r="A89" s="129" t="s">
        <v>58</v>
      </c>
      <c r="B89" s="130" t="s">
        <v>59</v>
      </c>
      <c r="C89" s="131">
        <f>SUM(C90+C93+C96+C99+C100+C101+C102+C103+C104+C105+C106+C107+C110+C113+C114+C115+C118+C121+C124+C133+C134+C137)</f>
        <v>915.25</v>
      </c>
      <c r="D89" s="131">
        <f>SUM(D90+D93+D96+D99+D100+D101+D102+D103+D104+D105+D106+D107+D110+D113+D114+D115+D118+D121+D124+D133+D134+D137)</f>
        <v>1703.85</v>
      </c>
      <c r="E89" s="131">
        <f t="shared" si="20"/>
        <v>186.16225075116088</v>
      </c>
      <c r="F89" s="137">
        <f t="shared" si="22"/>
        <v>788.59999999999991</v>
      </c>
    </row>
    <row r="90" spans="1:6" ht="89.25" x14ac:dyDescent="0.25">
      <c r="A90" s="159" t="s">
        <v>409</v>
      </c>
      <c r="B90" s="160" t="s">
        <v>241</v>
      </c>
      <c r="C90" s="131">
        <f>SUM(C91:C92)</f>
        <v>5</v>
      </c>
      <c r="D90" s="131">
        <f>D91+D92</f>
        <v>6.62</v>
      </c>
      <c r="E90" s="131">
        <f t="shared" si="20"/>
        <v>132.4</v>
      </c>
      <c r="F90" s="137">
        <f t="shared" si="22"/>
        <v>1.62</v>
      </c>
    </row>
    <row r="91" spans="1:6" ht="89.25" x14ac:dyDescent="0.25">
      <c r="A91" s="161" t="s">
        <v>410</v>
      </c>
      <c r="B91" s="162" t="s">
        <v>241</v>
      </c>
      <c r="C91" s="136">
        <v>0</v>
      </c>
      <c r="D91" s="136">
        <v>4.74</v>
      </c>
      <c r="E91" s="136"/>
      <c r="F91" s="135">
        <f t="shared" si="22"/>
        <v>4.74</v>
      </c>
    </row>
    <row r="92" spans="1:6" ht="89.25" x14ac:dyDescent="0.25">
      <c r="A92" s="161" t="s">
        <v>240</v>
      </c>
      <c r="B92" s="162" t="s">
        <v>241</v>
      </c>
      <c r="C92" s="136">
        <v>5</v>
      </c>
      <c r="D92" s="136">
        <v>1.88</v>
      </c>
      <c r="E92" s="136">
        <f t="shared" si="20"/>
        <v>37.6</v>
      </c>
      <c r="F92" s="135">
        <f t="shared" si="22"/>
        <v>-3.12</v>
      </c>
    </row>
    <row r="93" spans="1:6" ht="115.5" x14ac:dyDescent="0.25">
      <c r="A93" s="159" t="s">
        <v>324</v>
      </c>
      <c r="B93" s="163" t="s">
        <v>325</v>
      </c>
      <c r="C93" s="131">
        <f>SUM(C94+C95)</f>
        <v>19</v>
      </c>
      <c r="D93" s="131">
        <f>SUM(D94+D95)</f>
        <v>22.9</v>
      </c>
      <c r="E93" s="131">
        <f t="shared" si="20"/>
        <v>120.52631578947368</v>
      </c>
      <c r="F93" s="137">
        <f t="shared" si="22"/>
        <v>3.8999999999999986</v>
      </c>
    </row>
    <row r="94" spans="1:6" ht="115.5" x14ac:dyDescent="0.25">
      <c r="A94" s="161" t="s">
        <v>326</v>
      </c>
      <c r="B94" s="164" t="s">
        <v>325</v>
      </c>
      <c r="C94" s="136">
        <v>0</v>
      </c>
      <c r="D94" s="136">
        <v>19.399999999999999</v>
      </c>
      <c r="E94" s="136"/>
      <c r="F94" s="135">
        <f t="shared" si="22"/>
        <v>19.399999999999999</v>
      </c>
    </row>
    <row r="95" spans="1:6" ht="115.5" x14ac:dyDescent="0.25">
      <c r="A95" s="161" t="s">
        <v>327</v>
      </c>
      <c r="B95" s="164" t="s">
        <v>325</v>
      </c>
      <c r="C95" s="136">
        <v>19</v>
      </c>
      <c r="D95" s="136">
        <v>3.5</v>
      </c>
      <c r="E95" s="136">
        <f t="shared" si="20"/>
        <v>18.421052631578945</v>
      </c>
      <c r="F95" s="135">
        <f t="shared" si="22"/>
        <v>-15.5</v>
      </c>
    </row>
    <row r="96" spans="1:6" ht="89.25" x14ac:dyDescent="0.25">
      <c r="A96" s="159" t="s">
        <v>282</v>
      </c>
      <c r="B96" s="160" t="s">
        <v>283</v>
      </c>
      <c r="C96" s="131">
        <f>SUM(C98:C98)</f>
        <v>12</v>
      </c>
      <c r="D96" s="131">
        <f>SUM(D97+D98)</f>
        <v>19.989999999999998</v>
      </c>
      <c r="E96" s="131">
        <f t="shared" si="20"/>
        <v>166.58333333333331</v>
      </c>
      <c r="F96" s="137">
        <f t="shared" si="22"/>
        <v>7.9899999999999984</v>
      </c>
    </row>
    <row r="97" spans="1:6" ht="89.25" x14ac:dyDescent="0.25">
      <c r="A97" s="161" t="s">
        <v>284</v>
      </c>
      <c r="B97" s="162" t="s">
        <v>283</v>
      </c>
      <c r="C97" s="136">
        <v>0</v>
      </c>
      <c r="D97" s="136">
        <v>16.84</v>
      </c>
      <c r="E97" s="136"/>
      <c r="F97" s="135">
        <f t="shared" si="22"/>
        <v>16.84</v>
      </c>
    </row>
    <row r="98" spans="1:6" ht="89.25" x14ac:dyDescent="0.25">
      <c r="A98" s="161" t="s">
        <v>285</v>
      </c>
      <c r="B98" s="162" t="s">
        <v>283</v>
      </c>
      <c r="C98" s="136">
        <v>12</v>
      </c>
      <c r="D98" s="136">
        <v>3.15</v>
      </c>
      <c r="E98" s="136">
        <f t="shared" si="20"/>
        <v>26.25</v>
      </c>
      <c r="F98" s="135">
        <f t="shared" si="22"/>
        <v>-8.85</v>
      </c>
    </row>
    <row r="99" spans="1:6" ht="89.25" x14ac:dyDescent="0.25">
      <c r="A99" s="159" t="s">
        <v>328</v>
      </c>
      <c r="B99" s="160" t="s">
        <v>329</v>
      </c>
      <c r="C99" s="131">
        <v>0</v>
      </c>
      <c r="D99" s="131">
        <v>10</v>
      </c>
      <c r="E99" s="131">
        <v>0</v>
      </c>
      <c r="F99" s="137">
        <f t="shared" si="22"/>
        <v>10</v>
      </c>
    </row>
    <row r="100" spans="1:6" ht="157.5" x14ac:dyDescent="0.25">
      <c r="A100" s="159" t="s">
        <v>483</v>
      </c>
      <c r="B100" s="165" t="s">
        <v>484</v>
      </c>
      <c r="C100" s="131">
        <v>0</v>
      </c>
      <c r="D100" s="131">
        <v>5</v>
      </c>
      <c r="E100" s="131">
        <v>0</v>
      </c>
      <c r="F100" s="137">
        <f t="shared" si="22"/>
        <v>5</v>
      </c>
    </row>
    <row r="101" spans="1:6" ht="102" x14ac:dyDescent="0.25">
      <c r="A101" s="159" t="s">
        <v>330</v>
      </c>
      <c r="B101" s="160" t="s">
        <v>331</v>
      </c>
      <c r="C101" s="131">
        <v>0</v>
      </c>
      <c r="D101" s="131">
        <v>5</v>
      </c>
      <c r="E101" s="136"/>
      <c r="F101" s="137">
        <f t="shared" si="22"/>
        <v>5</v>
      </c>
    </row>
    <row r="102" spans="1:6" ht="102" x14ac:dyDescent="0.25">
      <c r="A102" s="166" t="s">
        <v>358</v>
      </c>
      <c r="B102" s="166" t="s">
        <v>359</v>
      </c>
      <c r="C102" s="131">
        <v>6</v>
      </c>
      <c r="D102" s="131">
        <v>0</v>
      </c>
      <c r="E102" s="131">
        <f t="shared" si="20"/>
        <v>0</v>
      </c>
      <c r="F102" s="137">
        <f t="shared" si="22"/>
        <v>-6</v>
      </c>
    </row>
    <row r="103" spans="1:6" ht="89.25" x14ac:dyDescent="0.25">
      <c r="A103" s="167" t="s">
        <v>451</v>
      </c>
      <c r="B103" s="168" t="s">
        <v>452</v>
      </c>
      <c r="C103" s="131"/>
      <c r="D103" s="131">
        <v>1.25</v>
      </c>
      <c r="E103" s="131"/>
      <c r="F103" s="135">
        <f t="shared" si="22"/>
        <v>1.25</v>
      </c>
    </row>
    <row r="104" spans="1:6" ht="140.25" x14ac:dyDescent="0.25">
      <c r="A104" s="159" t="s">
        <v>286</v>
      </c>
      <c r="B104" s="160" t="s">
        <v>287</v>
      </c>
      <c r="C104" s="131">
        <v>0</v>
      </c>
      <c r="D104" s="131">
        <v>0.55000000000000004</v>
      </c>
      <c r="E104" s="136"/>
      <c r="F104" s="137">
        <f t="shared" si="22"/>
        <v>0.55000000000000004</v>
      </c>
    </row>
    <row r="105" spans="1:6" ht="102" x14ac:dyDescent="0.25">
      <c r="A105" s="159" t="s">
        <v>453</v>
      </c>
      <c r="B105" s="168" t="s">
        <v>454</v>
      </c>
      <c r="C105" s="131"/>
      <c r="D105" s="131">
        <v>0.25</v>
      </c>
      <c r="E105" s="136"/>
      <c r="F105" s="137">
        <f t="shared" si="22"/>
        <v>0.25</v>
      </c>
    </row>
    <row r="106" spans="1:6" ht="153" x14ac:dyDescent="0.25">
      <c r="A106" s="159" t="s">
        <v>288</v>
      </c>
      <c r="B106" s="160" t="s">
        <v>289</v>
      </c>
      <c r="C106" s="131">
        <v>0</v>
      </c>
      <c r="D106" s="131">
        <v>3.5</v>
      </c>
      <c r="E106" s="136"/>
      <c r="F106" s="137">
        <f t="shared" si="22"/>
        <v>3.5</v>
      </c>
    </row>
    <row r="107" spans="1:6" ht="89.25" x14ac:dyDescent="0.25">
      <c r="A107" s="159" t="s">
        <v>411</v>
      </c>
      <c r="B107" s="169" t="s">
        <v>291</v>
      </c>
      <c r="C107" s="131">
        <f>SUM(C108+C109)</f>
        <v>3</v>
      </c>
      <c r="D107" s="131">
        <f t="shared" ref="D107" si="26">SUM(D108+D109)</f>
        <v>60.05</v>
      </c>
      <c r="E107" s="131">
        <f t="shared" si="20"/>
        <v>2001.6666666666665</v>
      </c>
      <c r="F107" s="137">
        <f t="shared" si="22"/>
        <v>57.05</v>
      </c>
    </row>
    <row r="108" spans="1:6" ht="89.25" x14ac:dyDescent="0.25">
      <c r="A108" s="161" t="s">
        <v>412</v>
      </c>
      <c r="B108" s="170" t="s">
        <v>291</v>
      </c>
      <c r="C108" s="136">
        <v>0</v>
      </c>
      <c r="D108" s="136">
        <v>59.5</v>
      </c>
      <c r="E108" s="136"/>
      <c r="F108" s="135">
        <f t="shared" si="22"/>
        <v>59.5</v>
      </c>
    </row>
    <row r="109" spans="1:6" ht="89.25" x14ac:dyDescent="0.25">
      <c r="A109" s="161" t="s">
        <v>290</v>
      </c>
      <c r="B109" s="162" t="s">
        <v>291</v>
      </c>
      <c r="C109" s="136">
        <v>3</v>
      </c>
      <c r="D109" s="136">
        <v>0.55000000000000004</v>
      </c>
      <c r="E109" s="136">
        <f t="shared" si="20"/>
        <v>18.333333333333336</v>
      </c>
      <c r="F109" s="135">
        <f t="shared" si="22"/>
        <v>-2.4500000000000002</v>
      </c>
    </row>
    <row r="110" spans="1:6" ht="114.75" x14ac:dyDescent="0.25">
      <c r="A110" s="159" t="s">
        <v>292</v>
      </c>
      <c r="B110" s="160" t="s">
        <v>293</v>
      </c>
      <c r="C110" s="131">
        <f>SUM(C111:C112)</f>
        <v>45</v>
      </c>
      <c r="D110" s="131">
        <f t="shared" ref="D110" si="27">SUM(D111:D112)</f>
        <v>30.63</v>
      </c>
      <c r="E110" s="131">
        <f t="shared" si="20"/>
        <v>68.066666666666663</v>
      </c>
      <c r="F110" s="137">
        <f t="shared" si="22"/>
        <v>-14.370000000000001</v>
      </c>
    </row>
    <row r="111" spans="1:6" ht="114.75" x14ac:dyDescent="0.25">
      <c r="A111" s="161" t="s">
        <v>294</v>
      </c>
      <c r="B111" s="162" t="s">
        <v>293</v>
      </c>
      <c r="C111" s="136">
        <v>0</v>
      </c>
      <c r="D111" s="136">
        <v>26.83</v>
      </c>
      <c r="E111" s="136"/>
      <c r="F111" s="135">
        <f t="shared" si="22"/>
        <v>26.83</v>
      </c>
    </row>
    <row r="112" spans="1:6" ht="114.75" x14ac:dyDescent="0.25">
      <c r="A112" s="161" t="s">
        <v>295</v>
      </c>
      <c r="B112" s="162" t="s">
        <v>293</v>
      </c>
      <c r="C112" s="136">
        <v>45</v>
      </c>
      <c r="D112" s="136">
        <v>3.8</v>
      </c>
      <c r="E112" s="136">
        <f t="shared" si="20"/>
        <v>8.4444444444444446</v>
      </c>
      <c r="F112" s="135">
        <f t="shared" si="22"/>
        <v>-41.2</v>
      </c>
    </row>
    <row r="113" spans="1:6" ht="51" x14ac:dyDescent="0.25">
      <c r="A113" s="166" t="s">
        <v>242</v>
      </c>
      <c r="B113" s="166" t="s">
        <v>243</v>
      </c>
      <c r="C113" s="131">
        <v>186.34</v>
      </c>
      <c r="D113" s="131">
        <v>39.58</v>
      </c>
      <c r="E113" s="131">
        <f t="shared" si="20"/>
        <v>21.240742728346031</v>
      </c>
      <c r="F113" s="137">
        <f t="shared" si="22"/>
        <v>-146.76</v>
      </c>
    </row>
    <row r="114" spans="1:6" ht="89.25" x14ac:dyDescent="0.25">
      <c r="A114" s="166" t="s">
        <v>244</v>
      </c>
      <c r="B114" s="166" t="s">
        <v>245</v>
      </c>
      <c r="C114" s="131">
        <v>0</v>
      </c>
      <c r="D114" s="131">
        <v>0.1</v>
      </c>
      <c r="E114" s="131"/>
      <c r="F114" s="137">
        <f t="shared" si="22"/>
        <v>0.1</v>
      </c>
    </row>
    <row r="115" spans="1:6" ht="76.5" x14ac:dyDescent="0.25">
      <c r="A115" s="166" t="s">
        <v>246</v>
      </c>
      <c r="B115" s="166" t="s">
        <v>247</v>
      </c>
      <c r="C115" s="131">
        <f>SUM(C116:C117)</f>
        <v>468.17</v>
      </c>
      <c r="D115" s="131">
        <f>SUM(D116:D117)</f>
        <v>272.66000000000003</v>
      </c>
      <c r="E115" s="131">
        <f t="shared" si="20"/>
        <v>58.239528376444461</v>
      </c>
      <c r="F115" s="137">
        <f t="shared" si="22"/>
        <v>-195.51</v>
      </c>
    </row>
    <row r="116" spans="1:6" ht="76.5" x14ac:dyDescent="0.25">
      <c r="A116" s="141" t="s">
        <v>248</v>
      </c>
      <c r="B116" s="141" t="s">
        <v>247</v>
      </c>
      <c r="C116" s="135">
        <v>468.17</v>
      </c>
      <c r="D116" s="135">
        <v>267.66000000000003</v>
      </c>
      <c r="E116" s="136">
        <f t="shared" si="20"/>
        <v>57.171540252472397</v>
      </c>
      <c r="F116" s="135">
        <f t="shared" si="22"/>
        <v>-200.51</v>
      </c>
    </row>
    <row r="117" spans="1:6" ht="76.5" x14ac:dyDescent="0.25">
      <c r="A117" s="141" t="s">
        <v>296</v>
      </c>
      <c r="B117" s="141" t="s">
        <v>247</v>
      </c>
      <c r="C117" s="135">
        <v>0</v>
      </c>
      <c r="D117" s="135">
        <v>5</v>
      </c>
      <c r="E117" s="136"/>
      <c r="F117" s="135">
        <f t="shared" si="22"/>
        <v>5</v>
      </c>
    </row>
    <row r="118" spans="1:6" ht="76.5" x14ac:dyDescent="0.25">
      <c r="A118" s="171" t="s">
        <v>413</v>
      </c>
      <c r="B118" s="166" t="s">
        <v>333</v>
      </c>
      <c r="C118" s="137">
        <f>SUM(C119+C120)</f>
        <v>0</v>
      </c>
      <c r="D118" s="137">
        <f t="shared" ref="D118" si="28">SUM(D119+D120)</f>
        <v>7.09</v>
      </c>
      <c r="E118" s="131"/>
      <c r="F118" s="135">
        <f t="shared" si="22"/>
        <v>7.09</v>
      </c>
    </row>
    <row r="119" spans="1:6" ht="76.5" x14ac:dyDescent="0.25">
      <c r="A119" s="172" t="s">
        <v>332</v>
      </c>
      <c r="B119" s="141" t="s">
        <v>333</v>
      </c>
      <c r="C119" s="135">
        <v>0</v>
      </c>
      <c r="D119" s="135">
        <v>6.18</v>
      </c>
      <c r="E119" s="136"/>
      <c r="F119" s="135">
        <f t="shared" si="22"/>
        <v>6.18</v>
      </c>
    </row>
    <row r="120" spans="1:6" ht="76.5" x14ac:dyDescent="0.25">
      <c r="A120" s="172" t="s">
        <v>414</v>
      </c>
      <c r="B120" s="141" t="s">
        <v>333</v>
      </c>
      <c r="C120" s="135">
        <v>0</v>
      </c>
      <c r="D120" s="135">
        <v>0.91</v>
      </c>
      <c r="E120" s="136"/>
      <c r="F120" s="135">
        <f t="shared" si="22"/>
        <v>0.91</v>
      </c>
    </row>
    <row r="121" spans="1:6" ht="63.75" x14ac:dyDescent="0.25">
      <c r="A121" s="171" t="s">
        <v>249</v>
      </c>
      <c r="B121" s="130" t="s">
        <v>78</v>
      </c>
      <c r="C121" s="137">
        <f>SUM(C122:C123)</f>
        <v>0.74</v>
      </c>
      <c r="D121" s="137">
        <f>SUM(D122:D123)</f>
        <v>173.99</v>
      </c>
      <c r="E121" s="131">
        <f t="shared" si="20"/>
        <v>23512.162162162163</v>
      </c>
      <c r="F121" s="137">
        <f t="shared" si="22"/>
        <v>173.25</v>
      </c>
    </row>
    <row r="122" spans="1:6" ht="63.75" x14ac:dyDescent="0.25">
      <c r="A122" s="172" t="s">
        <v>250</v>
      </c>
      <c r="B122" s="133" t="s">
        <v>78</v>
      </c>
      <c r="C122" s="135">
        <v>0</v>
      </c>
      <c r="D122" s="135">
        <v>173.99</v>
      </c>
      <c r="E122" s="136"/>
      <c r="F122" s="135">
        <f t="shared" si="22"/>
        <v>173.99</v>
      </c>
    </row>
    <row r="123" spans="1:6" ht="63.75" x14ac:dyDescent="0.25">
      <c r="A123" s="172" t="s">
        <v>334</v>
      </c>
      <c r="B123" s="133" t="s">
        <v>78</v>
      </c>
      <c r="C123" s="135">
        <v>0.74</v>
      </c>
      <c r="D123" s="135">
        <v>0</v>
      </c>
      <c r="E123" s="136">
        <f t="shared" si="20"/>
        <v>0</v>
      </c>
      <c r="F123" s="135">
        <f t="shared" si="22"/>
        <v>-0.74</v>
      </c>
    </row>
    <row r="124" spans="1:6" ht="76.5" x14ac:dyDescent="0.25">
      <c r="A124" s="173" t="s">
        <v>253</v>
      </c>
      <c r="B124" s="174" t="s">
        <v>297</v>
      </c>
      <c r="C124" s="175">
        <f>SUM(C126:C132)</f>
        <v>50</v>
      </c>
      <c r="D124" s="175">
        <f>SUM(D125:D132)</f>
        <v>765.59999999999991</v>
      </c>
      <c r="E124" s="131">
        <f t="shared" si="20"/>
        <v>1531.1999999999998</v>
      </c>
      <c r="F124" s="137">
        <f t="shared" si="22"/>
        <v>715.59999999999991</v>
      </c>
    </row>
    <row r="125" spans="1:6" ht="76.5" x14ac:dyDescent="0.25">
      <c r="A125" s="176" t="s">
        <v>455</v>
      </c>
      <c r="B125" s="177" t="s">
        <v>297</v>
      </c>
      <c r="C125" s="178">
        <v>0</v>
      </c>
      <c r="D125" s="178">
        <v>130</v>
      </c>
      <c r="E125" s="136"/>
      <c r="F125" s="135">
        <f t="shared" si="22"/>
        <v>130</v>
      </c>
    </row>
    <row r="126" spans="1:6" ht="76.5" x14ac:dyDescent="0.25">
      <c r="A126" s="176" t="s">
        <v>254</v>
      </c>
      <c r="B126" s="179" t="s">
        <v>297</v>
      </c>
      <c r="C126" s="178">
        <v>50</v>
      </c>
      <c r="D126" s="178">
        <v>4</v>
      </c>
      <c r="E126" s="136">
        <f t="shared" si="20"/>
        <v>8</v>
      </c>
      <c r="F126" s="135">
        <f t="shared" si="22"/>
        <v>-46</v>
      </c>
    </row>
    <row r="127" spans="1:6" ht="76.5" x14ac:dyDescent="0.25">
      <c r="A127" s="176" t="s">
        <v>255</v>
      </c>
      <c r="B127" s="179" t="s">
        <v>297</v>
      </c>
      <c r="C127" s="178">
        <v>0</v>
      </c>
      <c r="D127" s="178">
        <v>74.5</v>
      </c>
      <c r="E127" s="136"/>
      <c r="F127" s="135">
        <f t="shared" si="22"/>
        <v>74.5</v>
      </c>
    </row>
    <row r="128" spans="1:6" ht="76.5" x14ac:dyDescent="0.25">
      <c r="A128" s="176" t="s">
        <v>256</v>
      </c>
      <c r="B128" s="179" t="s">
        <v>297</v>
      </c>
      <c r="C128" s="178">
        <v>0</v>
      </c>
      <c r="D128" s="178">
        <v>0</v>
      </c>
      <c r="E128" s="136"/>
      <c r="F128" s="135">
        <f t="shared" si="22"/>
        <v>0</v>
      </c>
    </row>
    <row r="129" spans="1:6" ht="76.5" x14ac:dyDescent="0.25">
      <c r="A129" s="176" t="s">
        <v>298</v>
      </c>
      <c r="B129" s="179" t="s">
        <v>297</v>
      </c>
      <c r="C129" s="178">
        <v>0</v>
      </c>
      <c r="D129" s="178">
        <v>366.07</v>
      </c>
      <c r="E129" s="136"/>
      <c r="F129" s="135">
        <f t="shared" si="22"/>
        <v>366.07</v>
      </c>
    </row>
    <row r="130" spans="1:6" ht="76.5" x14ac:dyDescent="0.25">
      <c r="A130" s="176" t="s">
        <v>257</v>
      </c>
      <c r="B130" s="179" t="s">
        <v>297</v>
      </c>
      <c r="C130" s="178">
        <v>0</v>
      </c>
      <c r="D130" s="178">
        <v>6</v>
      </c>
      <c r="E130" s="136"/>
      <c r="F130" s="135">
        <f t="shared" si="22"/>
        <v>6</v>
      </c>
    </row>
    <row r="131" spans="1:6" ht="165.75" x14ac:dyDescent="0.25">
      <c r="A131" s="176" t="s">
        <v>456</v>
      </c>
      <c r="B131" s="177" t="s">
        <v>457</v>
      </c>
      <c r="C131" s="178"/>
      <c r="D131" s="178">
        <v>0.9</v>
      </c>
      <c r="E131" s="136"/>
      <c r="F131" s="135">
        <f t="shared" si="22"/>
        <v>0.9</v>
      </c>
    </row>
    <row r="132" spans="1:6" ht="76.5" x14ac:dyDescent="0.25">
      <c r="A132" s="176" t="s">
        <v>299</v>
      </c>
      <c r="B132" s="179" t="s">
        <v>297</v>
      </c>
      <c r="C132" s="178">
        <v>0</v>
      </c>
      <c r="D132" s="178">
        <v>184.13</v>
      </c>
      <c r="E132" s="136"/>
      <c r="F132" s="135">
        <f t="shared" si="22"/>
        <v>184.13</v>
      </c>
    </row>
    <row r="133" spans="1:6" ht="102" x14ac:dyDescent="0.25">
      <c r="A133" s="173" t="s">
        <v>258</v>
      </c>
      <c r="B133" s="174" t="s">
        <v>300</v>
      </c>
      <c r="C133" s="175">
        <v>0</v>
      </c>
      <c r="D133" s="175">
        <v>36.5</v>
      </c>
      <c r="E133" s="131"/>
      <c r="F133" s="137">
        <f t="shared" si="22"/>
        <v>36.5</v>
      </c>
    </row>
    <row r="134" spans="1:6" ht="114.75" x14ac:dyDescent="0.25">
      <c r="A134" s="180" t="s">
        <v>415</v>
      </c>
      <c r="B134" s="166" t="s">
        <v>252</v>
      </c>
      <c r="C134" s="175">
        <f>SUM(C135:C136)</f>
        <v>120</v>
      </c>
      <c r="D134" s="175">
        <f>SUM(D135+D136)</f>
        <v>195.02</v>
      </c>
      <c r="E134" s="131">
        <f t="shared" si="20"/>
        <v>162.51666666666665</v>
      </c>
      <c r="F134" s="137">
        <f t="shared" si="22"/>
        <v>75.02000000000001</v>
      </c>
    </row>
    <row r="135" spans="1:6" ht="114.75" x14ac:dyDescent="0.25">
      <c r="A135" s="181" t="s">
        <v>416</v>
      </c>
      <c r="B135" s="141" t="s">
        <v>252</v>
      </c>
      <c r="C135" s="178">
        <v>0</v>
      </c>
      <c r="D135" s="178">
        <v>35.020000000000003</v>
      </c>
      <c r="E135" s="136"/>
      <c r="F135" s="135">
        <f t="shared" si="22"/>
        <v>35.020000000000003</v>
      </c>
    </row>
    <row r="136" spans="1:6" ht="114.75" x14ac:dyDescent="0.25">
      <c r="A136" s="181" t="s">
        <v>251</v>
      </c>
      <c r="B136" s="141" t="s">
        <v>252</v>
      </c>
      <c r="C136" s="178">
        <v>120</v>
      </c>
      <c r="D136" s="178">
        <v>160</v>
      </c>
      <c r="E136" s="136">
        <f t="shared" si="20"/>
        <v>133.33333333333331</v>
      </c>
      <c r="F136" s="135">
        <f t="shared" ref="F136:F199" si="29">D136-C136</f>
        <v>40</v>
      </c>
    </row>
    <row r="137" spans="1:6" ht="89.25" x14ac:dyDescent="0.25">
      <c r="A137" s="173" t="s">
        <v>301</v>
      </c>
      <c r="B137" s="174" t="s">
        <v>302</v>
      </c>
      <c r="C137" s="175">
        <v>0</v>
      </c>
      <c r="D137" s="175">
        <v>47.57</v>
      </c>
      <c r="E137" s="131"/>
      <c r="F137" s="137">
        <f t="shared" si="29"/>
        <v>47.57</v>
      </c>
    </row>
    <row r="138" spans="1:6" x14ac:dyDescent="0.25">
      <c r="A138" s="144" t="s">
        <v>60</v>
      </c>
      <c r="B138" s="130" t="s">
        <v>61</v>
      </c>
      <c r="C138" s="131">
        <f>C139+C144</f>
        <v>0</v>
      </c>
      <c r="D138" s="131">
        <f>D139+D144</f>
        <v>216.09</v>
      </c>
      <c r="E138" s="131"/>
      <c r="F138" s="137">
        <f t="shared" si="29"/>
        <v>216.09</v>
      </c>
    </row>
    <row r="139" spans="1:6" ht="25.5" x14ac:dyDescent="0.25">
      <c r="A139" s="144" t="s">
        <v>62</v>
      </c>
      <c r="B139" s="130" t="s">
        <v>417</v>
      </c>
      <c r="C139" s="137">
        <f>C140+C141</f>
        <v>0</v>
      </c>
      <c r="D139" s="137">
        <f>D140+D141+D142+D143</f>
        <v>216.09</v>
      </c>
      <c r="E139" s="131"/>
      <c r="F139" s="137">
        <f t="shared" si="29"/>
        <v>216.09</v>
      </c>
    </row>
    <row r="140" spans="1:6" ht="25.5" x14ac:dyDescent="0.25">
      <c r="A140" s="151" t="s">
        <v>63</v>
      </c>
      <c r="B140" s="133" t="s">
        <v>417</v>
      </c>
      <c r="C140" s="135">
        <v>0</v>
      </c>
      <c r="D140" s="135">
        <v>214.08</v>
      </c>
      <c r="E140" s="136"/>
      <c r="F140" s="135">
        <f t="shared" si="29"/>
        <v>214.08</v>
      </c>
    </row>
    <row r="141" spans="1:6" ht="25.5" x14ac:dyDescent="0.25">
      <c r="A141" s="151" t="s">
        <v>206</v>
      </c>
      <c r="B141" s="133" t="s">
        <v>417</v>
      </c>
      <c r="C141" s="135">
        <v>0</v>
      </c>
      <c r="D141" s="135">
        <v>2.0099999999999998</v>
      </c>
      <c r="E141" s="136"/>
      <c r="F141" s="135">
        <f t="shared" si="29"/>
        <v>2.0099999999999998</v>
      </c>
    </row>
    <row r="142" spans="1:6" x14ac:dyDescent="0.25">
      <c r="A142" s="182" t="s">
        <v>338</v>
      </c>
      <c r="B142" s="133" t="s">
        <v>339</v>
      </c>
      <c r="C142" s="135"/>
      <c r="D142" s="135">
        <v>0</v>
      </c>
      <c r="E142" s="136"/>
      <c r="F142" s="135">
        <f t="shared" si="29"/>
        <v>0</v>
      </c>
    </row>
    <row r="143" spans="1:6" ht="25.5" x14ac:dyDescent="0.25">
      <c r="A143" s="182" t="s">
        <v>458</v>
      </c>
      <c r="B143" s="177" t="s">
        <v>417</v>
      </c>
      <c r="C143" s="135"/>
      <c r="D143" s="135">
        <v>0</v>
      </c>
      <c r="E143" s="136"/>
      <c r="F143" s="135">
        <f t="shared" si="29"/>
        <v>0</v>
      </c>
    </row>
    <row r="144" spans="1:6" x14ac:dyDescent="0.25">
      <c r="A144" s="144" t="s">
        <v>418</v>
      </c>
      <c r="B144" s="130" t="s">
        <v>419</v>
      </c>
      <c r="C144" s="150">
        <v>0</v>
      </c>
      <c r="D144" s="150">
        <v>0</v>
      </c>
      <c r="E144" s="131"/>
      <c r="F144" s="137">
        <f t="shared" si="29"/>
        <v>0</v>
      </c>
    </row>
    <row r="145" spans="1:6" ht="25.5" x14ac:dyDescent="0.25">
      <c r="A145" s="151" t="s">
        <v>420</v>
      </c>
      <c r="B145" s="133" t="s">
        <v>303</v>
      </c>
      <c r="C145" s="146">
        <v>0</v>
      </c>
      <c r="D145" s="146">
        <v>0</v>
      </c>
      <c r="E145" s="136"/>
      <c r="F145" s="135">
        <f t="shared" si="29"/>
        <v>0</v>
      </c>
    </row>
    <row r="146" spans="1:6" ht="25.5" x14ac:dyDescent="0.25">
      <c r="A146" s="182" t="s">
        <v>340</v>
      </c>
      <c r="B146" s="133" t="s">
        <v>303</v>
      </c>
      <c r="C146" s="146"/>
      <c r="D146" s="146">
        <v>0</v>
      </c>
      <c r="E146" s="136"/>
      <c r="F146" s="135">
        <f t="shared" si="29"/>
        <v>0</v>
      </c>
    </row>
    <row r="147" spans="1:6" x14ac:dyDescent="0.25">
      <c r="A147" s="183" t="s">
        <v>64</v>
      </c>
      <c r="B147" s="130" t="s">
        <v>65</v>
      </c>
      <c r="C147" s="184">
        <f>SUM(C148+C203+C205+C207)</f>
        <v>1767117.6600000001</v>
      </c>
      <c r="D147" s="184">
        <f>SUM(D148+D203+D205+D207)</f>
        <v>1166412.9099999997</v>
      </c>
      <c r="E147" s="185">
        <f t="shared" ref="E147:E210" si="30">D147/C147*100</f>
        <v>66.006522168987871</v>
      </c>
      <c r="F147" s="137">
        <f t="shared" si="29"/>
        <v>-600704.75000000047</v>
      </c>
    </row>
    <row r="148" spans="1:6" ht="38.25" x14ac:dyDescent="0.25">
      <c r="A148" s="129" t="s">
        <v>66</v>
      </c>
      <c r="B148" s="130" t="s">
        <v>67</v>
      </c>
      <c r="C148" s="184">
        <f>SUM(C149+C152+C174+C191)</f>
        <v>1767117.6600000001</v>
      </c>
      <c r="D148" s="184">
        <f>SUM(D149+D152+D174+D191)</f>
        <v>1172795.0199999998</v>
      </c>
      <c r="E148" s="185">
        <f t="shared" si="30"/>
        <v>66.367681481944999</v>
      </c>
      <c r="F148" s="137">
        <f t="shared" si="29"/>
        <v>-594322.64000000036</v>
      </c>
    </row>
    <row r="149" spans="1:6" ht="25.5" x14ac:dyDescent="0.25">
      <c r="A149" s="129" t="s">
        <v>216</v>
      </c>
      <c r="B149" s="130" t="s">
        <v>421</v>
      </c>
      <c r="C149" s="142">
        <f>SUM(C150+C151)</f>
        <v>617768</v>
      </c>
      <c r="D149" s="142">
        <f t="shared" ref="D149" si="31">SUM(D150+D151)</f>
        <v>267504</v>
      </c>
      <c r="E149" s="131">
        <f t="shared" si="30"/>
        <v>43.301692544774092</v>
      </c>
      <c r="F149" s="137">
        <f t="shared" si="29"/>
        <v>-350264</v>
      </c>
    </row>
    <row r="150" spans="1:6" ht="63.75" x14ac:dyDescent="0.25">
      <c r="A150" s="132" t="s">
        <v>217</v>
      </c>
      <c r="B150" s="133" t="s">
        <v>304</v>
      </c>
      <c r="C150" s="146">
        <f>483132+13446</f>
        <v>496578</v>
      </c>
      <c r="D150" s="146">
        <v>206910</v>
      </c>
      <c r="E150" s="136">
        <f t="shared" si="30"/>
        <v>41.667170112248222</v>
      </c>
      <c r="F150" s="135">
        <f t="shared" si="29"/>
        <v>-289668</v>
      </c>
    </row>
    <row r="151" spans="1:6" ht="51" x14ac:dyDescent="0.25">
      <c r="A151" s="132" t="s">
        <v>259</v>
      </c>
      <c r="B151" s="133" t="s">
        <v>260</v>
      </c>
      <c r="C151" s="146">
        <f>110986+10204</f>
        <v>121190</v>
      </c>
      <c r="D151" s="146">
        <v>60594</v>
      </c>
      <c r="E151" s="136">
        <f t="shared" si="30"/>
        <v>49.999174849410018</v>
      </c>
      <c r="F151" s="135">
        <f t="shared" si="29"/>
        <v>-60596</v>
      </c>
    </row>
    <row r="152" spans="1:6" ht="38.25" x14ac:dyDescent="0.25">
      <c r="A152" s="129" t="s">
        <v>218</v>
      </c>
      <c r="B152" s="130" t="s">
        <v>422</v>
      </c>
      <c r="C152" s="131">
        <f>SUM(C153+C154+C155+C156+C157+C158+C159+C160+C161+C162)</f>
        <v>546822.14</v>
      </c>
      <c r="D152" s="131">
        <f>SUM(D153+D154+D155+D156+D157+D158+D159+D160+D161+D162)</f>
        <v>486269.0799999999</v>
      </c>
      <c r="E152" s="131">
        <f t="shared" si="30"/>
        <v>88.92637009905998</v>
      </c>
      <c r="F152" s="137">
        <f t="shared" si="29"/>
        <v>-60553.060000000114</v>
      </c>
    </row>
    <row r="153" spans="1:6" ht="51" x14ac:dyDescent="0.25">
      <c r="A153" s="132" t="s">
        <v>305</v>
      </c>
      <c r="B153" s="151" t="s">
        <v>306</v>
      </c>
      <c r="C153" s="136">
        <v>21345.4</v>
      </c>
      <c r="D153" s="136">
        <v>21345.35</v>
      </c>
      <c r="E153" s="136">
        <f t="shared" si="30"/>
        <v>99.999765757493407</v>
      </c>
      <c r="F153" s="135">
        <f t="shared" si="29"/>
        <v>-5.0000000002910383E-2</v>
      </c>
    </row>
    <row r="154" spans="1:6" ht="140.25" x14ac:dyDescent="0.25">
      <c r="A154" s="132" t="s">
        <v>307</v>
      </c>
      <c r="B154" s="186" t="s">
        <v>308</v>
      </c>
      <c r="C154" s="136">
        <v>26207.08</v>
      </c>
      <c r="D154" s="136">
        <v>13601.33</v>
      </c>
      <c r="E154" s="136">
        <f t="shared" si="30"/>
        <v>51.899448545965441</v>
      </c>
      <c r="F154" s="135">
        <f t="shared" si="29"/>
        <v>-12605.750000000002</v>
      </c>
    </row>
    <row r="155" spans="1:6" ht="114.75" x14ac:dyDescent="0.25">
      <c r="A155" s="132" t="s">
        <v>309</v>
      </c>
      <c r="B155" s="186" t="s">
        <v>310</v>
      </c>
      <c r="C155" s="136">
        <v>1833.9</v>
      </c>
      <c r="D155" s="136">
        <v>951.78</v>
      </c>
      <c r="E155" s="136">
        <f t="shared" si="30"/>
        <v>51.899231146736454</v>
      </c>
      <c r="F155" s="135">
        <f t="shared" si="29"/>
        <v>-882.12000000000012</v>
      </c>
    </row>
    <row r="156" spans="1:6" ht="89.25" x14ac:dyDescent="0.25">
      <c r="A156" s="132" t="s">
        <v>485</v>
      </c>
      <c r="B156" s="187" t="s">
        <v>486</v>
      </c>
      <c r="C156" s="136">
        <v>130.30000000000001</v>
      </c>
      <c r="D156" s="136">
        <v>0</v>
      </c>
      <c r="E156" s="136">
        <f t="shared" si="30"/>
        <v>0</v>
      </c>
      <c r="F156" s="135">
        <f t="shared" si="29"/>
        <v>-130.30000000000001</v>
      </c>
    </row>
    <row r="157" spans="1:6" ht="38.25" x14ac:dyDescent="0.25">
      <c r="A157" s="132" t="s">
        <v>311</v>
      </c>
      <c r="B157" s="133" t="s">
        <v>312</v>
      </c>
      <c r="C157" s="136">
        <v>225.17</v>
      </c>
      <c r="D157" s="136">
        <v>225.17</v>
      </c>
      <c r="E157" s="136">
        <f t="shared" si="30"/>
        <v>100</v>
      </c>
      <c r="F157" s="135">
        <f t="shared" si="29"/>
        <v>0</v>
      </c>
    </row>
    <row r="158" spans="1:6" ht="51" x14ac:dyDescent="0.25">
      <c r="A158" s="132" t="s">
        <v>423</v>
      </c>
      <c r="B158" s="133" t="s">
        <v>317</v>
      </c>
      <c r="C158" s="136">
        <v>1076.9000000000001</v>
      </c>
      <c r="D158" s="136">
        <v>1076.9000000000001</v>
      </c>
      <c r="E158" s="136">
        <f t="shared" si="30"/>
        <v>100</v>
      </c>
      <c r="F158" s="135">
        <f t="shared" si="29"/>
        <v>0</v>
      </c>
    </row>
    <row r="159" spans="1:6" ht="63.75" x14ac:dyDescent="0.25">
      <c r="A159" s="132" t="s">
        <v>313</v>
      </c>
      <c r="B159" s="133" t="s">
        <v>314</v>
      </c>
      <c r="C159" s="136">
        <v>438190.9</v>
      </c>
      <c r="D159" s="136">
        <v>410721.16</v>
      </c>
      <c r="E159" s="136">
        <f t="shared" si="30"/>
        <v>93.731102129231786</v>
      </c>
      <c r="F159" s="135">
        <f t="shared" si="29"/>
        <v>-27469.740000000049</v>
      </c>
    </row>
    <row r="160" spans="1:6" ht="63.75" x14ac:dyDescent="0.25">
      <c r="A160" s="154" t="s">
        <v>459</v>
      </c>
      <c r="B160" s="133" t="s">
        <v>460</v>
      </c>
      <c r="C160" s="188">
        <v>0</v>
      </c>
      <c r="D160" s="188"/>
      <c r="E160" s="136"/>
      <c r="F160" s="135">
        <f t="shared" si="29"/>
        <v>0</v>
      </c>
    </row>
    <row r="161" spans="1:6" ht="51" x14ac:dyDescent="0.25">
      <c r="A161" s="132" t="s">
        <v>315</v>
      </c>
      <c r="B161" s="133" t="s">
        <v>316</v>
      </c>
      <c r="C161" s="136">
        <v>530.1</v>
      </c>
      <c r="D161" s="136">
        <v>530.1</v>
      </c>
      <c r="E161" s="136">
        <f t="shared" si="30"/>
        <v>100</v>
      </c>
      <c r="F161" s="135">
        <f t="shared" si="29"/>
        <v>0</v>
      </c>
    </row>
    <row r="162" spans="1:6" ht="25.5" x14ac:dyDescent="0.25">
      <c r="A162" s="129" t="s">
        <v>261</v>
      </c>
      <c r="B162" s="130" t="s">
        <v>262</v>
      </c>
      <c r="C162" s="150">
        <f>SUM(C163:C171)</f>
        <v>57282.39</v>
      </c>
      <c r="D162" s="150">
        <f>SUM(D163:D171)</f>
        <v>37817.29</v>
      </c>
      <c r="E162" s="131">
        <f t="shared" si="30"/>
        <v>66.019050531934866</v>
      </c>
      <c r="F162" s="137">
        <f t="shared" si="29"/>
        <v>-19465.099999999999</v>
      </c>
    </row>
    <row r="163" spans="1:6" ht="25.5" x14ac:dyDescent="0.25">
      <c r="A163" s="132" t="s">
        <v>318</v>
      </c>
      <c r="B163" s="133" t="s">
        <v>319</v>
      </c>
      <c r="C163" s="146">
        <v>400</v>
      </c>
      <c r="D163" s="146">
        <v>0</v>
      </c>
      <c r="E163" s="136">
        <f t="shared" si="30"/>
        <v>0</v>
      </c>
      <c r="F163" s="135">
        <f t="shared" si="29"/>
        <v>-400</v>
      </c>
    </row>
    <row r="164" spans="1:6" ht="102" x14ac:dyDescent="0.25">
      <c r="A164" s="189" t="s">
        <v>318</v>
      </c>
      <c r="B164" s="157" t="s">
        <v>342</v>
      </c>
      <c r="C164" s="146">
        <v>0</v>
      </c>
      <c r="D164" s="146"/>
      <c r="E164" s="136"/>
      <c r="F164" s="135">
        <f t="shared" si="29"/>
        <v>0</v>
      </c>
    </row>
    <row r="165" spans="1:6" ht="114.75" x14ac:dyDescent="0.25">
      <c r="A165" s="132" t="s">
        <v>318</v>
      </c>
      <c r="B165" s="151" t="s">
        <v>320</v>
      </c>
      <c r="C165" s="146">
        <v>616</v>
      </c>
      <c r="D165" s="146">
        <v>0</v>
      </c>
      <c r="E165" s="136">
        <f t="shared" si="30"/>
        <v>0</v>
      </c>
      <c r="F165" s="135">
        <f t="shared" si="29"/>
        <v>-616</v>
      </c>
    </row>
    <row r="166" spans="1:6" ht="51" x14ac:dyDescent="0.25">
      <c r="A166" s="132" t="s">
        <v>318</v>
      </c>
      <c r="B166" s="151" t="s">
        <v>360</v>
      </c>
      <c r="C166" s="146">
        <v>119.5</v>
      </c>
      <c r="D166" s="146">
        <v>119.5</v>
      </c>
      <c r="E166" s="136">
        <f t="shared" si="30"/>
        <v>100</v>
      </c>
      <c r="F166" s="135">
        <f t="shared" si="29"/>
        <v>0</v>
      </c>
    </row>
    <row r="167" spans="1:6" ht="38.25" x14ac:dyDescent="0.25">
      <c r="A167" s="132" t="s">
        <v>318</v>
      </c>
      <c r="B167" s="151" t="s">
        <v>361</v>
      </c>
      <c r="C167" s="146">
        <v>106.7</v>
      </c>
      <c r="D167" s="146">
        <v>106.7</v>
      </c>
      <c r="E167" s="136">
        <f t="shared" si="30"/>
        <v>100</v>
      </c>
      <c r="F167" s="135">
        <f t="shared" si="29"/>
        <v>0</v>
      </c>
    </row>
    <row r="168" spans="1:6" ht="38.25" x14ac:dyDescent="0.25">
      <c r="A168" s="132" t="s">
        <v>318</v>
      </c>
      <c r="B168" s="151" t="s">
        <v>362</v>
      </c>
      <c r="C168" s="146">
        <v>156.69</v>
      </c>
      <c r="D168" s="146">
        <v>156.69</v>
      </c>
      <c r="E168" s="136">
        <f t="shared" si="30"/>
        <v>100</v>
      </c>
      <c r="F168" s="135">
        <f t="shared" si="29"/>
        <v>0</v>
      </c>
    </row>
    <row r="169" spans="1:6" ht="51" x14ac:dyDescent="0.25">
      <c r="A169" s="132" t="s">
        <v>318</v>
      </c>
      <c r="B169" s="133" t="s">
        <v>341</v>
      </c>
      <c r="C169" s="146">
        <v>65.8</v>
      </c>
      <c r="D169" s="146">
        <v>65.8</v>
      </c>
      <c r="E169" s="136"/>
      <c r="F169" s="135">
        <f t="shared" si="29"/>
        <v>0</v>
      </c>
    </row>
    <row r="170" spans="1:6" ht="51" x14ac:dyDescent="0.25">
      <c r="A170" s="132" t="s">
        <v>263</v>
      </c>
      <c r="B170" s="133" t="s">
        <v>264</v>
      </c>
      <c r="C170" s="146">
        <v>43200</v>
      </c>
      <c r="D170" s="146">
        <v>26865</v>
      </c>
      <c r="E170" s="136">
        <f t="shared" si="30"/>
        <v>62.187499999999993</v>
      </c>
      <c r="F170" s="135">
        <f t="shared" si="29"/>
        <v>-16335</v>
      </c>
    </row>
    <row r="171" spans="1:6" ht="63.75" x14ac:dyDescent="0.25">
      <c r="A171" s="132" t="s">
        <v>263</v>
      </c>
      <c r="B171" s="133" t="s">
        <v>265</v>
      </c>
      <c r="C171" s="146">
        <v>12617.7</v>
      </c>
      <c r="D171" s="146">
        <v>10503.6</v>
      </c>
      <c r="E171" s="136">
        <f t="shared" si="30"/>
        <v>83.244965405739563</v>
      </c>
      <c r="F171" s="135">
        <f t="shared" si="29"/>
        <v>-2114.1000000000004</v>
      </c>
    </row>
    <row r="172" spans="1:6" ht="63.75" x14ac:dyDescent="0.25">
      <c r="A172" s="132" t="s">
        <v>263</v>
      </c>
      <c r="B172" s="133" t="s">
        <v>424</v>
      </c>
      <c r="C172" s="146">
        <v>0</v>
      </c>
      <c r="D172" s="146">
        <v>0</v>
      </c>
      <c r="E172" s="136"/>
      <c r="F172" s="135">
        <f t="shared" si="29"/>
        <v>0</v>
      </c>
    </row>
    <row r="173" spans="1:6" ht="63.75" x14ac:dyDescent="0.25">
      <c r="A173" s="132" t="s">
        <v>487</v>
      </c>
      <c r="B173" s="153" t="s">
        <v>488</v>
      </c>
      <c r="C173" s="146">
        <v>0</v>
      </c>
      <c r="D173" s="146">
        <v>0</v>
      </c>
      <c r="E173" s="136"/>
      <c r="F173" s="135">
        <f t="shared" si="29"/>
        <v>0</v>
      </c>
    </row>
    <row r="174" spans="1:6" ht="25.5" x14ac:dyDescent="0.25">
      <c r="A174" s="129" t="s">
        <v>219</v>
      </c>
      <c r="B174" s="130" t="s">
        <v>425</v>
      </c>
      <c r="C174" s="150">
        <f>SUM(C175+C176+C184+C185+C186+C187+C188)</f>
        <v>594955.4</v>
      </c>
      <c r="D174" s="150">
        <f>SUM(D175+D176+D184+D185+D186+D187+D188)</f>
        <v>412060.47000000003</v>
      </c>
      <c r="E174" s="131">
        <f t="shared" si="30"/>
        <v>69.259052023059212</v>
      </c>
      <c r="F174" s="137">
        <f t="shared" si="29"/>
        <v>-182894.93</v>
      </c>
    </row>
    <row r="175" spans="1:6" ht="63.75" x14ac:dyDescent="0.25">
      <c r="A175" s="132" t="s">
        <v>220</v>
      </c>
      <c r="B175" s="133" t="s">
        <v>221</v>
      </c>
      <c r="C175" s="135">
        <v>17213.599999999999</v>
      </c>
      <c r="D175" s="135">
        <v>13419.03</v>
      </c>
      <c r="E175" s="136">
        <f t="shared" si="30"/>
        <v>77.955976669610081</v>
      </c>
      <c r="F175" s="135">
        <f t="shared" si="29"/>
        <v>-3794.5699999999979</v>
      </c>
    </row>
    <row r="176" spans="1:6" ht="38.25" x14ac:dyDescent="0.25">
      <c r="A176" s="129" t="s">
        <v>426</v>
      </c>
      <c r="B176" s="130" t="s">
        <v>68</v>
      </c>
      <c r="C176" s="150">
        <f>SUM(C177:C183)</f>
        <v>78647.099999999991</v>
      </c>
      <c r="D176" s="150">
        <f>SUM(D177:D183)</f>
        <v>62496.729999999989</v>
      </c>
      <c r="E176" s="131">
        <f t="shared" si="30"/>
        <v>79.464760938419843</v>
      </c>
      <c r="F176" s="137">
        <f t="shared" si="29"/>
        <v>-16150.370000000003</v>
      </c>
    </row>
    <row r="177" spans="1:6" ht="89.25" x14ac:dyDescent="0.25">
      <c r="A177" s="132" t="s">
        <v>222</v>
      </c>
      <c r="B177" s="133" t="s">
        <v>427</v>
      </c>
      <c r="C177" s="146">
        <v>311</v>
      </c>
      <c r="D177" s="146">
        <v>233.25</v>
      </c>
      <c r="E177" s="136">
        <f t="shared" si="30"/>
        <v>75</v>
      </c>
      <c r="F177" s="135">
        <f t="shared" si="29"/>
        <v>-77.75</v>
      </c>
    </row>
    <row r="178" spans="1:6" ht="76.5" x14ac:dyDescent="0.25">
      <c r="A178" s="132" t="s">
        <v>222</v>
      </c>
      <c r="B178" s="133" t="s">
        <v>428</v>
      </c>
      <c r="C178" s="146">
        <v>75690</v>
      </c>
      <c r="D178" s="146">
        <v>59618.239999999998</v>
      </c>
      <c r="E178" s="136">
        <f t="shared" si="30"/>
        <v>78.766336372043867</v>
      </c>
      <c r="F178" s="135">
        <f t="shared" si="29"/>
        <v>-16071.760000000002</v>
      </c>
    </row>
    <row r="179" spans="1:6" ht="89.25" x14ac:dyDescent="0.25">
      <c r="A179" s="132" t="s">
        <v>222</v>
      </c>
      <c r="B179" s="133" t="s">
        <v>429</v>
      </c>
      <c r="C179" s="146">
        <v>0.2</v>
      </c>
      <c r="D179" s="146">
        <v>0.2</v>
      </c>
      <c r="E179" s="136">
        <f t="shared" si="30"/>
        <v>100</v>
      </c>
      <c r="F179" s="135">
        <f t="shared" si="29"/>
        <v>0</v>
      </c>
    </row>
    <row r="180" spans="1:6" ht="51" x14ac:dyDescent="0.25">
      <c r="A180" s="132" t="s">
        <v>222</v>
      </c>
      <c r="B180" s="133" t="s">
        <v>430</v>
      </c>
      <c r="C180" s="146">
        <v>115.2</v>
      </c>
      <c r="D180" s="146">
        <v>115.2</v>
      </c>
      <c r="E180" s="136">
        <f t="shared" si="30"/>
        <v>100</v>
      </c>
      <c r="F180" s="135">
        <f t="shared" si="29"/>
        <v>0</v>
      </c>
    </row>
    <row r="181" spans="1:6" ht="140.25" x14ac:dyDescent="0.25">
      <c r="A181" s="132" t="s">
        <v>222</v>
      </c>
      <c r="B181" s="133" t="s">
        <v>431</v>
      </c>
      <c r="C181" s="146">
        <v>0.2</v>
      </c>
      <c r="D181" s="146">
        <v>0.14000000000000001</v>
      </c>
      <c r="E181" s="136">
        <f t="shared" si="30"/>
        <v>70</v>
      </c>
      <c r="F181" s="135">
        <f t="shared" si="29"/>
        <v>-0.06</v>
      </c>
    </row>
    <row r="182" spans="1:6" ht="76.5" x14ac:dyDescent="0.25">
      <c r="A182" s="132" t="s">
        <v>222</v>
      </c>
      <c r="B182" s="133" t="s">
        <v>432</v>
      </c>
      <c r="C182" s="146">
        <v>940.3</v>
      </c>
      <c r="D182" s="146">
        <v>939.5</v>
      </c>
      <c r="E182" s="136">
        <f t="shared" si="30"/>
        <v>99.91492076996704</v>
      </c>
      <c r="F182" s="135">
        <f t="shared" si="29"/>
        <v>-0.79999999999995453</v>
      </c>
    </row>
    <row r="183" spans="1:6" ht="114.75" x14ac:dyDescent="0.25">
      <c r="A183" s="132" t="s">
        <v>223</v>
      </c>
      <c r="B183" s="133" t="s">
        <v>433</v>
      </c>
      <c r="C183" s="146">
        <v>1590.2</v>
      </c>
      <c r="D183" s="146">
        <v>1590.2</v>
      </c>
      <c r="E183" s="136">
        <f t="shared" si="30"/>
        <v>100</v>
      </c>
      <c r="F183" s="135">
        <f t="shared" si="29"/>
        <v>0</v>
      </c>
    </row>
    <row r="184" spans="1:6" ht="76.5" x14ac:dyDescent="0.25">
      <c r="A184" s="132" t="s">
        <v>224</v>
      </c>
      <c r="B184" s="133" t="s">
        <v>434</v>
      </c>
      <c r="C184" s="146">
        <v>48.6</v>
      </c>
      <c r="D184" s="146">
        <v>0</v>
      </c>
      <c r="E184" s="136">
        <f t="shared" si="30"/>
        <v>0</v>
      </c>
      <c r="F184" s="135">
        <f t="shared" si="29"/>
        <v>-48.6</v>
      </c>
    </row>
    <row r="185" spans="1:6" ht="51" x14ac:dyDescent="0.25">
      <c r="A185" s="132" t="s">
        <v>225</v>
      </c>
      <c r="B185" s="133" t="s">
        <v>266</v>
      </c>
      <c r="C185" s="146">
        <v>16915.8</v>
      </c>
      <c r="D185" s="146">
        <v>11496.76</v>
      </c>
      <c r="E185" s="136">
        <f t="shared" si="30"/>
        <v>67.964624788659123</v>
      </c>
      <c r="F185" s="135">
        <f t="shared" si="29"/>
        <v>-5419.0399999999991</v>
      </c>
    </row>
    <row r="186" spans="1:6" ht="51" x14ac:dyDescent="0.25">
      <c r="A186" s="132" t="s">
        <v>335</v>
      </c>
      <c r="B186" s="133" t="s">
        <v>336</v>
      </c>
      <c r="C186" s="146">
        <v>84.4</v>
      </c>
      <c r="D186" s="146">
        <v>82.55</v>
      </c>
      <c r="E186" s="136">
        <f t="shared" si="30"/>
        <v>97.808056872037909</v>
      </c>
      <c r="F186" s="135">
        <f t="shared" si="29"/>
        <v>-1.8500000000000085</v>
      </c>
    </row>
    <row r="187" spans="1:6" ht="38.25" x14ac:dyDescent="0.25">
      <c r="A187" s="132" t="s">
        <v>267</v>
      </c>
      <c r="B187" s="141" t="s">
        <v>268</v>
      </c>
      <c r="C187" s="146">
        <v>639.9</v>
      </c>
      <c r="D187" s="146">
        <v>0</v>
      </c>
      <c r="E187" s="136">
        <f t="shared" si="30"/>
        <v>0</v>
      </c>
      <c r="F187" s="135">
        <f t="shared" si="29"/>
        <v>-639.9</v>
      </c>
    </row>
    <row r="188" spans="1:6" ht="25.5" x14ac:dyDescent="0.25">
      <c r="A188" s="129" t="s">
        <v>226</v>
      </c>
      <c r="B188" s="130" t="s">
        <v>69</v>
      </c>
      <c r="C188" s="150">
        <f>SUM(C189:C190)</f>
        <v>481406</v>
      </c>
      <c r="D188" s="150">
        <f>SUM(D189:D190)</f>
        <v>324565.40000000002</v>
      </c>
      <c r="E188" s="131">
        <f t="shared" si="30"/>
        <v>67.420306352642058</v>
      </c>
      <c r="F188" s="137">
        <f t="shared" si="29"/>
        <v>-156840.59999999998</v>
      </c>
    </row>
    <row r="189" spans="1:6" ht="63.75" x14ac:dyDescent="0.25">
      <c r="A189" s="132" t="s">
        <v>227</v>
      </c>
      <c r="B189" s="157" t="s">
        <v>228</v>
      </c>
      <c r="C189" s="135">
        <v>190702</v>
      </c>
      <c r="D189" s="135">
        <v>127970.4</v>
      </c>
      <c r="E189" s="136">
        <f t="shared" si="30"/>
        <v>67.104907132594306</v>
      </c>
      <c r="F189" s="135">
        <f t="shared" si="29"/>
        <v>-62731.600000000006</v>
      </c>
    </row>
    <row r="190" spans="1:6" ht="127.5" x14ac:dyDescent="0.25">
      <c r="A190" s="132" t="s">
        <v>227</v>
      </c>
      <c r="B190" s="157" t="s">
        <v>269</v>
      </c>
      <c r="C190" s="135">
        <f>289561+1143</f>
        <v>290704</v>
      </c>
      <c r="D190" s="135">
        <v>196595</v>
      </c>
      <c r="E190" s="136">
        <f t="shared" si="30"/>
        <v>67.627208431944524</v>
      </c>
      <c r="F190" s="135">
        <f t="shared" si="29"/>
        <v>-94109</v>
      </c>
    </row>
    <row r="191" spans="1:6" x14ac:dyDescent="0.25">
      <c r="A191" s="129" t="s">
        <v>343</v>
      </c>
      <c r="B191" s="130" t="s">
        <v>344</v>
      </c>
      <c r="C191" s="142">
        <f>SUM(C192:C202)</f>
        <v>7572.12</v>
      </c>
      <c r="D191" s="142">
        <f>SUM(D192:D202)</f>
        <v>6961.4699999999993</v>
      </c>
      <c r="E191" s="131">
        <f t="shared" si="30"/>
        <v>91.935547772618492</v>
      </c>
      <c r="F191" s="137">
        <f t="shared" si="29"/>
        <v>-610.65000000000055</v>
      </c>
    </row>
    <row r="192" spans="1:6" ht="51" x14ac:dyDescent="0.25">
      <c r="A192" s="190" t="s">
        <v>345</v>
      </c>
      <c r="B192" s="133" t="s">
        <v>435</v>
      </c>
      <c r="C192" s="191">
        <v>0</v>
      </c>
      <c r="D192" s="191">
        <v>0</v>
      </c>
      <c r="E192" s="136">
        <v>0</v>
      </c>
      <c r="F192" s="135">
        <f t="shared" si="29"/>
        <v>0</v>
      </c>
    </row>
    <row r="193" spans="1:6" ht="127.5" x14ac:dyDescent="0.25">
      <c r="A193" s="190" t="s">
        <v>345</v>
      </c>
      <c r="B193" s="157" t="s">
        <v>461</v>
      </c>
      <c r="C193" s="192"/>
      <c r="D193" s="193"/>
      <c r="E193" s="136">
        <v>0</v>
      </c>
      <c r="F193" s="135">
        <f t="shared" si="29"/>
        <v>0</v>
      </c>
    </row>
    <row r="194" spans="1:6" ht="127.5" x14ac:dyDescent="0.25">
      <c r="A194" s="190" t="s">
        <v>345</v>
      </c>
      <c r="B194" s="157" t="s">
        <v>462</v>
      </c>
      <c r="C194" s="192"/>
      <c r="D194" s="193"/>
      <c r="E194" s="136">
        <v>0</v>
      </c>
      <c r="F194" s="135">
        <f t="shared" si="29"/>
        <v>0</v>
      </c>
    </row>
    <row r="195" spans="1:6" ht="63.75" x14ac:dyDescent="0.25">
      <c r="A195" s="190" t="s">
        <v>345</v>
      </c>
      <c r="B195" s="133" t="s">
        <v>363</v>
      </c>
      <c r="C195" s="191">
        <v>2154.1</v>
      </c>
      <c r="D195" s="191">
        <v>2154.1</v>
      </c>
      <c r="E195" s="136">
        <f t="shared" si="30"/>
        <v>100</v>
      </c>
      <c r="F195" s="135">
        <f t="shared" si="29"/>
        <v>0</v>
      </c>
    </row>
    <row r="196" spans="1:6" ht="63.75" x14ac:dyDescent="0.25">
      <c r="A196" s="190" t="s">
        <v>345</v>
      </c>
      <c r="B196" s="133" t="s">
        <v>436</v>
      </c>
      <c r="C196" s="191">
        <v>178.73</v>
      </c>
      <c r="D196" s="191">
        <v>178.73</v>
      </c>
      <c r="E196" s="136">
        <f t="shared" si="30"/>
        <v>100</v>
      </c>
      <c r="F196" s="135">
        <f t="shared" si="29"/>
        <v>0</v>
      </c>
    </row>
    <row r="197" spans="1:6" ht="76.5" x14ac:dyDescent="0.25">
      <c r="A197" s="190" t="s">
        <v>345</v>
      </c>
      <c r="B197" s="157" t="s">
        <v>437</v>
      </c>
      <c r="C197" s="191">
        <v>3022.5</v>
      </c>
      <c r="D197" s="191">
        <v>3022.5</v>
      </c>
      <c r="E197" s="136">
        <f t="shared" si="30"/>
        <v>100</v>
      </c>
      <c r="F197" s="135">
        <f t="shared" si="29"/>
        <v>0</v>
      </c>
    </row>
    <row r="198" spans="1:6" ht="127.5" x14ac:dyDescent="0.25">
      <c r="A198" s="194" t="s">
        <v>347</v>
      </c>
      <c r="B198" s="157" t="s">
        <v>346</v>
      </c>
      <c r="C198" s="191">
        <v>1899.8</v>
      </c>
      <c r="D198" s="191">
        <v>1289.1500000000001</v>
      </c>
      <c r="E198" s="136">
        <f t="shared" si="30"/>
        <v>67.857142857142861</v>
      </c>
      <c r="F198" s="135">
        <f t="shared" si="29"/>
        <v>-610.64999999999986</v>
      </c>
    </row>
    <row r="199" spans="1:6" ht="51" x14ac:dyDescent="0.25">
      <c r="A199" s="194" t="s">
        <v>489</v>
      </c>
      <c r="B199" s="157" t="s">
        <v>490</v>
      </c>
      <c r="C199" s="191">
        <v>0</v>
      </c>
      <c r="D199" s="191">
        <v>0</v>
      </c>
      <c r="E199" s="136"/>
      <c r="F199" s="135">
        <f t="shared" si="29"/>
        <v>0</v>
      </c>
    </row>
    <row r="200" spans="1:6" ht="76.5" x14ac:dyDescent="0.25">
      <c r="A200" s="194" t="s">
        <v>347</v>
      </c>
      <c r="B200" s="195" t="s">
        <v>491</v>
      </c>
      <c r="C200" s="191">
        <v>100</v>
      </c>
      <c r="D200" s="191">
        <v>100</v>
      </c>
      <c r="E200" s="136">
        <f t="shared" si="30"/>
        <v>100</v>
      </c>
      <c r="F200" s="135">
        <f t="shared" ref="F200:F210" si="32">D200-C200</f>
        <v>0</v>
      </c>
    </row>
    <row r="201" spans="1:6" ht="89.25" x14ac:dyDescent="0.25">
      <c r="A201" s="194" t="s">
        <v>347</v>
      </c>
      <c r="B201" s="195" t="s">
        <v>492</v>
      </c>
      <c r="C201" s="191">
        <v>148.09</v>
      </c>
      <c r="D201" s="191">
        <v>148.09</v>
      </c>
      <c r="E201" s="136">
        <f t="shared" si="30"/>
        <v>100</v>
      </c>
      <c r="F201" s="135">
        <f t="shared" si="32"/>
        <v>0</v>
      </c>
    </row>
    <row r="202" spans="1:6" ht="89.25" x14ac:dyDescent="0.25">
      <c r="A202" s="194" t="s">
        <v>347</v>
      </c>
      <c r="B202" s="195" t="s">
        <v>493</v>
      </c>
      <c r="C202" s="191">
        <v>68.900000000000006</v>
      </c>
      <c r="D202" s="191">
        <v>68.900000000000006</v>
      </c>
      <c r="E202" s="136">
        <f t="shared" si="30"/>
        <v>100</v>
      </c>
      <c r="F202" s="135">
        <f t="shared" si="32"/>
        <v>0</v>
      </c>
    </row>
    <row r="203" spans="1:6" ht="25.5" x14ac:dyDescent="0.25">
      <c r="A203" s="196" t="s">
        <v>438</v>
      </c>
      <c r="B203" s="130" t="s">
        <v>321</v>
      </c>
      <c r="C203" s="142">
        <f>SUM(C204)</f>
        <v>0</v>
      </c>
      <c r="D203" s="142">
        <f t="shared" ref="D203" si="33">SUM(D204)</f>
        <v>70</v>
      </c>
      <c r="E203" s="131">
        <v>0</v>
      </c>
      <c r="F203" s="137">
        <f t="shared" si="32"/>
        <v>70</v>
      </c>
    </row>
    <row r="204" spans="1:6" ht="25.5" x14ac:dyDescent="0.25">
      <c r="A204" s="197" t="s">
        <v>439</v>
      </c>
      <c r="B204" s="133" t="s">
        <v>321</v>
      </c>
      <c r="C204" s="191">
        <v>0</v>
      </c>
      <c r="D204" s="146">
        <v>70</v>
      </c>
      <c r="E204" s="136">
        <v>0</v>
      </c>
      <c r="F204" s="135">
        <f t="shared" si="32"/>
        <v>70</v>
      </c>
    </row>
    <row r="205" spans="1:6" ht="38.25" x14ac:dyDescent="0.25">
      <c r="A205" s="198" t="s">
        <v>440</v>
      </c>
      <c r="B205" s="130" t="s">
        <v>348</v>
      </c>
      <c r="C205" s="131">
        <f>SUM(C206)</f>
        <v>0</v>
      </c>
      <c r="D205" s="131">
        <f t="shared" ref="D205" si="34">SUM(D206)</f>
        <v>0</v>
      </c>
      <c r="E205" s="131"/>
      <c r="F205" s="137">
        <f t="shared" si="32"/>
        <v>0</v>
      </c>
    </row>
    <row r="206" spans="1:6" ht="38.25" x14ac:dyDescent="0.25">
      <c r="A206" s="190" t="s">
        <v>349</v>
      </c>
      <c r="B206" s="133" t="s">
        <v>350</v>
      </c>
      <c r="C206" s="191">
        <v>0</v>
      </c>
      <c r="D206" s="135">
        <v>0</v>
      </c>
      <c r="E206" s="136"/>
      <c r="F206" s="135">
        <f t="shared" si="32"/>
        <v>0</v>
      </c>
    </row>
    <row r="207" spans="1:6" ht="51" x14ac:dyDescent="0.25">
      <c r="A207" s="198" t="s">
        <v>270</v>
      </c>
      <c r="B207" s="130" t="s">
        <v>441</v>
      </c>
      <c r="C207" s="142">
        <f>SUM(C208:C209)</f>
        <v>0</v>
      </c>
      <c r="D207" s="142">
        <f t="shared" ref="D207" si="35">SUM(D208:D209)</f>
        <v>-6452.11</v>
      </c>
      <c r="E207" s="131"/>
      <c r="F207" s="137">
        <f t="shared" si="32"/>
        <v>-6452.11</v>
      </c>
    </row>
    <row r="208" spans="1:6" ht="63.75" x14ac:dyDescent="0.25">
      <c r="A208" s="190" t="s">
        <v>271</v>
      </c>
      <c r="B208" s="133" t="s">
        <v>442</v>
      </c>
      <c r="C208" s="191">
        <v>0</v>
      </c>
      <c r="D208" s="135">
        <v>-1577.49</v>
      </c>
      <c r="E208" s="136"/>
      <c r="F208" s="135">
        <f t="shared" si="32"/>
        <v>-1577.49</v>
      </c>
    </row>
    <row r="209" spans="1:6" ht="63.75" x14ac:dyDescent="0.25">
      <c r="A209" s="190" t="s">
        <v>272</v>
      </c>
      <c r="B209" s="133" t="s">
        <v>442</v>
      </c>
      <c r="C209" s="191">
        <v>0</v>
      </c>
      <c r="D209" s="135">
        <v>-4874.62</v>
      </c>
      <c r="E209" s="136"/>
      <c r="F209" s="135">
        <f t="shared" si="32"/>
        <v>-4874.62</v>
      </c>
    </row>
    <row r="210" spans="1:6" x14ac:dyDescent="0.25">
      <c r="A210" s="199"/>
      <c r="B210" s="200" t="s">
        <v>70</v>
      </c>
      <c r="C210" s="184">
        <f>SUM(C4+C147)</f>
        <v>2286590.5100000002</v>
      </c>
      <c r="D210" s="184">
        <f>SUM(D4+D147)</f>
        <v>1471776.7799999998</v>
      </c>
      <c r="E210" s="185">
        <f t="shared" si="30"/>
        <v>64.365559708371194</v>
      </c>
      <c r="F210" s="137">
        <f t="shared" si="32"/>
        <v>-814813.73000000045</v>
      </c>
    </row>
  </sheetData>
  <mergeCells count="1">
    <mergeCell ref="A1:F1"/>
  </mergeCells>
  <pageMargins left="0.70866141732283472" right="0" top="0.43307086614173229" bottom="0.31496062992125984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4" workbookViewId="0">
      <selection activeCell="H13" sqref="H13"/>
    </sheetView>
  </sheetViews>
  <sheetFormatPr defaultRowHeight="15" x14ac:dyDescent="0.25"/>
  <cols>
    <col min="1" max="1" width="12.7109375" style="1" customWidth="1"/>
    <col min="2" max="2" width="51.28515625" style="1" customWidth="1"/>
    <col min="3" max="3" width="14.5703125" style="1" customWidth="1"/>
    <col min="4" max="4" width="8.42578125" style="1" hidden="1" customWidth="1"/>
    <col min="5" max="5" width="15" style="1" customWidth="1"/>
    <col min="6" max="6" width="13.5703125" style="64" customWidth="1"/>
    <col min="7" max="7" width="6.7109375" style="1" hidden="1" customWidth="1"/>
    <col min="8" max="8" width="15" style="1" customWidth="1"/>
    <col min="9" max="9" width="9.140625" style="1"/>
    <col min="10" max="10" width="11.28515625" style="1" customWidth="1"/>
    <col min="11" max="16384" width="9.140625" style="1"/>
  </cols>
  <sheetData>
    <row r="1" spans="1:19" ht="19.5" x14ac:dyDescent="0.35">
      <c r="A1" s="109" t="s">
        <v>79</v>
      </c>
      <c r="B1" s="109"/>
      <c r="C1" s="109"/>
      <c r="D1" s="109"/>
      <c r="E1" s="109"/>
      <c r="F1" s="109"/>
      <c r="G1" s="109"/>
      <c r="H1" s="109"/>
    </row>
    <row r="2" spans="1:19" ht="19.5" x14ac:dyDescent="0.35">
      <c r="A2" s="110" t="s">
        <v>494</v>
      </c>
      <c r="B2" s="110"/>
      <c r="C2" s="110"/>
      <c r="D2" s="110"/>
      <c r="E2" s="110"/>
      <c r="F2" s="110"/>
      <c r="G2" s="110"/>
      <c r="H2" s="110"/>
    </row>
    <row r="3" spans="1:19" ht="15.75" x14ac:dyDescent="0.25">
      <c r="A3" s="2"/>
      <c r="B3" s="2"/>
      <c r="C3" s="2"/>
      <c r="D3" s="2"/>
      <c r="E3" s="2"/>
      <c r="F3" s="111"/>
      <c r="G3" s="111"/>
      <c r="H3" s="111"/>
    </row>
    <row r="4" spans="1:19" s="3" customFormat="1" ht="110.25" customHeight="1" x14ac:dyDescent="0.2">
      <c r="A4" s="90" t="s">
        <v>80</v>
      </c>
      <c r="B4" s="90" t="s">
        <v>81</v>
      </c>
      <c r="C4" s="91" t="s">
        <v>273</v>
      </c>
      <c r="D4" s="90" t="s">
        <v>82</v>
      </c>
      <c r="E4" s="91" t="s">
        <v>201</v>
      </c>
      <c r="F4" s="91" t="s">
        <v>495</v>
      </c>
      <c r="G4" s="90" t="s">
        <v>83</v>
      </c>
      <c r="H4" s="92" t="s">
        <v>202</v>
      </c>
    </row>
    <row r="5" spans="1:19" s="3" customFormat="1" ht="15.75" x14ac:dyDescent="0.2">
      <c r="A5" s="90">
        <v>1</v>
      </c>
      <c r="B5" s="90">
        <v>2</v>
      </c>
      <c r="C5" s="91">
        <v>3</v>
      </c>
      <c r="D5" s="90"/>
      <c r="E5" s="91">
        <v>4</v>
      </c>
      <c r="F5" s="91">
        <v>5</v>
      </c>
      <c r="G5" s="90"/>
      <c r="H5" s="92">
        <v>6</v>
      </c>
    </row>
    <row r="6" spans="1:19" ht="15.75" x14ac:dyDescent="0.25">
      <c r="A6" s="4">
        <v>100</v>
      </c>
      <c r="B6" s="5" t="s">
        <v>84</v>
      </c>
      <c r="C6" s="94">
        <f>SUM(C7:C14)</f>
        <v>141724.77000000002</v>
      </c>
      <c r="D6" s="94"/>
      <c r="E6" s="94">
        <f>SUM(E7:E14)</f>
        <v>132953.70000000001</v>
      </c>
      <c r="F6" s="94">
        <f>SUM(F7:F14)</f>
        <v>71344.470000000016</v>
      </c>
      <c r="G6" s="6"/>
      <c r="H6" s="7">
        <f>F6/E6*100</f>
        <v>53.661139178526064</v>
      </c>
    </row>
    <row r="7" spans="1:19" s="12" customFormat="1" ht="31.5" x14ac:dyDescent="0.25">
      <c r="A7" s="8">
        <v>102</v>
      </c>
      <c r="B7" s="9" t="s">
        <v>85</v>
      </c>
      <c r="C7" s="95">
        <v>2373.2199999999998</v>
      </c>
      <c r="D7" s="95"/>
      <c r="E7" s="95">
        <v>2373.2199999999998</v>
      </c>
      <c r="F7" s="95">
        <v>1578.17</v>
      </c>
      <c r="G7" s="10"/>
      <c r="H7" s="11">
        <f>F7/E7*100</f>
        <v>66.499102485231049</v>
      </c>
    </row>
    <row r="8" spans="1:19" ht="47.25" x14ac:dyDescent="0.25">
      <c r="A8" s="13">
        <v>103</v>
      </c>
      <c r="B8" s="9" t="s">
        <v>86</v>
      </c>
      <c r="C8" s="96">
        <v>4221.32</v>
      </c>
      <c r="D8" s="96"/>
      <c r="E8" s="96">
        <v>4221.32</v>
      </c>
      <c r="F8" s="96">
        <v>2296.15</v>
      </c>
      <c r="G8" s="14"/>
      <c r="H8" s="11">
        <f>F8/E8*100</f>
        <v>54.394123165265853</v>
      </c>
      <c r="L8" s="15"/>
      <c r="M8" s="15"/>
      <c r="N8" s="16"/>
      <c r="O8" s="15"/>
      <c r="P8" s="15"/>
      <c r="Q8" s="15"/>
      <c r="R8" s="15"/>
      <c r="S8" s="17"/>
    </row>
    <row r="9" spans="1:19" ht="63" x14ac:dyDescent="0.25">
      <c r="A9" s="13">
        <v>104</v>
      </c>
      <c r="B9" s="9" t="s">
        <v>87</v>
      </c>
      <c r="C9" s="96">
        <v>84240.08</v>
      </c>
      <c r="D9" s="96"/>
      <c r="E9" s="96">
        <v>84240.08</v>
      </c>
      <c r="F9" s="96">
        <v>47181.37</v>
      </c>
      <c r="G9" s="14"/>
      <c r="H9" s="11">
        <f t="shared" ref="H9:H62" si="0">F9/E9*100</f>
        <v>56.008220789913779</v>
      </c>
      <c r="L9" s="18"/>
      <c r="M9" s="19"/>
      <c r="N9" s="20"/>
      <c r="O9" s="21"/>
      <c r="P9" s="22"/>
      <c r="Q9" s="21"/>
      <c r="R9" s="22"/>
      <c r="S9" s="17"/>
    </row>
    <row r="10" spans="1:19" ht="15.75" x14ac:dyDescent="0.25">
      <c r="A10" s="13">
        <v>105</v>
      </c>
      <c r="B10" s="9" t="s">
        <v>88</v>
      </c>
      <c r="C10" s="96">
        <v>48.6</v>
      </c>
      <c r="D10" s="96"/>
      <c r="E10" s="96">
        <v>48.6</v>
      </c>
      <c r="F10" s="96">
        <v>0</v>
      </c>
      <c r="G10" s="14"/>
      <c r="H10" s="11">
        <f t="shared" si="0"/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 x14ac:dyDescent="0.25">
      <c r="A11" s="13">
        <v>106</v>
      </c>
      <c r="B11" s="9" t="s">
        <v>89</v>
      </c>
      <c r="C11" s="96">
        <v>21180.13</v>
      </c>
      <c r="D11" s="96"/>
      <c r="E11" s="96">
        <v>21180.13</v>
      </c>
      <c r="F11" s="96">
        <v>12559.25</v>
      </c>
      <c r="G11" s="14"/>
      <c r="H11" s="11">
        <f t="shared" si="0"/>
        <v>59.297322537680365</v>
      </c>
      <c r="L11" s="28"/>
      <c r="M11" s="24"/>
      <c r="N11" s="29"/>
      <c r="O11" s="30"/>
      <c r="P11" s="30"/>
      <c r="Q11" s="30"/>
      <c r="R11" s="27"/>
      <c r="S11" s="17"/>
    </row>
    <row r="12" spans="1:19" ht="15.75" x14ac:dyDescent="0.25">
      <c r="A12" s="13">
        <v>107</v>
      </c>
      <c r="B12" s="9" t="s">
        <v>90</v>
      </c>
      <c r="C12" s="96">
        <v>1463.82</v>
      </c>
      <c r="D12" s="96"/>
      <c r="E12" s="96">
        <v>2463.8200000000002</v>
      </c>
      <c r="F12" s="96">
        <v>2455.3200000000002</v>
      </c>
      <c r="G12" s="14"/>
      <c r="H12" s="11">
        <f t="shared" si="0"/>
        <v>99.655007265141123</v>
      </c>
      <c r="L12" s="28"/>
      <c r="M12" s="24"/>
      <c r="N12" s="29"/>
      <c r="O12" s="30"/>
      <c r="P12" s="27"/>
      <c r="Q12" s="30"/>
      <c r="R12" s="27"/>
      <c r="S12" s="17"/>
    </row>
    <row r="13" spans="1:19" ht="15.75" x14ac:dyDescent="0.25">
      <c r="A13" s="13">
        <v>111</v>
      </c>
      <c r="B13" s="9" t="s">
        <v>91</v>
      </c>
      <c r="C13" s="96">
        <v>11700</v>
      </c>
      <c r="D13" s="96"/>
      <c r="E13" s="96">
        <v>1928.93</v>
      </c>
      <c r="F13" s="96">
        <v>0</v>
      </c>
      <c r="G13" s="60"/>
      <c r="H13" s="99">
        <v>74.400000000000006</v>
      </c>
      <c r="L13" s="28"/>
      <c r="M13" s="24"/>
      <c r="N13" s="29"/>
      <c r="O13" s="30"/>
      <c r="P13" s="30"/>
      <c r="Q13" s="30"/>
      <c r="R13" s="27"/>
      <c r="S13" s="17"/>
    </row>
    <row r="14" spans="1:19" ht="15.75" x14ac:dyDescent="0.25">
      <c r="A14" s="13">
        <v>113</v>
      </c>
      <c r="B14" s="9" t="s">
        <v>92</v>
      </c>
      <c r="C14" s="96">
        <v>16497.599999999999</v>
      </c>
      <c r="D14" s="96"/>
      <c r="E14" s="96">
        <v>16497.599999999999</v>
      </c>
      <c r="F14" s="96">
        <v>5274.21</v>
      </c>
      <c r="G14" s="14"/>
      <c r="H14" s="11">
        <f t="shared" si="0"/>
        <v>31.969559208612164</v>
      </c>
      <c r="L14" s="28"/>
      <c r="M14" s="24"/>
      <c r="N14" s="29"/>
      <c r="O14" s="30"/>
      <c r="P14" s="27"/>
      <c r="Q14" s="30"/>
      <c r="R14" s="27"/>
      <c r="S14" s="17"/>
    </row>
    <row r="15" spans="1:19" ht="31.5" x14ac:dyDescent="0.25">
      <c r="A15" s="31">
        <v>300</v>
      </c>
      <c r="B15" s="32" t="s">
        <v>93</v>
      </c>
      <c r="C15" s="97">
        <f>SUM(C16:C19)</f>
        <v>9969.56</v>
      </c>
      <c r="D15" s="97"/>
      <c r="E15" s="97">
        <f>SUM(E16:E19)</f>
        <v>11435.679999999998</v>
      </c>
      <c r="F15" s="97">
        <f>SUM(F16:F19)</f>
        <v>5943.77</v>
      </c>
      <c r="G15" s="33"/>
      <c r="H15" s="93">
        <f t="shared" si="0"/>
        <v>51.975658640325726</v>
      </c>
      <c r="J15" s="101"/>
      <c r="L15" s="28"/>
      <c r="M15" s="24"/>
      <c r="N15" s="29"/>
      <c r="O15" s="30"/>
      <c r="P15" s="30"/>
      <c r="Q15" s="30"/>
      <c r="R15" s="27"/>
      <c r="S15" s="17"/>
    </row>
    <row r="16" spans="1:19" ht="15.75" x14ac:dyDescent="0.25">
      <c r="A16" s="13">
        <v>302</v>
      </c>
      <c r="B16" s="9" t="s">
        <v>94</v>
      </c>
      <c r="C16" s="96">
        <v>0</v>
      </c>
      <c r="D16" s="96"/>
      <c r="E16" s="96">
        <v>0</v>
      </c>
      <c r="F16" s="96">
        <v>0</v>
      </c>
      <c r="G16" s="60"/>
      <c r="H16" s="99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 x14ac:dyDescent="0.25">
      <c r="A17" s="13">
        <v>309</v>
      </c>
      <c r="B17" s="9" t="s">
        <v>95</v>
      </c>
      <c r="C17" s="96">
        <v>6470.35</v>
      </c>
      <c r="D17" s="96"/>
      <c r="E17" s="96">
        <v>7121.57</v>
      </c>
      <c r="F17" s="96">
        <v>4603.5600000000004</v>
      </c>
      <c r="G17" s="14"/>
      <c r="H17" s="11">
        <f t="shared" si="0"/>
        <v>64.642487541370798</v>
      </c>
      <c r="L17" s="28"/>
      <c r="M17" s="24"/>
      <c r="N17" s="29"/>
      <c r="O17" s="30"/>
      <c r="P17" s="27"/>
      <c r="Q17" s="30"/>
      <c r="R17" s="27"/>
      <c r="S17" s="17"/>
    </row>
    <row r="18" spans="1:19" ht="15.75" x14ac:dyDescent="0.25">
      <c r="A18" s="13">
        <v>310</v>
      </c>
      <c r="B18" s="9" t="s">
        <v>96</v>
      </c>
      <c r="C18" s="96">
        <v>2140.66</v>
      </c>
      <c r="D18" s="96"/>
      <c r="E18" s="96">
        <v>2955.56</v>
      </c>
      <c r="F18" s="96">
        <v>550.21</v>
      </c>
      <c r="G18" s="14"/>
      <c r="H18" s="11">
        <f t="shared" si="0"/>
        <v>18.616099825413798</v>
      </c>
      <c r="L18" s="34"/>
      <c r="M18" s="35"/>
      <c r="N18" s="36"/>
      <c r="O18" s="37"/>
      <c r="P18" s="37"/>
      <c r="Q18" s="37"/>
      <c r="R18" s="27"/>
      <c r="S18" s="17"/>
    </row>
    <row r="19" spans="1:19" ht="31.5" x14ac:dyDescent="0.25">
      <c r="A19" s="13">
        <v>314</v>
      </c>
      <c r="B19" s="9" t="s">
        <v>97</v>
      </c>
      <c r="C19" s="96">
        <v>1358.55</v>
      </c>
      <c r="D19" s="96"/>
      <c r="E19" s="96">
        <v>1358.55</v>
      </c>
      <c r="F19" s="96">
        <v>790</v>
      </c>
      <c r="G19" s="14"/>
      <c r="H19" s="11">
        <f t="shared" si="0"/>
        <v>58.150233705053175</v>
      </c>
      <c r="L19" s="28"/>
      <c r="M19" s="24"/>
      <c r="N19" s="38"/>
      <c r="O19" s="30"/>
      <c r="P19" s="30"/>
      <c r="Q19" s="30"/>
      <c r="R19" s="27"/>
      <c r="S19" s="17"/>
    </row>
    <row r="20" spans="1:19" ht="15.75" x14ac:dyDescent="0.25">
      <c r="A20" s="39">
        <v>400</v>
      </c>
      <c r="B20" s="5" t="s">
        <v>98</v>
      </c>
      <c r="C20" s="94">
        <f>SUM(C21:C27)</f>
        <v>108538.08</v>
      </c>
      <c r="D20" s="94"/>
      <c r="E20" s="94">
        <f>SUM(E21:E27)</f>
        <v>108538.08</v>
      </c>
      <c r="F20" s="94">
        <f>SUM(F21:F27)</f>
        <v>44598.48</v>
      </c>
      <c r="G20" s="6"/>
      <c r="H20" s="7">
        <f t="shared" si="0"/>
        <v>41.090168538083596</v>
      </c>
      <c r="L20" s="28"/>
      <c r="M20" s="24"/>
      <c r="N20" s="38"/>
      <c r="O20" s="30"/>
      <c r="P20" s="30"/>
      <c r="Q20" s="30"/>
      <c r="R20" s="27"/>
      <c r="S20" s="17"/>
    </row>
    <row r="21" spans="1:19" ht="15.75" x14ac:dyDescent="0.25">
      <c r="A21" s="13">
        <v>405</v>
      </c>
      <c r="B21" s="9" t="s">
        <v>99</v>
      </c>
      <c r="C21" s="96">
        <v>997.3</v>
      </c>
      <c r="D21" s="96"/>
      <c r="E21" s="96">
        <v>997.3</v>
      </c>
      <c r="F21" s="96">
        <v>184.16</v>
      </c>
      <c r="G21" s="14"/>
      <c r="H21" s="11">
        <f t="shared" si="0"/>
        <v>18.46585781610348</v>
      </c>
      <c r="L21" s="28"/>
      <c r="M21" s="24"/>
      <c r="N21" s="38"/>
      <c r="O21" s="30"/>
      <c r="P21" s="30"/>
      <c r="Q21" s="30"/>
      <c r="R21" s="27"/>
      <c r="S21" s="17"/>
    </row>
    <row r="22" spans="1:19" ht="15.75" x14ac:dyDescent="0.25">
      <c r="A22" s="13">
        <v>406</v>
      </c>
      <c r="B22" s="9" t="s">
        <v>100</v>
      </c>
      <c r="C22" s="96">
        <v>1613.73</v>
      </c>
      <c r="D22" s="96"/>
      <c r="E22" s="96">
        <v>1613.73</v>
      </c>
      <c r="F22" s="96">
        <v>1360</v>
      </c>
      <c r="G22" s="14"/>
      <c r="H22" s="11">
        <f t="shared" si="0"/>
        <v>84.276799712467394</v>
      </c>
      <c r="L22" s="28"/>
      <c r="M22" s="24"/>
      <c r="N22" s="38"/>
      <c r="O22" s="30"/>
      <c r="P22" s="30"/>
      <c r="Q22" s="30"/>
      <c r="R22" s="27"/>
      <c r="S22" s="17"/>
    </row>
    <row r="23" spans="1:19" ht="15.75" x14ac:dyDescent="0.25">
      <c r="A23" s="13">
        <v>407</v>
      </c>
      <c r="B23" s="9" t="s">
        <v>322</v>
      </c>
      <c r="C23" s="96">
        <v>390</v>
      </c>
      <c r="D23" s="96"/>
      <c r="E23" s="96">
        <v>390</v>
      </c>
      <c r="F23" s="96">
        <v>0</v>
      </c>
      <c r="G23" s="14"/>
      <c r="H23" s="11">
        <f t="shared" ref="H23" si="1">F23/E23*100</f>
        <v>0</v>
      </c>
      <c r="L23" s="28"/>
      <c r="M23" s="24"/>
      <c r="N23" s="38"/>
      <c r="O23" s="30"/>
      <c r="P23" s="30"/>
      <c r="Q23" s="30"/>
      <c r="R23" s="27"/>
      <c r="S23" s="17"/>
    </row>
    <row r="24" spans="1:19" ht="15.75" x14ac:dyDescent="0.25">
      <c r="A24" s="13">
        <v>408</v>
      </c>
      <c r="B24" s="40" t="s">
        <v>101</v>
      </c>
      <c r="C24" s="96">
        <v>720</v>
      </c>
      <c r="D24" s="96"/>
      <c r="E24" s="96">
        <v>720</v>
      </c>
      <c r="F24" s="96">
        <v>0</v>
      </c>
      <c r="G24" s="14"/>
      <c r="H24" s="11">
        <f t="shared" si="0"/>
        <v>0</v>
      </c>
      <c r="L24" s="41"/>
      <c r="M24" s="19"/>
      <c r="N24" s="42"/>
      <c r="O24" s="21"/>
      <c r="P24" s="20"/>
      <c r="Q24" s="21"/>
      <c r="R24" s="27"/>
      <c r="S24" s="17"/>
    </row>
    <row r="25" spans="1:19" ht="15.75" x14ac:dyDescent="0.25">
      <c r="A25" s="13">
        <v>409</v>
      </c>
      <c r="B25" s="43" t="s">
        <v>102</v>
      </c>
      <c r="C25" s="96">
        <v>94130.18</v>
      </c>
      <c r="D25" s="96"/>
      <c r="E25" s="96">
        <v>94130.18</v>
      </c>
      <c r="F25" s="96">
        <v>40651.120000000003</v>
      </c>
      <c r="G25" s="14"/>
      <c r="H25" s="11">
        <f t="shared" si="0"/>
        <v>43.186064235721219</v>
      </c>
      <c r="L25" s="28"/>
      <c r="M25" s="24"/>
      <c r="N25" s="38"/>
      <c r="O25" s="30"/>
      <c r="P25" s="30"/>
      <c r="Q25" s="30"/>
      <c r="R25" s="27"/>
      <c r="S25" s="17"/>
    </row>
    <row r="26" spans="1:19" ht="15.75" x14ac:dyDescent="0.25">
      <c r="A26" s="13">
        <v>410</v>
      </c>
      <c r="B26" s="43" t="s">
        <v>103</v>
      </c>
      <c r="C26" s="96">
        <v>916.74</v>
      </c>
      <c r="D26" s="96"/>
      <c r="E26" s="96">
        <v>916.74</v>
      </c>
      <c r="F26" s="96">
        <v>816.07</v>
      </c>
      <c r="G26" s="14"/>
      <c r="H26" s="11">
        <f t="shared" si="0"/>
        <v>89.018696686083302</v>
      </c>
      <c r="L26" s="28"/>
      <c r="M26" s="24"/>
      <c r="N26" s="38"/>
      <c r="O26" s="30"/>
      <c r="P26" s="30"/>
      <c r="Q26" s="30"/>
      <c r="R26" s="27"/>
      <c r="S26" s="17"/>
    </row>
    <row r="27" spans="1:19" ht="21.75" customHeight="1" x14ac:dyDescent="0.25">
      <c r="A27" s="13">
        <v>412</v>
      </c>
      <c r="B27" s="40" t="s">
        <v>104</v>
      </c>
      <c r="C27" s="96">
        <v>9770.1299999999992</v>
      </c>
      <c r="D27" s="96"/>
      <c r="E27" s="96">
        <v>9770.1299999999992</v>
      </c>
      <c r="F27" s="96">
        <v>1587.13</v>
      </c>
      <c r="G27" s="14"/>
      <c r="H27" s="11">
        <f t="shared" si="0"/>
        <v>16.24471731696508</v>
      </c>
      <c r="L27" s="28"/>
      <c r="M27" s="44"/>
      <c r="N27" s="38"/>
      <c r="O27" s="30"/>
      <c r="P27" s="30"/>
      <c r="Q27" s="30"/>
      <c r="R27" s="27"/>
      <c r="S27" s="17"/>
    </row>
    <row r="28" spans="1:19" s="45" customFormat="1" ht="15.75" x14ac:dyDescent="0.25">
      <c r="A28" s="4">
        <v>500</v>
      </c>
      <c r="B28" s="5" t="s">
        <v>105</v>
      </c>
      <c r="C28" s="94">
        <f>SUM(C29:C32)</f>
        <v>225452.34</v>
      </c>
      <c r="D28" s="94"/>
      <c r="E28" s="94">
        <f>SUM(E29:E32)</f>
        <v>232630.88999999998</v>
      </c>
      <c r="F28" s="94">
        <f>SUM(F29:F32)</f>
        <v>92182.889999999985</v>
      </c>
      <c r="G28" s="6"/>
      <c r="H28" s="7">
        <f t="shared" si="0"/>
        <v>39.626246540173568</v>
      </c>
      <c r="J28" s="102" t="s">
        <v>72</v>
      </c>
      <c r="L28" s="28"/>
      <c r="M28" s="46"/>
      <c r="N28" s="38"/>
      <c r="O28" s="30"/>
      <c r="P28" s="27"/>
      <c r="Q28" s="30"/>
      <c r="R28" s="27"/>
      <c r="S28" s="47"/>
    </row>
    <row r="29" spans="1:19" ht="15.75" x14ac:dyDescent="0.25">
      <c r="A29" s="13">
        <v>501</v>
      </c>
      <c r="B29" s="40" t="s">
        <v>106</v>
      </c>
      <c r="C29" s="96">
        <v>46328.22</v>
      </c>
      <c r="D29" s="96"/>
      <c r="E29" s="96">
        <v>46328.22</v>
      </c>
      <c r="F29" s="96">
        <v>23131.63</v>
      </c>
      <c r="G29" s="14"/>
      <c r="H29" s="11">
        <f t="shared" si="0"/>
        <v>49.92989154342645</v>
      </c>
      <c r="L29" s="28"/>
      <c r="M29" s="46"/>
      <c r="N29" s="38"/>
      <c r="O29" s="30"/>
      <c r="P29" s="30"/>
      <c r="Q29" s="30"/>
      <c r="R29" s="27"/>
      <c r="S29" s="17"/>
    </row>
    <row r="30" spans="1:19" ht="15.75" x14ac:dyDescent="0.25">
      <c r="A30" s="13">
        <v>502</v>
      </c>
      <c r="B30" s="40" t="s">
        <v>107</v>
      </c>
      <c r="C30" s="96">
        <v>106895.4</v>
      </c>
      <c r="D30" s="96"/>
      <c r="E30" s="96">
        <v>114073.95</v>
      </c>
      <c r="F30" s="96">
        <v>38735.1</v>
      </c>
      <c r="G30" s="14"/>
      <c r="H30" s="11">
        <f t="shared" si="0"/>
        <v>33.956131088649073</v>
      </c>
      <c r="J30" s="101" t="s">
        <v>72</v>
      </c>
      <c r="L30" s="28"/>
      <c r="M30" s="44"/>
      <c r="N30" s="38"/>
      <c r="O30" s="30"/>
      <c r="P30" s="27"/>
      <c r="Q30" s="30"/>
      <c r="R30" s="27"/>
      <c r="S30" s="17"/>
    </row>
    <row r="31" spans="1:19" ht="15.75" x14ac:dyDescent="0.25">
      <c r="A31" s="13">
        <v>503</v>
      </c>
      <c r="B31" s="40" t="s">
        <v>108</v>
      </c>
      <c r="C31" s="96">
        <v>60554.53</v>
      </c>
      <c r="D31" s="96"/>
      <c r="E31" s="96">
        <v>60554.53</v>
      </c>
      <c r="F31" s="96">
        <v>24773.599999999999</v>
      </c>
      <c r="G31" s="14"/>
      <c r="H31" s="11">
        <f t="shared" si="0"/>
        <v>40.911224973589917</v>
      </c>
      <c r="L31" s="18"/>
      <c r="M31" s="19"/>
      <c r="N31" s="20"/>
      <c r="O31" s="21"/>
      <c r="P31" s="22"/>
      <c r="Q31" s="21"/>
      <c r="R31" s="27"/>
      <c r="S31" s="17"/>
    </row>
    <row r="32" spans="1:19" ht="31.5" x14ac:dyDescent="0.25">
      <c r="A32" s="13">
        <v>505</v>
      </c>
      <c r="B32" s="40" t="s">
        <v>109</v>
      </c>
      <c r="C32" s="96">
        <v>11674.19</v>
      </c>
      <c r="D32" s="96"/>
      <c r="E32" s="96">
        <v>11674.19</v>
      </c>
      <c r="F32" s="96">
        <v>5542.56</v>
      </c>
      <c r="G32" s="14"/>
      <c r="H32" s="11">
        <f t="shared" si="0"/>
        <v>47.477041233695871</v>
      </c>
      <c r="L32" s="28"/>
      <c r="M32" s="44"/>
      <c r="N32" s="29"/>
      <c r="O32" s="30"/>
      <c r="P32" s="30"/>
      <c r="Q32" s="30"/>
      <c r="R32" s="27"/>
      <c r="S32" s="17"/>
    </row>
    <row r="33" spans="1:19" s="45" customFormat="1" ht="15.75" x14ac:dyDescent="0.25">
      <c r="A33" s="4">
        <v>600</v>
      </c>
      <c r="B33" s="5" t="s">
        <v>110</v>
      </c>
      <c r="C33" s="94">
        <f>SUM(C34:C36)</f>
        <v>1286.79</v>
      </c>
      <c r="D33" s="94">
        <f>SUM(D36)</f>
        <v>0</v>
      </c>
      <c r="E33" s="94">
        <f>SUM(E34:E36)</f>
        <v>1286.79</v>
      </c>
      <c r="F33" s="94">
        <f>SUM(F34:F36)</f>
        <v>785.2</v>
      </c>
      <c r="G33" s="6"/>
      <c r="H33" s="7">
        <f t="shared" si="0"/>
        <v>61.02005766286652</v>
      </c>
      <c r="L33" s="28"/>
      <c r="M33" s="44"/>
      <c r="N33" s="29"/>
      <c r="O33" s="30"/>
      <c r="P33" s="27"/>
      <c r="Q33" s="30"/>
      <c r="R33" s="27"/>
      <c r="S33" s="47"/>
    </row>
    <row r="34" spans="1:19" s="45" customFormat="1" ht="15.75" x14ac:dyDescent="0.25">
      <c r="A34" s="48">
        <v>602</v>
      </c>
      <c r="B34" s="40" t="s">
        <v>111</v>
      </c>
      <c r="C34" s="96">
        <v>90.07</v>
      </c>
      <c r="D34" s="96"/>
      <c r="E34" s="96">
        <v>90.07</v>
      </c>
      <c r="F34" s="96">
        <v>64</v>
      </c>
      <c r="G34" s="14"/>
      <c r="H34" s="11">
        <f t="shared" si="0"/>
        <v>71.055845453536151</v>
      </c>
      <c r="L34" s="28"/>
      <c r="M34" s="44"/>
      <c r="N34" s="29"/>
      <c r="O34" s="30"/>
      <c r="P34" s="27"/>
      <c r="Q34" s="30"/>
      <c r="R34" s="27"/>
      <c r="S34" s="47"/>
    </row>
    <row r="35" spans="1:19" s="45" customFormat="1" ht="31.5" x14ac:dyDescent="0.25">
      <c r="A35" s="48">
        <v>603</v>
      </c>
      <c r="B35" s="40" t="s">
        <v>112</v>
      </c>
      <c r="C35" s="96">
        <v>695</v>
      </c>
      <c r="D35" s="96"/>
      <c r="E35" s="96">
        <v>695</v>
      </c>
      <c r="F35" s="96">
        <v>526.20000000000005</v>
      </c>
      <c r="G35" s="14"/>
      <c r="H35" s="11">
        <f t="shared" si="0"/>
        <v>75.712230215827347</v>
      </c>
      <c r="L35" s="28"/>
      <c r="M35" s="44"/>
      <c r="N35" s="29"/>
      <c r="O35" s="30"/>
      <c r="P35" s="27"/>
      <c r="Q35" s="30"/>
      <c r="R35" s="27"/>
      <c r="S35" s="47"/>
    </row>
    <row r="36" spans="1:19" s="45" customFormat="1" ht="25.5" customHeight="1" x14ac:dyDescent="0.25">
      <c r="A36" s="48">
        <v>605</v>
      </c>
      <c r="B36" s="40" t="s">
        <v>113</v>
      </c>
      <c r="C36" s="96">
        <v>501.72</v>
      </c>
      <c r="D36" s="96"/>
      <c r="E36" s="96">
        <v>501.72</v>
      </c>
      <c r="F36" s="96">
        <v>195</v>
      </c>
      <c r="G36" s="14"/>
      <c r="H36" s="11">
        <f t="shared" si="0"/>
        <v>38.866299928246825</v>
      </c>
      <c r="L36" s="28"/>
      <c r="M36" s="44"/>
      <c r="N36" s="38"/>
      <c r="O36" s="30"/>
      <c r="P36" s="30"/>
      <c r="Q36" s="30"/>
      <c r="R36" s="27"/>
      <c r="S36" s="47"/>
    </row>
    <row r="37" spans="1:19" s="45" customFormat="1" ht="15.75" x14ac:dyDescent="0.25">
      <c r="A37" s="4">
        <v>700</v>
      </c>
      <c r="B37" s="5" t="s">
        <v>114</v>
      </c>
      <c r="C37" s="94">
        <f>SUM(C38:C42)</f>
        <v>1657968.39</v>
      </c>
      <c r="D37" s="94"/>
      <c r="E37" s="94">
        <f>SUM(E38:E42)</f>
        <v>1667228.8799999997</v>
      </c>
      <c r="F37" s="94">
        <f>SUM(F38:F42)</f>
        <v>1209168.44</v>
      </c>
      <c r="G37" s="6"/>
      <c r="H37" s="7">
        <f t="shared" si="0"/>
        <v>72.525641470414087</v>
      </c>
      <c r="J37" s="102" t="s">
        <v>72</v>
      </c>
      <c r="L37" s="28"/>
      <c r="M37" s="44"/>
      <c r="N37" s="29"/>
      <c r="O37" s="30"/>
      <c r="P37" s="27"/>
      <c r="Q37" s="30"/>
      <c r="R37" s="27"/>
      <c r="S37" s="47"/>
    </row>
    <row r="38" spans="1:19" s="45" customFormat="1" ht="15.75" x14ac:dyDescent="0.25">
      <c r="A38" s="49">
        <v>701</v>
      </c>
      <c r="B38" s="40" t="s">
        <v>115</v>
      </c>
      <c r="C38" s="96">
        <v>360823.68</v>
      </c>
      <c r="D38" s="96"/>
      <c r="E38" s="96">
        <v>360823.68</v>
      </c>
      <c r="F38" s="96">
        <v>245605</v>
      </c>
      <c r="G38" s="14"/>
      <c r="H38" s="11">
        <f t="shared" si="0"/>
        <v>68.067871820386074</v>
      </c>
      <c r="L38" s="18"/>
      <c r="M38" s="19"/>
      <c r="N38" s="20"/>
      <c r="O38" s="20"/>
      <c r="P38" s="20"/>
      <c r="Q38" s="21"/>
      <c r="R38" s="27"/>
      <c r="S38" s="47"/>
    </row>
    <row r="39" spans="1:19" s="45" customFormat="1" ht="15.75" x14ac:dyDescent="0.25">
      <c r="A39" s="49">
        <v>702</v>
      </c>
      <c r="B39" s="40" t="s">
        <v>116</v>
      </c>
      <c r="C39" s="96">
        <v>1060864.5900000001</v>
      </c>
      <c r="D39" s="96"/>
      <c r="E39" s="96">
        <v>1068679.3899999999</v>
      </c>
      <c r="F39" s="96">
        <v>830102.52</v>
      </c>
      <c r="G39" s="14"/>
      <c r="H39" s="11">
        <f t="shared" si="0"/>
        <v>77.675543083131799</v>
      </c>
      <c r="L39" s="50"/>
      <c r="M39" s="44"/>
      <c r="N39" s="29"/>
      <c r="O39" s="30"/>
      <c r="P39" s="27"/>
      <c r="Q39" s="30"/>
      <c r="R39" s="27"/>
      <c r="S39" s="47"/>
    </row>
    <row r="40" spans="1:19" s="45" customFormat="1" ht="15.75" x14ac:dyDescent="0.25">
      <c r="A40" s="49">
        <v>703</v>
      </c>
      <c r="B40" s="40" t="s">
        <v>203</v>
      </c>
      <c r="C40" s="96">
        <v>164734.47</v>
      </c>
      <c r="D40" s="96"/>
      <c r="E40" s="96">
        <v>166114.17000000001</v>
      </c>
      <c r="F40" s="96">
        <v>98865.49</v>
      </c>
      <c r="G40" s="14"/>
      <c r="H40" s="11">
        <f t="shared" si="0"/>
        <v>59.516590306534354</v>
      </c>
      <c r="L40" s="50"/>
      <c r="M40" s="44"/>
      <c r="N40" s="29"/>
      <c r="O40" s="30"/>
      <c r="P40" s="27"/>
      <c r="Q40" s="30"/>
      <c r="R40" s="27"/>
      <c r="S40" s="47"/>
    </row>
    <row r="41" spans="1:19" s="45" customFormat="1" ht="15.75" x14ac:dyDescent="0.25">
      <c r="A41" s="49">
        <v>707</v>
      </c>
      <c r="B41" s="40" t="s">
        <v>117</v>
      </c>
      <c r="C41" s="96">
        <v>32683.9</v>
      </c>
      <c r="D41" s="96"/>
      <c r="E41" s="96">
        <v>32683.89</v>
      </c>
      <c r="F41" s="96">
        <v>12103.24</v>
      </c>
      <c r="G41" s="14"/>
      <c r="H41" s="11">
        <f t="shared" si="0"/>
        <v>37.031210177246344</v>
      </c>
      <c r="L41" s="18"/>
      <c r="M41" s="19"/>
      <c r="N41" s="42"/>
      <c r="O41" s="21"/>
      <c r="P41" s="21"/>
      <c r="Q41" s="21"/>
      <c r="R41" s="27"/>
      <c r="S41" s="47"/>
    </row>
    <row r="42" spans="1:19" s="45" customFormat="1" ht="15.75" x14ac:dyDescent="0.25">
      <c r="A42" s="49">
        <v>709</v>
      </c>
      <c r="B42" s="40" t="s">
        <v>118</v>
      </c>
      <c r="C42" s="96">
        <v>38861.75</v>
      </c>
      <c r="D42" s="96"/>
      <c r="E42" s="96">
        <v>38927.75</v>
      </c>
      <c r="F42" s="96">
        <v>22492.19</v>
      </c>
      <c r="G42" s="14"/>
      <c r="H42" s="11">
        <f t="shared" si="0"/>
        <v>57.779321948995253</v>
      </c>
      <c r="L42" s="51"/>
      <c r="M42" s="44"/>
      <c r="N42" s="38"/>
      <c r="O42" s="30"/>
      <c r="P42" s="27"/>
      <c r="Q42" s="30"/>
      <c r="R42" s="27"/>
      <c r="S42" s="47"/>
    </row>
    <row r="43" spans="1:19" s="45" customFormat="1" ht="15.75" x14ac:dyDescent="0.25">
      <c r="A43" s="39">
        <v>800</v>
      </c>
      <c r="B43" s="5" t="s">
        <v>119</v>
      </c>
      <c r="C43" s="94">
        <f>SUM(C44:C45)</f>
        <v>96105.29</v>
      </c>
      <c r="D43" s="94"/>
      <c r="E43" s="94">
        <f>SUM(E44:E45)</f>
        <v>96617.69</v>
      </c>
      <c r="F43" s="94">
        <f>SUM(F44:F45)</f>
        <v>55554.310000000005</v>
      </c>
      <c r="G43" s="6"/>
      <c r="H43" s="7">
        <f t="shared" si="0"/>
        <v>57.499108082588194</v>
      </c>
      <c r="L43" s="51"/>
      <c r="M43" s="44"/>
      <c r="N43" s="38"/>
      <c r="O43" s="30"/>
      <c r="P43" s="30"/>
      <c r="Q43" s="30"/>
      <c r="R43" s="27"/>
      <c r="S43" s="47"/>
    </row>
    <row r="44" spans="1:19" s="45" customFormat="1" ht="15.75" x14ac:dyDescent="0.25">
      <c r="A44" s="49">
        <v>801</v>
      </c>
      <c r="B44" s="40" t="s">
        <v>120</v>
      </c>
      <c r="C44" s="96">
        <v>71890.509999999995</v>
      </c>
      <c r="D44" s="96"/>
      <c r="E44" s="96">
        <v>72402.91</v>
      </c>
      <c r="F44" s="96">
        <v>41482.300000000003</v>
      </c>
      <c r="G44" s="14"/>
      <c r="H44" s="11">
        <f t="shared" si="0"/>
        <v>57.293691648581522</v>
      </c>
      <c r="L44" s="51"/>
      <c r="M44" s="44"/>
      <c r="N44" s="38"/>
      <c r="O44" s="30"/>
      <c r="P44" s="30"/>
      <c r="Q44" s="30"/>
      <c r="R44" s="27"/>
      <c r="S44" s="47"/>
    </row>
    <row r="45" spans="1:19" s="45" customFormat="1" ht="17.25" customHeight="1" x14ac:dyDescent="0.25">
      <c r="A45" s="49">
        <v>804</v>
      </c>
      <c r="B45" s="40" t="s">
        <v>121</v>
      </c>
      <c r="C45" s="96">
        <v>24214.78</v>
      </c>
      <c r="D45" s="96"/>
      <c r="E45" s="96">
        <v>24214.78</v>
      </c>
      <c r="F45" s="96">
        <v>14072.01</v>
      </c>
      <c r="G45" s="14"/>
      <c r="H45" s="11">
        <f t="shared" si="0"/>
        <v>58.113309309438286</v>
      </c>
      <c r="L45" s="51"/>
      <c r="M45" s="44"/>
      <c r="N45" s="38"/>
      <c r="O45" s="30"/>
      <c r="P45" s="27"/>
      <c r="Q45" s="30"/>
      <c r="R45" s="27"/>
      <c r="S45" s="47"/>
    </row>
    <row r="46" spans="1:19" s="45" customFormat="1" ht="15.75" x14ac:dyDescent="0.25">
      <c r="A46" s="52">
        <v>900</v>
      </c>
      <c r="B46" s="5" t="s">
        <v>122</v>
      </c>
      <c r="C46" s="94">
        <f>SUM(C47:C47)</f>
        <v>338.21</v>
      </c>
      <c r="D46" s="94"/>
      <c r="E46" s="94">
        <f>SUM(E47:E47)</f>
        <v>338.21</v>
      </c>
      <c r="F46" s="94">
        <f>SUM(F47:F47)</f>
        <v>0</v>
      </c>
      <c r="G46" s="6"/>
      <c r="H46" s="11">
        <f t="shared" si="0"/>
        <v>0</v>
      </c>
      <c r="L46" s="41"/>
      <c r="M46" s="19"/>
      <c r="N46" s="42"/>
      <c r="O46" s="21"/>
      <c r="P46" s="21"/>
      <c r="Q46" s="21"/>
      <c r="R46" s="27"/>
      <c r="S46" s="47"/>
    </row>
    <row r="47" spans="1:19" s="45" customFormat="1" ht="15.75" x14ac:dyDescent="0.25">
      <c r="A47" s="49">
        <v>909</v>
      </c>
      <c r="B47" s="40" t="s">
        <v>123</v>
      </c>
      <c r="C47" s="96">
        <v>338.21</v>
      </c>
      <c r="D47" s="96"/>
      <c r="E47" s="96">
        <v>338.21</v>
      </c>
      <c r="F47" s="96">
        <v>0</v>
      </c>
      <c r="G47" s="14"/>
      <c r="H47" s="11">
        <f t="shared" si="0"/>
        <v>0</v>
      </c>
      <c r="L47" s="51"/>
      <c r="M47" s="44"/>
      <c r="N47" s="38"/>
      <c r="O47" s="30"/>
      <c r="P47" s="30"/>
      <c r="Q47" s="30"/>
      <c r="R47" s="27"/>
      <c r="S47" s="47"/>
    </row>
    <row r="48" spans="1:19" s="45" customFormat="1" ht="15.75" x14ac:dyDescent="0.25">
      <c r="A48" s="53">
        <v>1000</v>
      </c>
      <c r="B48" s="5" t="s">
        <v>124</v>
      </c>
      <c r="C48" s="94">
        <f>SUM(C49:C53)</f>
        <v>161509.92000000001</v>
      </c>
      <c r="D48" s="94"/>
      <c r="E48" s="94">
        <f>SUM(E49:E53)</f>
        <v>161509.92000000001</v>
      </c>
      <c r="F48" s="94">
        <f>SUM(F49:F53)</f>
        <v>115069.06</v>
      </c>
      <c r="G48" s="6"/>
      <c r="H48" s="7">
        <f t="shared" si="0"/>
        <v>71.245815736890947</v>
      </c>
      <c r="L48" s="51"/>
      <c r="M48" s="44"/>
      <c r="N48" s="38"/>
      <c r="O48" s="30"/>
      <c r="P48" s="30"/>
      <c r="Q48" s="30"/>
      <c r="R48" s="27"/>
      <c r="S48" s="47"/>
    </row>
    <row r="49" spans="1:19" s="45" customFormat="1" ht="15.75" x14ac:dyDescent="0.25">
      <c r="A49" s="54">
        <v>1001</v>
      </c>
      <c r="B49" s="40" t="s">
        <v>125</v>
      </c>
      <c r="C49" s="96">
        <v>10692.92</v>
      </c>
      <c r="D49" s="96"/>
      <c r="E49" s="96">
        <v>10692.92</v>
      </c>
      <c r="F49" s="96">
        <v>6094.96</v>
      </c>
      <c r="G49" s="14"/>
      <c r="H49" s="11">
        <f t="shared" si="0"/>
        <v>56.999958851277299</v>
      </c>
      <c r="L49" s="55"/>
      <c r="M49" s="19"/>
      <c r="N49" s="42"/>
      <c r="O49" s="21"/>
      <c r="P49" s="22"/>
      <c r="Q49" s="21"/>
      <c r="R49" s="27"/>
      <c r="S49" s="47"/>
    </row>
    <row r="50" spans="1:19" s="45" customFormat="1" ht="15.75" x14ac:dyDescent="0.25">
      <c r="A50" s="54">
        <v>1002</v>
      </c>
      <c r="B50" s="40" t="s">
        <v>126</v>
      </c>
      <c r="C50" s="96">
        <v>3288.93</v>
      </c>
      <c r="D50" s="96"/>
      <c r="E50" s="96">
        <v>3288.93</v>
      </c>
      <c r="F50" s="96">
        <v>2330</v>
      </c>
      <c r="G50" s="14"/>
      <c r="H50" s="11">
        <f t="shared" si="0"/>
        <v>70.843709048231489</v>
      </c>
      <c r="L50" s="51"/>
      <c r="M50" s="44"/>
      <c r="N50" s="38"/>
      <c r="O50" s="30"/>
      <c r="P50" s="30"/>
      <c r="Q50" s="30"/>
      <c r="R50" s="27"/>
      <c r="S50" s="47"/>
    </row>
    <row r="51" spans="1:19" s="56" customFormat="1" ht="15.75" x14ac:dyDescent="0.25">
      <c r="A51" s="54">
        <v>1003</v>
      </c>
      <c r="B51" s="40" t="s">
        <v>127</v>
      </c>
      <c r="C51" s="96">
        <v>136666.16</v>
      </c>
      <c r="D51" s="96"/>
      <c r="E51" s="96">
        <v>136666.16</v>
      </c>
      <c r="F51" s="96">
        <v>99225.48</v>
      </c>
      <c r="G51" s="14"/>
      <c r="H51" s="11">
        <f t="shared" si="0"/>
        <v>72.604278923180402</v>
      </c>
      <c r="L51" s="57"/>
      <c r="M51" s="19"/>
      <c r="N51" s="42"/>
      <c r="O51" s="21"/>
      <c r="P51" s="22"/>
      <c r="Q51" s="21"/>
      <c r="R51" s="27"/>
      <c r="S51" s="58"/>
    </row>
    <row r="52" spans="1:19" s="56" customFormat="1" ht="15.75" x14ac:dyDescent="0.25">
      <c r="A52" s="54">
        <v>1004</v>
      </c>
      <c r="B52" s="40" t="s">
        <v>351</v>
      </c>
      <c r="C52" s="96">
        <v>4735.6000000000004</v>
      </c>
      <c r="D52" s="96"/>
      <c r="E52" s="96">
        <v>4735.6000000000004</v>
      </c>
      <c r="F52" s="96">
        <v>4359.51</v>
      </c>
      <c r="G52" s="14"/>
      <c r="H52" s="11"/>
      <c r="L52" s="57"/>
      <c r="M52" s="19"/>
      <c r="N52" s="42"/>
      <c r="O52" s="21"/>
      <c r="P52" s="22"/>
      <c r="Q52" s="21"/>
      <c r="R52" s="27"/>
      <c r="S52" s="58"/>
    </row>
    <row r="53" spans="1:19" s="45" customFormat="1" ht="15.75" x14ac:dyDescent="0.25">
      <c r="A53" s="54">
        <v>1006</v>
      </c>
      <c r="B53" s="40" t="s">
        <v>128</v>
      </c>
      <c r="C53" s="96">
        <v>6126.31</v>
      </c>
      <c r="D53" s="96"/>
      <c r="E53" s="96">
        <v>6126.31</v>
      </c>
      <c r="F53" s="96">
        <v>3059.11</v>
      </c>
      <c r="G53" s="14"/>
      <c r="H53" s="11">
        <f t="shared" si="0"/>
        <v>49.93397330530123</v>
      </c>
      <c r="L53" s="59"/>
      <c r="M53" s="44"/>
      <c r="N53" s="38"/>
      <c r="O53" s="30"/>
      <c r="P53" s="27"/>
      <c r="Q53" s="30"/>
      <c r="R53" s="27"/>
      <c r="S53" s="47"/>
    </row>
    <row r="54" spans="1:19" s="45" customFormat="1" ht="15.75" x14ac:dyDescent="0.25">
      <c r="A54" s="53">
        <v>1100</v>
      </c>
      <c r="B54" s="5" t="s">
        <v>129</v>
      </c>
      <c r="C54" s="94">
        <f>SUM(C55:C56)</f>
        <v>35824.089999999997</v>
      </c>
      <c r="D54" s="94"/>
      <c r="E54" s="94">
        <f>SUM(E55:E56)</f>
        <v>35824.089999999997</v>
      </c>
      <c r="F54" s="94">
        <f t="shared" ref="F54" si="2">SUM(F55:F56)</f>
        <v>18958.900000000001</v>
      </c>
      <c r="G54" s="6"/>
      <c r="H54" s="7">
        <f t="shared" si="0"/>
        <v>52.922209608115665</v>
      </c>
      <c r="L54" s="59"/>
      <c r="M54" s="44"/>
      <c r="N54" s="38"/>
      <c r="O54" s="30"/>
      <c r="P54" s="30"/>
      <c r="Q54" s="30"/>
      <c r="R54" s="27"/>
      <c r="S54" s="47"/>
    </row>
    <row r="55" spans="1:19" s="45" customFormat="1" ht="15.75" x14ac:dyDescent="0.25">
      <c r="A55" s="54">
        <v>1101</v>
      </c>
      <c r="B55" s="40" t="s">
        <v>130</v>
      </c>
      <c r="C55" s="96">
        <v>24498.21</v>
      </c>
      <c r="D55" s="96"/>
      <c r="E55" s="96">
        <v>24498.21</v>
      </c>
      <c r="F55" s="96">
        <v>13540.26</v>
      </c>
      <c r="G55" s="14"/>
      <c r="H55" s="11">
        <f t="shared" si="0"/>
        <v>55.270405470440501</v>
      </c>
      <c r="L55" s="59"/>
      <c r="M55" s="44"/>
      <c r="N55" s="38"/>
      <c r="O55" s="30"/>
      <c r="P55" s="27"/>
      <c r="Q55" s="30"/>
      <c r="R55" s="27"/>
      <c r="S55" s="47"/>
    </row>
    <row r="56" spans="1:19" s="45" customFormat="1" ht="15.75" x14ac:dyDescent="0.25">
      <c r="A56" s="54">
        <v>1101</v>
      </c>
      <c r="B56" s="40" t="s">
        <v>130</v>
      </c>
      <c r="C56" s="96">
        <v>11325.88</v>
      </c>
      <c r="D56" s="96"/>
      <c r="E56" s="96">
        <v>11325.88</v>
      </c>
      <c r="F56" s="96">
        <v>5418.64</v>
      </c>
      <c r="G56" s="14"/>
      <c r="H56" s="11">
        <f t="shared" ref="H56" si="3">F56/E56*100</f>
        <v>47.842993215538229</v>
      </c>
      <c r="L56" s="59"/>
      <c r="M56" s="44"/>
      <c r="N56" s="38"/>
      <c r="O56" s="30"/>
      <c r="P56" s="27"/>
      <c r="Q56" s="30"/>
      <c r="R56" s="27"/>
      <c r="S56" s="47"/>
    </row>
    <row r="57" spans="1:19" s="45" customFormat="1" ht="15.75" x14ac:dyDescent="0.25">
      <c r="A57" s="53">
        <v>1200</v>
      </c>
      <c r="B57" s="5" t="s">
        <v>131</v>
      </c>
      <c r="C57" s="94">
        <f>SUM(C58+C59)</f>
        <v>2664.8300000000004</v>
      </c>
      <c r="D57" s="94"/>
      <c r="E57" s="94">
        <f>SUM(E58+E59)</f>
        <v>2664.8300000000004</v>
      </c>
      <c r="F57" s="94">
        <f>SUM(F58+F59)</f>
        <v>1704.5</v>
      </c>
      <c r="G57" s="6"/>
      <c r="H57" s="7">
        <f t="shared" si="0"/>
        <v>63.962804381517756</v>
      </c>
      <c r="L57" s="59"/>
      <c r="M57" s="44"/>
      <c r="N57" s="38"/>
      <c r="O57" s="30"/>
      <c r="P57" s="30"/>
      <c r="Q57" s="30"/>
      <c r="R57" s="27"/>
      <c r="S57" s="47"/>
    </row>
    <row r="58" spans="1:19" s="45" customFormat="1" ht="15.75" x14ac:dyDescent="0.25">
      <c r="A58" s="54">
        <v>1201</v>
      </c>
      <c r="B58" s="40" t="s">
        <v>132</v>
      </c>
      <c r="C58" s="96">
        <v>2293.0300000000002</v>
      </c>
      <c r="D58" s="96"/>
      <c r="E58" s="96">
        <v>2293.0300000000002</v>
      </c>
      <c r="F58" s="96">
        <v>1417.5</v>
      </c>
      <c r="G58" s="14"/>
      <c r="H58" s="11">
        <f t="shared" si="0"/>
        <v>61.817769501489295</v>
      </c>
      <c r="L58" s="57"/>
      <c r="M58" s="19"/>
      <c r="N58" s="42"/>
      <c r="O58" s="21"/>
      <c r="P58" s="21"/>
      <c r="Q58" s="21"/>
      <c r="R58" s="27"/>
      <c r="S58" s="47"/>
    </row>
    <row r="59" spans="1:19" s="45" customFormat="1" ht="15.75" x14ac:dyDescent="0.25">
      <c r="A59" s="54">
        <v>1202</v>
      </c>
      <c r="B59" s="40" t="s">
        <v>133</v>
      </c>
      <c r="C59" s="96">
        <v>371.8</v>
      </c>
      <c r="D59" s="96"/>
      <c r="E59" s="96">
        <v>371.8</v>
      </c>
      <c r="F59" s="96">
        <v>287</v>
      </c>
      <c r="G59" s="14"/>
      <c r="H59" s="11">
        <f t="shared" si="0"/>
        <v>77.192038730500272</v>
      </c>
      <c r="L59" s="59"/>
      <c r="M59" s="44"/>
      <c r="N59" s="38"/>
      <c r="O59" s="30"/>
      <c r="P59" s="27"/>
      <c r="Q59" s="30"/>
      <c r="R59" s="27"/>
      <c r="S59" s="47"/>
    </row>
    <row r="60" spans="1:19" s="45" customFormat="1" ht="31.5" x14ac:dyDescent="0.25">
      <c r="A60" s="53">
        <v>1300</v>
      </c>
      <c r="B60" s="5" t="s">
        <v>134</v>
      </c>
      <c r="C60" s="94">
        <f>SUM(C61)</f>
        <v>160.36000000000001</v>
      </c>
      <c r="D60" s="94"/>
      <c r="E60" s="94">
        <f>SUM(E61)</f>
        <v>160.36000000000001</v>
      </c>
      <c r="F60" s="94">
        <f>SUM(F61)</f>
        <v>7.21</v>
      </c>
      <c r="G60" s="6"/>
      <c r="H60" s="7">
        <f t="shared" si="0"/>
        <v>4.4961336991768519</v>
      </c>
      <c r="L60" s="57"/>
      <c r="M60" s="19"/>
      <c r="N60" s="42"/>
      <c r="O60" s="21"/>
      <c r="P60" s="21"/>
      <c r="Q60" s="21"/>
      <c r="R60" s="27"/>
      <c r="S60" s="47"/>
    </row>
    <row r="61" spans="1:19" s="45" customFormat="1" ht="31.5" x14ac:dyDescent="0.25">
      <c r="A61" s="54">
        <v>1301</v>
      </c>
      <c r="B61" s="40" t="s">
        <v>135</v>
      </c>
      <c r="C61" s="96">
        <v>160.36000000000001</v>
      </c>
      <c r="D61" s="96"/>
      <c r="E61" s="96">
        <v>160.36000000000001</v>
      </c>
      <c r="F61" s="96">
        <v>7.21</v>
      </c>
      <c r="G61" s="6"/>
      <c r="H61" s="11">
        <f t="shared" si="0"/>
        <v>4.4961336991768519</v>
      </c>
      <c r="L61" s="59"/>
      <c r="M61" s="44"/>
      <c r="N61" s="38"/>
      <c r="O61" s="30"/>
      <c r="P61" s="27"/>
      <c r="Q61" s="30"/>
      <c r="R61" s="27"/>
      <c r="S61" s="47"/>
    </row>
    <row r="62" spans="1:19" ht="15.75" x14ac:dyDescent="0.25">
      <c r="A62" s="60"/>
      <c r="B62" s="61" t="s">
        <v>136</v>
      </c>
      <c r="C62" s="94">
        <f>SUM(C6+C15+C20+C28+C33+C37+C43+C46+C48+C54+C57+C60)</f>
        <v>2441542.6299999994</v>
      </c>
      <c r="D62" s="94">
        <f>SUM(D6+D15+D20+D28+D33+D37+D43+D46+D48+D54+D57+D60)</f>
        <v>0</v>
      </c>
      <c r="E62" s="94">
        <f>SUM(E6+E15+E20+E28+E33+E37+E43+E46+E48+E54+E57+E60)</f>
        <v>2451189.1199999992</v>
      </c>
      <c r="F62" s="94">
        <f>SUM(F6+F15+F20+F28+F33+F37+F43+F46+F48+F54+F57+F60)</f>
        <v>1615317.23</v>
      </c>
      <c r="G62" s="62"/>
      <c r="H62" s="7">
        <f t="shared" si="0"/>
        <v>65.899330933714353</v>
      </c>
      <c r="L62" s="59"/>
      <c r="M62" s="44"/>
      <c r="N62" s="29"/>
      <c r="O62" s="30"/>
      <c r="P62" s="27"/>
      <c r="Q62" s="30"/>
      <c r="R62" s="27"/>
      <c r="S62" s="17"/>
    </row>
    <row r="63" spans="1:19" ht="15.75" x14ac:dyDescent="0.25">
      <c r="A63" s="2"/>
      <c r="B63" s="2"/>
      <c r="C63" s="2"/>
      <c r="D63" s="2"/>
      <c r="E63" s="2"/>
      <c r="F63" s="63"/>
      <c r="G63" s="2"/>
      <c r="H63" s="2"/>
      <c r="L63" s="57"/>
      <c r="M63" s="19"/>
      <c r="N63" s="42"/>
      <c r="O63" s="21"/>
      <c r="P63" s="21"/>
      <c r="Q63" s="21"/>
      <c r="R63" s="27"/>
      <c r="S63" s="17"/>
    </row>
    <row r="64" spans="1:19" x14ac:dyDescent="0.25">
      <c r="L64" s="65"/>
      <c r="M64" s="65"/>
      <c r="N64" s="65"/>
      <c r="O64" s="65"/>
      <c r="P64" s="65"/>
      <c r="Q64" s="65"/>
      <c r="R64" s="65"/>
      <c r="S64" s="17"/>
    </row>
    <row r="65" spans="1:19" ht="15" customHeight="1" x14ac:dyDescent="0.25">
      <c r="A65" s="112" t="s">
        <v>496</v>
      </c>
      <c r="B65" s="112"/>
      <c r="C65" s="112"/>
      <c r="D65" s="112"/>
      <c r="E65" s="112"/>
      <c r="F65" s="112"/>
      <c r="G65" s="112"/>
      <c r="H65" s="112"/>
      <c r="L65" s="65"/>
      <c r="M65" s="65"/>
      <c r="N65" s="65"/>
      <c r="O65" s="65"/>
      <c r="P65" s="65"/>
      <c r="Q65" s="65"/>
      <c r="R65" s="65"/>
      <c r="S65" s="17"/>
    </row>
    <row r="66" spans="1:19" ht="15.75" x14ac:dyDescent="0.25">
      <c r="A66" s="112"/>
      <c r="B66" s="112"/>
      <c r="C66" s="112"/>
      <c r="D66" s="112"/>
      <c r="E66" s="112"/>
      <c r="F66" s="112"/>
      <c r="G66" s="112"/>
      <c r="H66" s="112"/>
      <c r="L66" s="66"/>
      <c r="M66" s="66"/>
      <c r="N66" s="66"/>
      <c r="O66" s="66"/>
      <c r="P66" s="66"/>
      <c r="Q66" s="66"/>
      <c r="R66" s="66"/>
      <c r="S66" s="17"/>
    </row>
    <row r="67" spans="1:19" ht="12.75" customHeight="1" x14ac:dyDescent="0.25">
      <c r="A67" s="112"/>
      <c r="B67" s="112"/>
      <c r="C67" s="112"/>
      <c r="D67" s="112"/>
      <c r="E67" s="112"/>
      <c r="F67" s="112"/>
      <c r="G67" s="112"/>
      <c r="H67" s="112"/>
      <c r="L67" s="17"/>
      <c r="M67" s="17"/>
      <c r="N67" s="17"/>
      <c r="O67" s="17"/>
      <c r="P67" s="17"/>
      <c r="Q67" s="17"/>
      <c r="R67" s="17"/>
      <c r="S67" s="17"/>
    </row>
    <row r="68" spans="1:19" ht="44.25" customHeight="1" x14ac:dyDescent="0.25">
      <c r="A68" s="112"/>
      <c r="B68" s="112"/>
      <c r="C68" s="112"/>
      <c r="D68" s="112"/>
      <c r="E68" s="112"/>
      <c r="F68" s="112"/>
      <c r="G68" s="112"/>
      <c r="H68" s="112"/>
      <c r="L68" s="67"/>
      <c r="M68" s="67"/>
      <c r="N68" s="67"/>
      <c r="O68" s="67"/>
      <c r="P68" s="67"/>
      <c r="Q68" s="67"/>
      <c r="R68" s="67"/>
      <c r="S68" s="17"/>
    </row>
    <row r="69" spans="1:19" ht="12.75" hidden="1" customHeight="1" x14ac:dyDescent="0.25">
      <c r="A69" s="112"/>
      <c r="B69" s="112"/>
      <c r="C69" s="112"/>
      <c r="D69" s="112"/>
      <c r="E69" s="112"/>
      <c r="F69" s="112"/>
      <c r="G69" s="112"/>
      <c r="H69" s="112"/>
      <c r="L69" s="67"/>
      <c r="M69" s="67"/>
      <c r="N69" s="67"/>
      <c r="O69" s="67"/>
      <c r="P69" s="67"/>
      <c r="Q69" s="67"/>
      <c r="R69" s="67"/>
      <c r="S69" s="17"/>
    </row>
    <row r="70" spans="1:19" ht="12.75" customHeight="1" x14ac:dyDescent="0.25">
      <c r="L70" s="67"/>
      <c r="M70" s="67"/>
      <c r="N70" s="67"/>
      <c r="O70" s="67"/>
      <c r="P70" s="67"/>
      <c r="Q70" s="67"/>
      <c r="R70" s="67"/>
      <c r="S70" s="17"/>
    </row>
    <row r="71" spans="1:19" ht="12.75" customHeight="1" x14ac:dyDescent="0.25">
      <c r="L71" s="67"/>
      <c r="M71" s="67"/>
      <c r="N71" s="67"/>
      <c r="O71" s="67"/>
      <c r="P71" s="67"/>
      <c r="Q71" s="67"/>
      <c r="R71" s="67"/>
      <c r="S71" s="17"/>
    </row>
    <row r="72" spans="1:19" ht="12.75" customHeight="1" x14ac:dyDescent="0.25">
      <c r="L72" s="67"/>
      <c r="M72" s="67"/>
      <c r="N72" s="67"/>
      <c r="O72" s="67"/>
      <c r="P72" s="67"/>
      <c r="Q72" s="67"/>
      <c r="R72" s="67"/>
      <c r="S72" s="17"/>
    </row>
    <row r="73" spans="1:19" x14ac:dyDescent="0.25">
      <c r="L73" s="17"/>
      <c r="M73" s="17"/>
      <c r="N73" s="17"/>
      <c r="O73" s="17"/>
      <c r="P73" s="17"/>
      <c r="Q73" s="17"/>
      <c r="R73" s="17"/>
      <c r="S73" s="17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topLeftCell="A16" workbookViewId="0">
      <selection activeCell="E24" sqref="E24"/>
    </sheetView>
  </sheetViews>
  <sheetFormatPr defaultRowHeight="15" x14ac:dyDescent="0.25"/>
  <cols>
    <col min="2" max="2" width="43.42578125" customWidth="1"/>
    <col min="3" max="3" width="31.28515625" customWidth="1"/>
    <col min="4" max="4" width="13.140625" customWidth="1"/>
    <col min="5" max="5" width="13.42578125" customWidth="1"/>
    <col min="6" max="6" width="14" customWidth="1"/>
  </cols>
  <sheetData>
    <row r="2" spans="1:9" ht="15.75" customHeight="1" x14ac:dyDescent="0.25">
      <c r="A2" s="113" t="s">
        <v>144</v>
      </c>
      <c r="B2" s="113"/>
      <c r="C2" s="113"/>
      <c r="D2" s="113"/>
      <c r="E2" s="113"/>
      <c r="F2" s="113"/>
      <c r="G2" s="74"/>
      <c r="H2" s="74"/>
      <c r="I2" s="74"/>
    </row>
    <row r="3" spans="1:9" ht="15.75" x14ac:dyDescent="0.25">
      <c r="A3" s="113"/>
      <c r="B3" s="113"/>
      <c r="C3" s="113"/>
      <c r="D3" s="113"/>
      <c r="E3" s="113"/>
      <c r="F3" s="113"/>
      <c r="G3" s="74"/>
      <c r="H3" s="74"/>
      <c r="I3" s="74"/>
    </row>
    <row r="4" spans="1:9" ht="15.75" x14ac:dyDescent="0.25">
      <c r="A4" s="114" t="s">
        <v>498</v>
      </c>
      <c r="B4" s="114"/>
      <c r="C4" s="114"/>
      <c r="D4" s="114"/>
      <c r="E4" s="114"/>
      <c r="F4" s="114"/>
    </row>
    <row r="5" spans="1:9" ht="76.5" x14ac:dyDescent="0.25">
      <c r="A5" s="77" t="s">
        <v>145</v>
      </c>
      <c r="B5" s="77" t="s">
        <v>146</v>
      </c>
      <c r="C5" s="77" t="s">
        <v>147</v>
      </c>
      <c r="D5" s="75" t="s">
        <v>274</v>
      </c>
      <c r="E5" s="75" t="s">
        <v>499</v>
      </c>
      <c r="F5" s="75" t="s">
        <v>199</v>
      </c>
    </row>
    <row r="6" spans="1:9" x14ac:dyDescent="0.25">
      <c r="A6" s="78">
        <v>1</v>
      </c>
      <c r="B6" s="79">
        <v>2</v>
      </c>
      <c r="C6" s="79">
        <v>3</v>
      </c>
      <c r="D6" s="100">
        <v>4</v>
      </c>
      <c r="E6" s="76"/>
      <c r="F6" s="76"/>
    </row>
    <row r="7" spans="1:9" ht="31.5" x14ac:dyDescent="0.25">
      <c r="A7" s="80" t="s">
        <v>148</v>
      </c>
      <c r="B7" s="81" t="s">
        <v>149</v>
      </c>
      <c r="C7" s="82" t="s">
        <v>150</v>
      </c>
      <c r="D7" s="104">
        <f>SUM(D8)</f>
        <v>154952.12</v>
      </c>
      <c r="E7" s="104">
        <f>SUM(E8)</f>
        <v>143540.44999999998</v>
      </c>
      <c r="F7" s="89" t="s">
        <v>200</v>
      </c>
    </row>
    <row r="8" spans="1:9" ht="47.25" x14ac:dyDescent="0.25">
      <c r="A8" s="80" t="s">
        <v>151</v>
      </c>
      <c r="B8" s="81" t="s">
        <v>152</v>
      </c>
      <c r="C8" s="82" t="s">
        <v>153</v>
      </c>
      <c r="D8" s="104">
        <f>SUM(D9+D14+D23)</f>
        <v>154952.12</v>
      </c>
      <c r="E8" s="104">
        <f>SUM(E9+E14+E23)</f>
        <v>143540.44999999998</v>
      </c>
      <c r="F8" s="89" t="s">
        <v>200</v>
      </c>
    </row>
    <row r="9" spans="1:9" ht="31.5" x14ac:dyDescent="0.25">
      <c r="A9" s="83" t="s">
        <v>154</v>
      </c>
      <c r="B9" s="84" t="s">
        <v>155</v>
      </c>
      <c r="C9" s="85" t="s">
        <v>156</v>
      </c>
      <c r="D9" s="103">
        <f>SUM(D10-D12)</f>
        <v>0</v>
      </c>
      <c r="E9" s="103">
        <f>SUM(E10-E12)</f>
        <v>0</v>
      </c>
      <c r="F9" s="89" t="s">
        <v>200</v>
      </c>
    </row>
    <row r="10" spans="1:9" ht="49.5" customHeight="1" x14ac:dyDescent="0.25">
      <c r="A10" s="83" t="s">
        <v>157</v>
      </c>
      <c r="B10" s="84" t="s">
        <v>158</v>
      </c>
      <c r="C10" s="85" t="s">
        <v>159</v>
      </c>
      <c r="D10" s="103">
        <f>SUM(D11)</f>
        <v>5000</v>
      </c>
      <c r="E10" s="103">
        <f>SUM(E11)</f>
        <v>0</v>
      </c>
      <c r="F10" s="88" t="s">
        <v>200</v>
      </c>
    </row>
    <row r="11" spans="1:9" ht="47.25" x14ac:dyDescent="0.25">
      <c r="A11" s="83" t="s">
        <v>160</v>
      </c>
      <c r="B11" s="84" t="s">
        <v>161</v>
      </c>
      <c r="C11" s="85" t="s">
        <v>162</v>
      </c>
      <c r="D11" s="103">
        <v>5000</v>
      </c>
      <c r="E11" s="98">
        <v>0</v>
      </c>
      <c r="F11" s="88" t="s">
        <v>200</v>
      </c>
    </row>
    <row r="12" spans="1:9" ht="47.25" x14ac:dyDescent="0.25">
      <c r="A12" s="83" t="s">
        <v>163</v>
      </c>
      <c r="B12" s="84" t="s">
        <v>164</v>
      </c>
      <c r="C12" s="85" t="s">
        <v>165</v>
      </c>
      <c r="D12" s="103">
        <f>SUM(D13)</f>
        <v>5000</v>
      </c>
      <c r="E12" s="103">
        <f>SUM(E13)</f>
        <v>0</v>
      </c>
      <c r="F12" s="88" t="s">
        <v>200</v>
      </c>
    </row>
    <row r="13" spans="1:9" ht="47.25" x14ac:dyDescent="0.25">
      <c r="A13" s="83" t="s">
        <v>166</v>
      </c>
      <c r="B13" s="84" t="s">
        <v>167</v>
      </c>
      <c r="C13" s="86" t="s">
        <v>168</v>
      </c>
      <c r="D13" s="103">
        <v>5000</v>
      </c>
      <c r="E13" s="98">
        <v>0</v>
      </c>
      <c r="F13" s="88" t="s">
        <v>200</v>
      </c>
    </row>
    <row r="14" spans="1:9" ht="47.25" x14ac:dyDescent="0.25">
      <c r="A14" s="83" t="s">
        <v>169</v>
      </c>
      <c r="B14" s="84" t="s">
        <v>170</v>
      </c>
      <c r="C14" s="85" t="s">
        <v>171</v>
      </c>
      <c r="D14" s="103">
        <f>SUM(D15-D17)</f>
        <v>-2417.8500000000004</v>
      </c>
      <c r="E14" s="103">
        <f>SUM(E15-E17)</f>
        <v>-2417.85</v>
      </c>
      <c r="F14" s="88">
        <f>E14/D14</f>
        <v>0.99999999999999978</v>
      </c>
    </row>
    <row r="15" spans="1:9" ht="63" x14ac:dyDescent="0.25">
      <c r="A15" s="83" t="s">
        <v>172</v>
      </c>
      <c r="B15" s="84" t="s">
        <v>173</v>
      </c>
      <c r="C15" s="85" t="s">
        <v>174</v>
      </c>
      <c r="D15" s="103">
        <f>SUM(D16)</f>
        <v>10000</v>
      </c>
      <c r="E15" s="103">
        <f>SUM(E16)</f>
        <v>0</v>
      </c>
      <c r="F15" s="88" t="s">
        <v>200</v>
      </c>
    </row>
    <row r="16" spans="1:9" ht="63" x14ac:dyDescent="0.25">
      <c r="A16" s="83" t="s">
        <v>175</v>
      </c>
      <c r="B16" s="84" t="s">
        <v>176</v>
      </c>
      <c r="C16" s="85" t="s">
        <v>177</v>
      </c>
      <c r="D16" s="103">
        <v>10000</v>
      </c>
      <c r="E16" s="98">
        <v>0</v>
      </c>
      <c r="F16" s="88" t="s">
        <v>200</v>
      </c>
    </row>
    <row r="17" spans="1:6" ht="78.75" x14ac:dyDescent="0.25">
      <c r="A17" s="83" t="s">
        <v>178</v>
      </c>
      <c r="B17" s="84" t="s">
        <v>179</v>
      </c>
      <c r="C17" s="85" t="s">
        <v>180</v>
      </c>
      <c r="D17" s="103">
        <f>SUM(D18)</f>
        <v>12417.85</v>
      </c>
      <c r="E17" s="103">
        <f>SUM(E18)</f>
        <v>2417.85</v>
      </c>
      <c r="F17" s="88">
        <f>E18/D18</f>
        <v>0.19470761846857546</v>
      </c>
    </row>
    <row r="18" spans="1:6" ht="69" customHeight="1" x14ac:dyDescent="0.25">
      <c r="A18" s="83" t="s">
        <v>181</v>
      </c>
      <c r="B18" s="87" t="s">
        <v>182</v>
      </c>
      <c r="C18" s="85" t="s">
        <v>183</v>
      </c>
      <c r="D18" s="103">
        <v>12417.85</v>
      </c>
      <c r="E18" s="98">
        <v>2417.85</v>
      </c>
      <c r="F18" s="88">
        <f>E18/D18</f>
        <v>0.19470761846857546</v>
      </c>
    </row>
    <row r="19" spans="1:6" ht="47.25" x14ac:dyDescent="0.25">
      <c r="A19" s="83" t="s">
        <v>184</v>
      </c>
      <c r="B19" s="84" t="s">
        <v>185</v>
      </c>
      <c r="C19" s="85" t="s">
        <v>186</v>
      </c>
      <c r="D19" s="103">
        <f>SUM(D20)</f>
        <v>0</v>
      </c>
      <c r="E19" s="103">
        <f>SUM(E20)</f>
        <v>0</v>
      </c>
      <c r="F19" s="88" t="s">
        <v>200</v>
      </c>
    </row>
    <row r="20" spans="1:6" ht="127.5" customHeight="1" x14ac:dyDescent="0.25">
      <c r="A20" s="83" t="s">
        <v>187</v>
      </c>
      <c r="B20" s="87" t="s">
        <v>188</v>
      </c>
      <c r="C20" s="85" t="s">
        <v>189</v>
      </c>
      <c r="D20" s="103">
        <v>0</v>
      </c>
      <c r="E20" s="98">
        <v>0</v>
      </c>
      <c r="F20" s="88" t="s">
        <v>200</v>
      </c>
    </row>
    <row r="21" spans="1:6" ht="51" customHeight="1" x14ac:dyDescent="0.25">
      <c r="A21" s="83" t="s">
        <v>190</v>
      </c>
      <c r="B21" s="84" t="s">
        <v>191</v>
      </c>
      <c r="C21" s="85" t="s">
        <v>192</v>
      </c>
      <c r="D21" s="103">
        <f>SUM(D22)</f>
        <v>0</v>
      </c>
      <c r="E21" s="103">
        <f>SUM(E22)</f>
        <v>0</v>
      </c>
      <c r="F21" s="88" t="s">
        <v>200</v>
      </c>
    </row>
    <row r="22" spans="1:6" ht="67.5" customHeight="1" x14ac:dyDescent="0.25">
      <c r="A22" s="83" t="s">
        <v>193</v>
      </c>
      <c r="B22" s="84" t="s">
        <v>194</v>
      </c>
      <c r="C22" s="85" t="s">
        <v>195</v>
      </c>
      <c r="D22" s="103">
        <v>0</v>
      </c>
      <c r="E22" s="105">
        <v>0</v>
      </c>
      <c r="F22" s="88" t="s">
        <v>200</v>
      </c>
    </row>
    <row r="23" spans="1:6" ht="34.5" customHeight="1" x14ac:dyDescent="0.25">
      <c r="A23" s="83" t="s">
        <v>196</v>
      </c>
      <c r="B23" s="84" t="s">
        <v>197</v>
      </c>
      <c r="C23" s="85" t="s">
        <v>198</v>
      </c>
      <c r="D23" s="103">
        <v>157369.97</v>
      </c>
      <c r="E23" s="98">
        <v>145958.29999999999</v>
      </c>
      <c r="F23" s="89" t="s">
        <v>200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workbookViewId="0">
      <selection activeCell="B6" sqref="B6"/>
    </sheetView>
  </sheetViews>
  <sheetFormatPr defaultRowHeight="15" x14ac:dyDescent="0.25"/>
  <cols>
    <col min="1" max="1" width="49.42578125" customWidth="1"/>
    <col min="2" max="2" width="34.85546875" customWidth="1"/>
  </cols>
  <sheetData>
    <row r="2" spans="1:2" ht="18" customHeight="1" x14ac:dyDescent="0.25">
      <c r="A2" s="115" t="s">
        <v>139</v>
      </c>
      <c r="B2" s="115"/>
    </row>
    <row r="3" spans="1:2" s="1" customFormat="1" ht="19.5" customHeight="1" x14ac:dyDescent="0.25">
      <c r="A3" s="115" t="s">
        <v>140</v>
      </c>
      <c r="B3" s="115"/>
    </row>
    <row r="4" spans="1:2" ht="15.75" x14ac:dyDescent="0.25">
      <c r="A4" s="116" t="s">
        <v>497</v>
      </c>
      <c r="B4" s="116"/>
    </row>
    <row r="5" spans="1:2" ht="42.75" x14ac:dyDescent="0.25">
      <c r="A5" s="68" t="s">
        <v>137</v>
      </c>
      <c r="B5" s="69" t="s">
        <v>138</v>
      </c>
    </row>
    <row r="6" spans="1:2" x14ac:dyDescent="0.25">
      <c r="A6" s="70" t="s">
        <v>141</v>
      </c>
      <c r="B6" s="106">
        <v>7758.92</v>
      </c>
    </row>
    <row r="8" spans="1:2" x14ac:dyDescent="0.25">
      <c r="B8" s="1" t="s">
        <v>72</v>
      </c>
    </row>
  </sheetData>
  <mergeCells count="3">
    <mergeCell ref="A2:B2"/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tabSelected="1" workbookViewId="0">
      <selection activeCell="A3" sqref="A3:B3"/>
    </sheetView>
  </sheetViews>
  <sheetFormatPr defaultRowHeight="15" x14ac:dyDescent="0.25"/>
  <cols>
    <col min="1" max="1" width="54" customWidth="1"/>
    <col min="2" max="2" width="17.85546875" customWidth="1"/>
  </cols>
  <sheetData>
    <row r="2" spans="1:2" ht="61.5" customHeight="1" x14ac:dyDescent="0.25">
      <c r="A2" s="117" t="s">
        <v>143</v>
      </c>
      <c r="B2" s="117"/>
    </row>
    <row r="3" spans="1:2" ht="15.75" x14ac:dyDescent="0.25">
      <c r="A3" s="116" t="s">
        <v>498</v>
      </c>
      <c r="B3" s="116"/>
    </row>
    <row r="4" spans="1:2" ht="38.25" x14ac:dyDescent="0.25">
      <c r="A4" s="72" t="s">
        <v>137</v>
      </c>
      <c r="B4" s="73" t="s">
        <v>138</v>
      </c>
    </row>
    <row r="5" spans="1:2" ht="24.75" customHeight="1" x14ac:dyDescent="0.25">
      <c r="A5" s="71" t="s">
        <v>142</v>
      </c>
      <c r="B5" s="107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Воскресенская Татьяна Анатольевна</cp:lastModifiedBy>
  <cp:lastPrinted>2020-09-07T08:22:33Z</cp:lastPrinted>
  <dcterms:created xsi:type="dcterms:W3CDTF">2015-01-16T05:02:30Z</dcterms:created>
  <dcterms:modified xsi:type="dcterms:W3CDTF">2020-09-07T08:23:52Z</dcterms:modified>
</cp:coreProperties>
</file>