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1760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definedNames>
    <definedName name="_xlnm.Print_Area" localSheetId="0">Доходы!#REF!</definedName>
  </definedNames>
  <calcPr calcId="124519"/>
</workbook>
</file>

<file path=xl/calcChain.xml><?xml version="1.0" encoding="utf-8"?>
<calcChain xmlns="http://schemas.openxmlformats.org/spreadsheetml/2006/main">
  <c r="F69" i="4"/>
  <c r="E122"/>
  <c r="E142"/>
  <c r="F149"/>
  <c r="F151"/>
  <c r="F152"/>
  <c r="F153"/>
  <c r="F155"/>
  <c r="F156"/>
  <c r="D154"/>
  <c r="C154"/>
  <c r="D150"/>
  <c r="C150"/>
  <c r="E149"/>
  <c r="D148"/>
  <c r="C148"/>
  <c r="D146"/>
  <c r="C146"/>
  <c r="E145"/>
  <c r="E144"/>
  <c r="D143"/>
  <c r="C143"/>
  <c r="E141"/>
  <c r="E140"/>
  <c r="E139"/>
  <c r="E138"/>
  <c r="E137"/>
  <c r="E136"/>
  <c r="E135"/>
  <c r="D134"/>
  <c r="C134"/>
  <c r="E133"/>
  <c r="E131"/>
  <c r="E130"/>
  <c r="E129"/>
  <c r="E128"/>
  <c r="E127"/>
  <c r="E126"/>
  <c r="D125"/>
  <c r="C125"/>
  <c r="E123"/>
  <c r="E120"/>
  <c r="E119"/>
  <c r="E118"/>
  <c r="E117"/>
  <c r="E116"/>
  <c r="D115"/>
  <c r="E114"/>
  <c r="D113"/>
  <c r="C113"/>
  <c r="D109"/>
  <c r="D106"/>
  <c r="C106"/>
  <c r="C105" s="1"/>
  <c r="E102"/>
  <c r="E101"/>
  <c r="E100"/>
  <c r="E99"/>
  <c r="E97"/>
  <c r="E96"/>
  <c r="E95"/>
  <c r="D93"/>
  <c r="C93"/>
  <c r="E92"/>
  <c r="E91"/>
  <c r="D90"/>
  <c r="C90"/>
  <c r="E89"/>
  <c r="E88"/>
  <c r="E87"/>
  <c r="E86"/>
  <c r="E85"/>
  <c r="E84"/>
  <c r="D83"/>
  <c r="C83"/>
  <c r="E82"/>
  <c r="D80"/>
  <c r="C80"/>
  <c r="E79"/>
  <c r="E78"/>
  <c r="E77"/>
  <c r="E75"/>
  <c r="D74"/>
  <c r="C74"/>
  <c r="E73"/>
  <c r="E72"/>
  <c r="D71"/>
  <c r="C71"/>
  <c r="D68"/>
  <c r="C68"/>
  <c r="E66"/>
  <c r="E65"/>
  <c r="E61"/>
  <c r="D60"/>
  <c r="C60"/>
  <c r="E59"/>
  <c r="D58"/>
  <c r="C58"/>
  <c r="E56"/>
  <c r="E55"/>
  <c r="E53"/>
  <c r="D52"/>
  <c r="D51" s="1"/>
  <c r="C52"/>
  <c r="C51" s="1"/>
  <c r="D49"/>
  <c r="C49"/>
  <c r="E48"/>
  <c r="E47"/>
  <c r="E46"/>
  <c r="D45"/>
  <c r="C45"/>
  <c r="E44"/>
  <c r="D43"/>
  <c r="C43"/>
  <c r="E42"/>
  <c r="E41"/>
  <c r="D40"/>
  <c r="C40"/>
  <c r="E37"/>
  <c r="D36"/>
  <c r="C36"/>
  <c r="E35"/>
  <c r="E34"/>
  <c r="D33"/>
  <c r="C33"/>
  <c r="E32"/>
  <c r="D31"/>
  <c r="C31"/>
  <c r="E29"/>
  <c r="D28"/>
  <c r="C28"/>
  <c r="E27"/>
  <c r="D26"/>
  <c r="C26"/>
  <c r="E24"/>
  <c r="D23"/>
  <c r="C23"/>
  <c r="E21"/>
  <c r="E19"/>
  <c r="D18"/>
  <c r="C18"/>
  <c r="E16"/>
  <c r="E15"/>
  <c r="E14"/>
  <c r="E13"/>
  <c r="D12"/>
  <c r="C12"/>
  <c r="C11" s="1"/>
  <c r="E10"/>
  <c r="E9"/>
  <c r="E8"/>
  <c r="E7"/>
  <c r="D6"/>
  <c r="C6"/>
  <c r="C5" s="1"/>
  <c r="F108"/>
  <c r="F144"/>
  <c r="F37"/>
  <c r="F15"/>
  <c r="F9"/>
  <c r="F145"/>
  <c r="F142"/>
  <c r="F139"/>
  <c r="F138"/>
  <c r="F137"/>
  <c r="F135"/>
  <c r="F133"/>
  <c r="F131"/>
  <c r="F130"/>
  <c r="F129"/>
  <c r="F128"/>
  <c r="F127"/>
  <c r="F126"/>
  <c r="F124"/>
  <c r="F123"/>
  <c r="F122"/>
  <c r="F121"/>
  <c r="F120"/>
  <c r="F119"/>
  <c r="F118"/>
  <c r="F117"/>
  <c r="F116"/>
  <c r="F114"/>
  <c r="F107"/>
  <c r="F104"/>
  <c r="F101"/>
  <c r="F100"/>
  <c r="F99"/>
  <c r="F98"/>
  <c r="F97"/>
  <c r="F96"/>
  <c r="F95"/>
  <c r="F94"/>
  <c r="F91"/>
  <c r="F89"/>
  <c r="F88"/>
  <c r="F87"/>
  <c r="F86"/>
  <c r="F85"/>
  <c r="F84"/>
  <c r="F82"/>
  <c r="F81"/>
  <c r="F79"/>
  <c r="F78"/>
  <c r="F77"/>
  <c r="F75"/>
  <c r="F73"/>
  <c r="F72"/>
  <c r="F70"/>
  <c r="F66"/>
  <c r="F64"/>
  <c r="F63"/>
  <c r="F62"/>
  <c r="F61"/>
  <c r="F59"/>
  <c r="F56"/>
  <c r="F54"/>
  <c r="F53"/>
  <c r="F50"/>
  <c r="F48"/>
  <c r="F47"/>
  <c r="F46"/>
  <c r="F44"/>
  <c r="F42"/>
  <c r="F41"/>
  <c r="F38"/>
  <c r="F35"/>
  <c r="F34"/>
  <c r="F32"/>
  <c r="F29"/>
  <c r="F27"/>
  <c r="F25"/>
  <c r="F24"/>
  <c r="F22"/>
  <c r="F21"/>
  <c r="F20"/>
  <c r="F19"/>
  <c r="F16"/>
  <c r="F14"/>
  <c r="F13"/>
  <c r="F10"/>
  <c r="F8"/>
  <c r="F7"/>
  <c r="E12" l="1"/>
  <c r="E28"/>
  <c r="E74"/>
  <c r="D57"/>
  <c r="E45"/>
  <c r="F52"/>
  <c r="C17"/>
  <c r="E26"/>
  <c r="E40"/>
  <c r="E43"/>
  <c r="F146"/>
  <c r="C57"/>
  <c r="E57" s="1"/>
  <c r="F90"/>
  <c r="E93"/>
  <c r="F154"/>
  <c r="D17"/>
  <c r="C30"/>
  <c r="E36"/>
  <c r="C67"/>
  <c r="F106"/>
  <c r="F125"/>
  <c r="F93"/>
  <c r="E58"/>
  <c r="E80"/>
  <c r="F150"/>
  <c r="D105"/>
  <c r="F105" s="1"/>
  <c r="E23"/>
  <c r="E31"/>
  <c r="E60"/>
  <c r="E134"/>
  <c r="F148"/>
  <c r="E51"/>
  <c r="E6"/>
  <c r="C39"/>
  <c r="D67"/>
  <c r="E67" s="1"/>
  <c r="E113"/>
  <c r="E143"/>
  <c r="E71"/>
  <c r="E148"/>
  <c r="E18"/>
  <c r="E33"/>
  <c r="E52"/>
  <c r="D76"/>
  <c r="C76"/>
  <c r="E83"/>
  <c r="E90"/>
  <c r="E125"/>
  <c r="C132"/>
  <c r="D39"/>
  <c r="F134"/>
  <c r="F143"/>
  <c r="D5"/>
  <c r="D30"/>
  <c r="C115"/>
  <c r="D132"/>
  <c r="D112" s="1"/>
  <c r="F68"/>
  <c r="D11"/>
  <c r="E11" s="1"/>
  <c r="F103"/>
  <c r="F65"/>
  <c r="F51"/>
  <c r="F28"/>
  <c r="F36"/>
  <c r="F40"/>
  <c r="F83"/>
  <c r="F74"/>
  <c r="F33"/>
  <c r="F43"/>
  <c r="F49"/>
  <c r="F141"/>
  <c r="F23"/>
  <c r="F58"/>
  <c r="F71"/>
  <c r="F80"/>
  <c r="F26"/>
  <c r="F31"/>
  <c r="F45"/>
  <c r="F136"/>
  <c r="F140"/>
  <c r="F6"/>
  <c r="F12"/>
  <c r="F18"/>
  <c r="F60"/>
  <c r="F92"/>
  <c r="H11" i="14"/>
  <c r="E17" i="4" l="1"/>
  <c r="F17"/>
  <c r="F67"/>
  <c r="F57"/>
  <c r="E30"/>
  <c r="C4"/>
  <c r="C112"/>
  <c r="C111" s="1"/>
  <c r="E76"/>
  <c r="E39"/>
  <c r="F115"/>
  <c r="E115"/>
  <c r="D111"/>
  <c r="F132"/>
  <c r="E132"/>
  <c r="E5"/>
  <c r="D4"/>
  <c r="F11"/>
  <c r="F30"/>
  <c r="F76"/>
  <c r="F39"/>
  <c r="F55"/>
  <c r="F113"/>
  <c r="F5"/>
  <c r="F102"/>
  <c r="D9" i="15"/>
  <c r="D8" s="1"/>
  <c r="C157" i="4" l="1"/>
  <c r="F112"/>
  <c r="E4"/>
  <c r="E112"/>
  <c r="F111"/>
  <c r="D157"/>
  <c r="E111"/>
  <c r="F110"/>
  <c r="F4"/>
  <c r="H39" i="14"/>
  <c r="F32"/>
  <c r="F57"/>
  <c r="E157" i="4" l="1"/>
  <c r="F157"/>
  <c r="F109"/>
  <c r="C52" i="14"/>
  <c r="D15" i="15"/>
  <c r="F52" i="14"/>
  <c r="E6"/>
  <c r="F147" i="4" l="1"/>
  <c r="H58" i="14"/>
  <c r="H56"/>
  <c r="H55"/>
  <c r="H53"/>
  <c r="H51"/>
  <c r="H50"/>
  <c r="H49"/>
  <c r="H48"/>
  <c r="H46"/>
  <c r="H44"/>
  <c r="H43"/>
  <c r="H41"/>
  <c r="H40"/>
  <c r="H38"/>
  <c r="H37"/>
  <c r="H35"/>
  <c r="H34"/>
  <c r="H33"/>
  <c r="H31"/>
  <c r="H30"/>
  <c r="H29"/>
  <c r="H28"/>
  <c r="H26"/>
  <c r="H25"/>
  <c r="H24"/>
  <c r="H23"/>
  <c r="H22"/>
  <c r="H21"/>
  <c r="H19"/>
  <c r="H18"/>
  <c r="H17"/>
  <c r="H8"/>
  <c r="H14"/>
  <c r="H9"/>
  <c r="H7"/>
  <c r="E57"/>
  <c r="H57" s="1"/>
  <c r="E54"/>
  <c r="E52"/>
  <c r="E47"/>
  <c r="E45"/>
  <c r="E42"/>
  <c r="E36"/>
  <c r="E32"/>
  <c r="E27"/>
  <c r="E20"/>
  <c r="E15"/>
  <c r="F17" i="15"/>
  <c r="F18"/>
  <c r="E19"/>
  <c r="E15"/>
  <c r="E21"/>
  <c r="E17"/>
  <c r="E12"/>
  <c r="E10"/>
  <c r="E9" s="1"/>
  <c r="D21"/>
  <c r="D19"/>
  <c r="D17"/>
  <c r="D14" s="1"/>
  <c r="C57" i="14"/>
  <c r="F54"/>
  <c r="H54" s="1"/>
  <c r="C54"/>
  <c r="F47"/>
  <c r="C47"/>
  <c r="F45"/>
  <c r="C45"/>
  <c r="F42"/>
  <c r="C42"/>
  <c r="F36"/>
  <c r="C36"/>
  <c r="D32"/>
  <c r="D59" s="1"/>
  <c r="C32"/>
  <c r="F27"/>
  <c r="C27"/>
  <c r="F20"/>
  <c r="C20"/>
  <c r="F15"/>
  <c r="C15"/>
  <c r="F6"/>
  <c r="C6"/>
  <c r="E14" i="15" l="1"/>
  <c r="H45" i="14"/>
  <c r="H32"/>
  <c r="H52"/>
  <c r="E8" i="15"/>
  <c r="E7" s="1"/>
  <c r="H42" i="14"/>
  <c r="H47"/>
  <c r="H36"/>
  <c r="H27"/>
  <c r="H20"/>
  <c r="H15"/>
  <c r="H6"/>
  <c r="E59"/>
  <c r="D7" i="15"/>
  <c r="F59" i="14"/>
  <c r="C59"/>
  <c r="H59" l="1"/>
  <c r="F14" i="15"/>
</calcChain>
</file>

<file path=xl/sharedStrings.xml><?xml version="1.0" encoding="utf-8"?>
<sst xmlns="http://schemas.openxmlformats.org/spreadsheetml/2006/main" count="452" uniqueCount="409">
  <si>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</si>
  <si>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</si>
  <si>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</si>
  <si>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</si>
  <si>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</si>
  <si>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</si>
  <si>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</si>
  <si>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Налог на доходы физических лиц</t>
  </si>
  <si>
    <t>182  1  01  02010  01  0000  110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</si>
  <si>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227.1 и 228 Налогового кодекса Российской Федерации</t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</si>
  <si>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</si>
  <si>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</si>
  <si>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</si>
  <si>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</si>
  <si>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</si>
  <si>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</si>
  <si>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000  1  03  00000  00  0000 000</t>
  </si>
  <si>
    <t>НАЛОГИ НА ТОВАРЫ (РАБОТЫ, УСЛУГИ), РЕАЛИЗУЕМЫЕ НА ТЕРРИТОРИИ РОССИЙСКОЙ ФЕДЕРАЦИИ</t>
  </si>
  <si>
    <t>000 1  03  02000  01  0000  110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</si>
  <si>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</si>
  <si>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</si>
  <si>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</si>
  <si>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</si>
  <si>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</si>
  <si>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182  1  05  02010  02  0000  110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</si>
  <si>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</si>
  <si>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</si>
  <si>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</si>
  <si>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</si>
  <si>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</si>
  <si>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</si>
  <si>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</si>
  <si>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</si>
  <si>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000  1  06  00000  00  0000  000</t>
  </si>
  <si>
    <t>НАЛОГИ НА ИМУЩЕСТВО</t>
  </si>
  <si>
    <t>Налог на имущество физических лиц</t>
  </si>
  <si>
    <t>182  1  06  01020  04  0000  110</t>
  </si>
  <si>
    <t>Налог на имущество физических лиц, взимаемый по ставкам, применяемым к объектам налогообложения, расположенным, в границах городских округов</t>
  </si>
  <si>
    <t>Земельный налог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</si>
  <si>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</si>
  <si>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</si>
  <si>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</si>
  <si>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</si>
  <si>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</si>
  <si>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</si>
  <si>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</si>
  <si>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902  1  11  05074  04  0003  120</t>
  </si>
  <si>
    <t>902  1  11  05074  04  0004  120</t>
  </si>
  <si>
    <t>902  1  11  05074  04  0010  120</t>
  </si>
  <si>
    <t>000  1  12  00000  00  0000  000</t>
  </si>
  <si>
    <t>ПЛАТЕЖИ ПРИ ПОЛЬЗОВАНИИ ПРИРОДНЫМИ РЕСУРСАМИ</t>
  </si>
  <si>
    <t>Плата за негативное воздействие на окружающую среду</t>
  </si>
  <si>
    <t>048  1  12  01010  01  6000  120</t>
  </si>
  <si>
    <t>Плата за выбросы загрязняющих веществ в атмосферный воздух стационарными объектами</t>
  </si>
  <si>
    <t>048  1  12  01030  01  6000  120</t>
  </si>
  <si>
    <t>Плата за сбросы загрязняющих веществ в водные объекты</t>
  </si>
  <si>
    <t>048  1  12  01040  01  6000  120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</si>
  <si>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</si>
  <si>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</si>
  <si>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И КОМПЕНСАЦИИ ЗАТРАТ ГОСУДАРСТВА</t>
  </si>
  <si>
    <t>000  1  13  01000  00  0000  130</t>
  </si>
  <si>
    <t>Доходы от оказания платных услуг (работ)</t>
  </si>
  <si>
    <t>901  1  13  01994  04  0004  130</t>
  </si>
  <si>
    <t>00  1  13  02000  00  0000  130</t>
  </si>
  <si>
    <t xml:space="preserve">Доходы от компенсации затрат государства </t>
  </si>
  <si>
    <t>901  1  13  02064  04  0000  130</t>
  </si>
  <si>
    <t>901  1  13  02994  04  0001  130</t>
  </si>
  <si>
    <t>906  1  13  02994  04  0001  130</t>
  </si>
  <si>
    <t>000  1  14  00000  00  0000  000</t>
  </si>
  <si>
    <t>ДОХОДЫ ОТ ПРОДАЖИ МАТЕРИАЛЬНЫХ И НЕМАТЕРИАЛЬНЫХ АКТИВОВ</t>
  </si>
  <si>
    <t>902  1  14  02043  04  0001  410</t>
  </si>
  <si>
    <t>902  1  14  02043  04  0002  410</t>
  </si>
  <si>
    <t>902  1  14  06012  04  0000  430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</si>
  <si>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</si>
  <si>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000  1  16  00000  00  0000  000</t>
  </si>
  <si>
    <t>ШТРАФЫ, САНКЦИИ, ВОЗМЕЩЕНИЕ УЩЕРБА</t>
  </si>
  <si>
    <t>182  1  16  03010  01  6000  140</t>
  </si>
  <si>
    <t>182  1  16  03030  01  6000  140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</si>
  <si>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</si>
  <si>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182  1  16  06000  01  6000  140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</si>
  <si>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</si>
  <si>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</si>
  <si>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141  1  16  08010  01  6000  140</t>
  </si>
  <si>
    <t>321  1  16  25060  01  6000  140</t>
  </si>
  <si>
    <t>Денежные взыскания (штрафы) за нарушение земельного законодательства</t>
  </si>
  <si>
    <t>141  1  16  28000  01  6000  140</t>
  </si>
  <si>
    <t>Cуммы по искам о возмещении вреда, причиненного окружающей среде, подлежащие зачислению в бюджеты городских округов</t>
  </si>
  <si>
    <t>Денежные взыскания (штрафы) и иные суммы за нарушение законодательства Российской Федерации об административных правонарушениях, предусмотренные статьей 20,25 Кодекса Российской Федерации об административных правонарушениях</t>
  </si>
  <si>
    <t>901  1  16  51020  02  0000  140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</si>
  <si>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</si>
  <si>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000  1  16  90040  04  0000  140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</si>
  <si>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</si>
  <si>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в том числе по администраторам:</t>
  </si>
  <si>
    <t>037  1  16  90040  04  0000  140</t>
  </si>
  <si>
    <t>901  1  16  90040  04  0000  140</t>
  </si>
  <si>
    <t>141  1  16  90040  04  6000  140</t>
  </si>
  <si>
    <t>188  1  16  90040  04  6000  140</t>
  </si>
  <si>
    <t>000  1  17  00000  00  0000  140</t>
  </si>
  <si>
    <t>ПРОЧИЕ НЕНАЛОГОВЫЕ ДОХОДЫ</t>
  </si>
  <si>
    <t>000  1  17  01040  04  0000  180</t>
  </si>
  <si>
    <t>Невыясненные поступления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</si>
  <si>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</si>
  <si>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</si>
  <si>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</si>
  <si>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</si>
  <si>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</si>
  <si>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ДОТАЦИИ</t>
  </si>
  <si>
    <t>Дотации бюджетам городских округов на выравнивание бюджетной обеспеченности</t>
  </si>
  <si>
    <t>СУБСИДИИ</t>
  </si>
  <si>
    <t>ПРОЧИЕ субсидии бюджетам городских округов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</si>
  <si>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</si>
  <si>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организацию отдыха детей в каникулярное время</t>
  </si>
  <si>
    <t>Субсидии на выравнивание бюджетной обеспеченности муниципальных районов (городских округов) на реализацию обязательств по вопросам местного значения</t>
  </si>
  <si>
    <t>СУБВЕНЦИИ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</si>
  <si>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</si>
  <si>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</si>
  <si>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государственного полномочия Свердловской области по хранению, комплектованию, учету и использованию  архивных документов, относящихся к государственной собственности Свердловской области</t>
  </si>
  <si>
    <t>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</si>
  <si>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на осуществление 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</si>
  <si>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</si>
  <si>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Прочие субвенции бюджетам городских округов</t>
  </si>
  <si>
    <t>Субвенции на обеспечение государственных гарантий прав граждан на получение дошкольного образования</t>
  </si>
  <si>
    <t>ИТОГО ДОХОДОВ</t>
  </si>
  <si>
    <t>902  1  11  05012  04  0001  120</t>
  </si>
  <si>
    <t>902  1  11  05012  04  0002  120</t>
  </si>
  <si>
    <t>141  1  16  25050  01  6000  140</t>
  </si>
  <si>
    <t xml:space="preserve"> </t>
  </si>
  <si>
    <t>182  1  06  06032  04  0000  110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</si>
  <si>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</si>
  <si>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</si>
  <si>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182  1  06  06042  04  0000  110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</si>
  <si>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</si>
  <si>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</si>
  <si>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</si>
  <si>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000  1  16  25000  00  0000  140</t>
  </si>
  <si>
    <t>000  2  18  04010  04  0000  180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</si>
  <si>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</si>
  <si>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</si>
  <si>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000  1  05  00000  00  0000  000</t>
  </si>
  <si>
    <t>НАЛОГИ НА СОВОКУПНЫЙ ДОХОД</t>
  </si>
  <si>
    <t>106  1  16  90040  04  6000  140</t>
  </si>
  <si>
    <t>188  1  16  30030  01  6000  140</t>
  </si>
  <si>
    <t>Прочие денежные взыскания (штрафы) за правонарушения в области дорожного движения</t>
  </si>
  <si>
    <t>Доходы, поступающие в порядке возмещения расходов, понесенных в связи с эксплуатацией имущества городских округов</t>
  </si>
  <si>
    <t>00  1  16  08000  00  0000  140</t>
  </si>
  <si>
    <t>076  1  16  35020  04 6000  140</t>
  </si>
  <si>
    <t>000  1  16 4 3000  01  6000  140</t>
  </si>
  <si>
    <t>901  2  18  04010  04  0000  180</t>
  </si>
  <si>
    <t>017  1  16  90040  04  0000  140</t>
  </si>
  <si>
    <t>919  1  16  32000  04  0000  140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</si>
  <si>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</si>
  <si>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902  1  11  09044  04  0000  120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</si>
  <si>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</si>
  <si>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на осуществление государственного полномочия Свердловской области по организации проведения мероприятий по предупреждению и ликвидации болезнй животных, их лечению, защите населения от болезней, общих для человека и животных, в части регулирования численности безнадзорных собак</t>
  </si>
  <si>
    <t xml:space="preserve"> Налог, взимаемый в связи с применением упрощенной системы налогообложения</t>
  </si>
  <si>
    <t>182  1  05  01  011  01  0000  110</t>
  </si>
  <si>
    <t>Налог, взимаемый с налогоплательщиков, выбравших в качестве объекта налогообложения доходы</t>
  </si>
  <si>
    <t>182  1  05  01  021  01  0000  110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</si>
  <si>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</si>
  <si>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027  1  16  90040  04  0000  140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</si>
  <si>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</si>
  <si>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</si>
  <si>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</si>
  <si>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</si>
  <si>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</si>
  <si>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</si>
  <si>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</si>
  <si>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</si>
  <si>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</si>
  <si>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</si>
  <si>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</si>
  <si>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</si>
  <si>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r>
      <t>Резервные фонды</t>
    </r>
    <r>
      <rPr>
        <sz val="12"/>
        <rFont val="Calibri"/>
        <family val="2"/>
        <charset val="204"/>
      </rPr>
      <t xml:space="preserve"> ¹*</t>
    </r>
  </si>
  <si>
    <t>Другие общегосударственные вопросы</t>
  </si>
  <si>
    <t>Национальная  безопасность и правоохранительная 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</si>
  <si>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</si>
  <si>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</si>
  <si>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</si>
  <si>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</si>
  <si>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</si>
  <si>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</si>
  <si>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</si>
  <si>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</si>
  <si>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</si>
  <si>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</si>
  <si>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</si>
  <si>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</si>
  <si>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</si>
  <si>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</si>
  <si>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</si>
  <si>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</si>
  <si>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</si>
  <si>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</si>
  <si>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</si>
  <si>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</si>
  <si>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</si>
  <si>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</si>
  <si>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</si>
  <si>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</si>
  <si>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</si>
  <si>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</si>
  <si>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</si>
  <si>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</si>
  <si>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</si>
  <si>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</si>
  <si>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</si>
  <si>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</si>
  <si>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</si>
  <si>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</si>
  <si>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</si>
  <si>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</si>
  <si>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</si>
  <si>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</si>
  <si>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</si>
  <si>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</si>
  <si>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</si>
  <si>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</si>
  <si>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</si>
  <si>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</si>
  <si>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</si>
  <si>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</si>
  <si>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</si>
  <si>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</si>
  <si>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</si>
  <si>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</si>
  <si>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</si>
  <si>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</si>
  <si>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</si>
  <si>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</si>
  <si>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</si>
  <si>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финансирования дефицита бюджетов – всего</t>
  </si>
  <si>
    <t>000 01  00  00  00  00  0000  000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</si>
  <si>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</si>
  <si>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ВНУТРЕННЕГО ФИНАНСИРОВАНИЯ ДЕФИЦИТОВ  БЮДЖЕТОВ</t>
  </si>
  <si>
    <t>919 01  00  00  00  00  0000  000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</si>
  <si>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</si>
  <si>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Кредиты кредитных организаций в валюте  Российской Федерации</t>
  </si>
  <si>
    <t>919 01  02  00  00  00  0000  000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</si>
  <si>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</si>
  <si>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 xml:space="preserve">Получение кредитов от кредитных организаций в валюте Российской Федерации  </t>
  </si>
  <si>
    <t>919  01 02  00  00  00 0000  700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</si>
  <si>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</si>
  <si>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 кредитов от кредитных организаций бюджетами городских округов  в валюте Российской Федерации</t>
  </si>
  <si>
    <t>919  01  02  00  00 04 0000  710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</si>
  <si>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</si>
  <si>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</si>
  <si>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</si>
  <si>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</si>
  <si>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кредитных организаций в валюте Российской  Федерации</t>
  </si>
  <si>
    <t>919  01 02  00  00  04  0000  810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</si>
  <si>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</si>
  <si>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Бюджетные кредиты от других бюджетов бюджетной  системы Российской Федерации</t>
  </si>
  <si>
    <t>919 01  03  00  00  00  0000  000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</si>
  <si>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</si>
  <si>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бюджетных кредитов от других  бюджетов бюджетной системы Российской  Федерации в валюте Российской Федерации</t>
  </si>
  <si>
    <t>919 01  03  00  00  00  0000  700</t>
  </si>
  <si>
    <r>
      <t xml:space="preserve">       </t>
    </r>
    <r>
      <rPr>
        <sz val="11"/>
        <color theme="1"/>
        <rFont val="Times New Roman"/>
        <family val="1"/>
        <charset val="204"/>
      </rPr>
      <t>10.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</si>
  <si>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</si>
  <si>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919 01  03  01  00  04  0000  710</t>
  </si>
  <si>
    <r>
      <t xml:space="preserve">       </t>
    </r>
    <r>
      <rPr>
        <sz val="11"/>
        <color theme="1"/>
        <rFont val="Times New Roman"/>
        <family val="1"/>
        <charset val="204"/>
      </rPr>
      <t>11.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</si>
  <si>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</si>
  <si>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</si>
  <si>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r>
      <t xml:space="preserve">       </t>
    </r>
    <r>
      <rPr>
        <sz val="11"/>
        <color theme="1"/>
        <rFont val="Times New Roman"/>
        <family val="1"/>
        <charset val="204"/>
      </rPr>
      <t>12.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</si>
  <si>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</si>
  <si>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</si>
  <si>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</si>
  <si>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государственных  и муниципальных гарантий в валюте Российской Федерации       </t>
  </si>
  <si>
    <t>919 01  06  04  00  00  0000  000</t>
  </si>
  <si>
    <r>
      <t xml:space="preserve">       </t>
    </r>
    <r>
      <rPr>
        <sz val="12"/>
        <color theme="1"/>
        <rFont val="Times New Roman"/>
        <family val="1"/>
        <charset val="204"/>
      </rPr>
      <t>14.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</si>
  <si>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муниципальных  гарантий городских округов в валюте  Российской Федерации  в случае, если исполнение гарантом муниципальных гарантий ведет к возникновению права  регрессного требования  гаранта к принципалу  либо обусловлено уступкой гаранту прав требования  бенефициара к принципалу   </t>
  </si>
  <si>
    <t>919 01  06  04  01  04  0000  810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</si>
  <si>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</si>
  <si>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внутри страны в валюте Российской Федерации</t>
  </si>
  <si>
    <t>919 01  06  05  00  00  0000  600</t>
  </si>
  <si>
    <r>
      <t xml:space="preserve">       </t>
    </r>
    <r>
      <rPr>
        <sz val="12"/>
        <color theme="1"/>
        <rFont val="Times New Roman"/>
        <family val="1"/>
        <charset val="204"/>
      </rPr>
      <t>16.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</si>
  <si>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</si>
  <si>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919 01  06  05  01  04  0000  640</t>
  </si>
  <si>
    <r>
      <t xml:space="preserve">       </t>
    </r>
    <r>
      <rPr>
        <sz val="11"/>
        <color theme="1"/>
        <rFont val="Times New Roman"/>
        <family val="1"/>
        <charset val="204"/>
      </rPr>
      <t>17.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</si>
  <si>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</si>
  <si>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</si>
  <si>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</si>
  <si>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</si>
  <si>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</si>
  <si>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</si>
  <si>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>160  1  16  08010  01  6000  140</t>
  </si>
  <si>
    <t>045  1  16  90040  04  0000  140</t>
  </si>
  <si>
    <t>Объем средств по решению о бюджете на 2017 год, тыс. руб.</t>
  </si>
  <si>
    <t>Объем средств по решению о бюджете на 2017 год  в тысячах рублей</t>
  </si>
  <si>
    <t xml:space="preserve"> Дополнительное образование детей</t>
  </si>
  <si>
    <t>Сумма бюджетных назначений на 2017 год (в тыс.руб.)</t>
  </si>
  <si>
    <t>182  1  05  01  050  01  1000  110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</si>
  <si>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</si>
  <si>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  </r>
    <r>
      <rPr>
        <sz val="10"/>
        <color indexed="12"/>
        <rFont val="Times New Roman"/>
        <family val="1"/>
        <charset val="204"/>
      </rPr>
      <t>(доходы, получаемые в виде арендной платы за указанные земельные участки)</t>
    </r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</si>
  <si>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  </r>
    <r>
      <rPr>
        <sz val="10"/>
        <color indexed="12"/>
        <rFont val="Times New Roman"/>
        <family val="1"/>
        <charset val="204"/>
      </rPr>
      <t>(средства от продажи права на заключение договоров аренды указанных земельных участков)</t>
    </r>
  </si>
  <si>
    <t xml:space="preserve">902  1  11  05024 04 0001  120 </t>
  </si>
  <si>
    <r>
  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 муниципальных бюджетных и автономных учреждений) </t>
    </r>
    <r>
      <rPr>
        <sz val="10"/>
        <color indexed="12"/>
        <rFont val="Times New Roman"/>
        <family val="1"/>
        <charset val="204"/>
      </rPr>
      <t>(доходы, получаемые в виде арендной платы за указанные земельные участки)</t>
    </r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</si>
  <si>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0"/>
        <color indexed="12"/>
        <rFont val="Times New Roman"/>
        <family val="1"/>
        <charset val="204"/>
      </rPr>
      <t>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  </r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</si>
  <si>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0"/>
        <color indexed="12"/>
        <rFont val="Times New Roman"/>
        <family val="1"/>
        <charset val="204"/>
      </rPr>
      <t>(плата за пользование жилыми помещениями (плата за наём) муниципального жилищного фонда, находящегося в казне городских округов)</t>
    </r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</si>
  <si>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0"/>
        <color indexed="12"/>
        <rFont val="Times New Roman"/>
        <family val="1"/>
        <charset val="204"/>
      </rPr>
      <t>(доходы от сдачи в аренду движимого имущества, находящегося в казне городских округов )</t>
    </r>
  </si>
  <si>
    <r>
      <t xml:space="preserve">Прочие доходы от оказания платных услуг (работ) получателями средств бюджетов городских округов </t>
    </r>
    <r>
      <rPr>
        <sz val="10"/>
        <color indexed="12"/>
        <rFont val="Times New Roman"/>
        <family val="1"/>
        <charset val="204"/>
      </rPr>
      <t xml:space="preserve">(прочие доходы от оказания платных услуг (работ) </t>
    </r>
  </si>
  <si>
    <r>
      <t xml:space="preserve">Прочие доходы от компенсации затрат бюджетов городских округов </t>
    </r>
    <r>
      <rPr>
        <sz val="10"/>
        <color indexed="12"/>
        <rFont val="Times New Roman"/>
        <family val="1"/>
        <charset val="204"/>
      </rPr>
      <t>(возврат дебиторской задолженности прошлых лет)</t>
    </r>
  </si>
  <si>
    <r>
  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sz val="10"/>
        <color indexed="12"/>
        <rFont val="Times New Roman"/>
        <family val="1"/>
        <charset val="204"/>
      </rPr>
      <t xml:space="preserve"> (доходы от реализации объектов нежилого фонда)</t>
    </r>
  </si>
  <si>
    <r>
  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sz val="10"/>
        <color indexed="12"/>
        <rFont val="Times New Roman"/>
        <family val="1"/>
        <charset val="204"/>
      </rPr>
      <t xml:space="preserve"> (прочие доходы от реализации иного имущества,)</t>
    </r>
  </si>
  <si>
    <t>188  1  16 4 3000  01  6000  140</t>
  </si>
  <si>
    <t>000  2  02  10000  00  0000  151</t>
  </si>
  <si>
    <t>919  2  02  15001  04  0000  151</t>
  </si>
  <si>
    <t xml:space="preserve"> 000  2  02  20000  00  0000  151</t>
  </si>
  <si>
    <t>000  2  02  29999  04  0000  151</t>
  </si>
  <si>
    <t>000  2  02  30000  00  0000  151</t>
  </si>
  <si>
    <t>901 2  02  30022  04  0000  151</t>
  </si>
  <si>
    <t>901  2  02  30024  04  0000  151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</si>
  <si>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стррительство жилых помещений в соответствии с федеральным законом о жилищных субсидиях гражданам, выезжающих из районов Крайнего Севера и приравненных к ним местностей</t>
  </si>
  <si>
    <t>901  2  02  35250  04  0000  151</t>
  </si>
  <si>
    <t>Субвенции бюджетам городских округов на оплату жилищно-коммунальных услуг отдельным категориям граждан</t>
  </si>
  <si>
    <t>000  2  02  39999  04  0000  151</t>
  </si>
  <si>
    <t>906  2  02  39999  04  0000  151</t>
  </si>
  <si>
    <t>000  2  19  00000  04  0000  151</t>
  </si>
  <si>
    <t>901  2  19  60010  04  0000  151</t>
  </si>
  <si>
    <t>906  2  19  60010  04  0000  151</t>
  </si>
  <si>
    <t>182  1  05  02020 02  0000  110</t>
  </si>
  <si>
    <t>902  1  16  90040  04  6000  140</t>
  </si>
  <si>
    <t>919  1  13  02994  04  0001  130</t>
  </si>
  <si>
    <r>
      <t xml:space="preserve">Прочие доходы от компенсации затрат бюджетов городских округов </t>
    </r>
    <r>
      <rPr>
        <sz val="10"/>
        <color indexed="12"/>
        <rFont val="Times New Roman"/>
        <family val="1"/>
        <charset val="204"/>
      </rPr>
      <t>(прочие доходы)</t>
    </r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</si>
  <si>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</si>
  <si>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</si>
  <si>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</si>
  <si>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Субсидии из областного бюджета местному бюджету, предоставление которых предусмотрено госпрограммой Свердловской области в сфере строительства до 2024 года, в 2017 году на разработку документации по планировке территории</t>
  </si>
  <si>
    <t>000  2  07  04000  04  0000  180</t>
  </si>
  <si>
    <t>Прочие безвозмездные поступления в бюджеты городских округов</t>
  </si>
  <si>
    <t>901  2  07  04050  04  0000  180</t>
  </si>
  <si>
    <t>182  1  05  01  012  01  3000  110</t>
  </si>
  <si>
    <t>Налог, взимаемый с налогоплательщиков, выбравших в качестве объекта налогооблажения доходы (за налоговые периоды, истекшие до 1 января 2011 года)</t>
  </si>
  <si>
    <t>048  1  12  01020  01  6000  120</t>
  </si>
  <si>
    <t>Плата за выбросы загрязняющих веществ в атмосферный воздух передвижными объектами</t>
  </si>
  <si>
    <t>000  1  14  01000  00  0000  410</t>
  </si>
  <si>
    <t>Доходы от продажи квартир</t>
  </si>
  <si>
    <t>902  1  14  01040  04  0000  410</t>
  </si>
  <si>
    <t>Доходы от продажи квартир, находящихся в собственности городских округов</t>
  </si>
  <si>
    <t>919  1  17  01040  04  0000  180</t>
  </si>
  <si>
    <t>901  2  02  25527  04  0000  151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</si>
  <si>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</si>
  <si>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901  2  02  20051  04  0000  151</t>
  </si>
  <si>
    <t>901  2  02  29999 04  0000  151</t>
  </si>
  <si>
    <t>Субсидии на подготовку молодых граждан к военной службе в 2016 году, предоставление которых предусмотрено государственной программой Свердловской области "Развитие физической культуры, спорта и молодежной политики в Свердловской области до 2020 года"</t>
  </si>
  <si>
    <t>906  2  02  29999 04  0000  151</t>
  </si>
  <si>
    <t>919  2  02  29999 04  0000  151</t>
  </si>
  <si>
    <t>000  2  02  40000  00  0000  151</t>
  </si>
  <si>
    <t>ИНЫЕ МЕЖБЮДЖЕТНЫЕ ТРАНСФЕРТЫ</t>
  </si>
  <si>
    <t>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</si>
  <si>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906  2  18  04010  04  0000  180</t>
  </si>
  <si>
    <t>908  2  18  04010  04  0000  180</t>
  </si>
  <si>
    <t>Возврат остатков субсидий, субвенций и иных межбюджетных трансфертов, имеющих целевое назначение прошлых лет из бюджетов городских округов</t>
  </si>
  <si>
    <t>Рост, снижение (+, -) в тыс. руб.</t>
  </si>
  <si>
    <t>Субсидии на проведение мероприятий по улучшению жилищных условий граждан, проживающих в сельской местности, в том числе молодых семей и молодых специалистов</t>
  </si>
  <si>
    <t>901  2  02  20077  04  0000  151</t>
  </si>
  <si>
    <t>Субсидии из областного бюджета местному бюджету на реализацию мероприятий по переселению граждан из жилых помещений признанных непригодными для проживания</t>
  </si>
  <si>
    <t>901  2  02  20216  04  0000  151</t>
  </si>
  <si>
    <t>Субсидии, предоставление которых предусмотрено государственной программой Свердловской области "Развитие транспорта, дорожного хозяйства, связи и информационных технологий Свердловской области до 2024 года" на капитальный ремонт автомобильных дорог общего пользования местного значения</t>
  </si>
  <si>
    <t>901  2  02  35462  04  0000  151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</si>
  <si>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</si>
  <si>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оборудования, расходные материалы и хозяйственные нужды (за исключением расходов на содержание зданий и коммунальных расходов)</t>
  </si>
  <si>
    <t>Сумма фактического поступления на 01.07.2017 года (в тыс.руб.)</t>
  </si>
  <si>
    <t>Cубсидии на предоставление социальных выплат молодым семьям на приобретение (строительство) жилья</t>
  </si>
  <si>
    <t>908  2  02  49999  04  0000  151</t>
  </si>
  <si>
    <r>
      <t xml:space="preserve">    </t>
    </r>
    <r>
      <rPr>
        <vertAlign val="superscript"/>
        <sz val="12"/>
        <color indexed="8"/>
        <rFont val="Times New Roman"/>
        <family val="1"/>
        <charset val="204"/>
      </rPr>
      <t>1*</t>
    </r>
    <r>
      <rPr>
        <sz val="12"/>
        <color indexed="8"/>
        <rFont val="Times New Roman"/>
        <family val="1"/>
        <charset val="204"/>
      </rPr>
      <t xml:space="preserve"> Примечание:  Общая сумма расходов, осуществленных за счет резервного администрации Невьянского городского округа, составила  6 299,81 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</si>
  <si>
    <t>Исполнение бюджета Невьянского городского округа по состоянию на 01.08.2017 г.</t>
  </si>
  <si>
    <t>000  1  01  02000  01  0000  110</t>
  </si>
  <si>
    <t>100  1  03  02230  01  0000  110</t>
  </si>
  <si>
    <t>100  1  03  02240  01  0000  110</t>
  </si>
  <si>
    <t>100  1  03  02250  01  0000  110</t>
  </si>
  <si>
    <t>100  1  03  02260  01  0000  110</t>
  </si>
  <si>
    <t>000  1  05  01 000  00  0000  110</t>
  </si>
  <si>
    <t>000  1  05  02000  02  0000  110</t>
  </si>
  <si>
    <t>000  1  05  03000  01  0000  110</t>
  </si>
  <si>
    <t>000  1  06  01000  00  0000  110</t>
  </si>
  <si>
    <t>000  1  06  06000  00  0000  110</t>
  </si>
  <si>
    <t>902  1  11  05010  04  0000  120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</si>
  <si>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</si>
  <si>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</si>
  <si>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</si>
  <si>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000  1  11  05070  00  0000  000</t>
  </si>
  <si>
    <t>000  1  11  09000  00  0000  120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</si>
  <si>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</si>
  <si>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000  1  12  01000  01  0000  120</t>
  </si>
  <si>
    <t>902  1  14  02042  04  0000  410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</si>
  <si>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</si>
  <si>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000  1  14  02000  00  0000  410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</si>
  <si>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</si>
  <si>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</si>
  <si>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</si>
  <si>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Субсидии бюджетам городских округов на строительство и реконструкцию спортивных объектов муниципальной собственности, включая малобюджетные физкультурно-спортивные объекты шаговой доступности</t>
  </si>
  <si>
    <t>901  2  02  25555  04  0000  151</t>
  </si>
  <si>
    <t>Субсидии бюджетам городских округов на поддержку муниципальных программ формирования современной городской среды</t>
  </si>
  <si>
    <t xml:space="preserve"> по состоянию на 01.09.2017 года</t>
  </si>
  <si>
    <t>Исполнено    на 01.09.2017г., в тыс. руб.</t>
  </si>
  <si>
    <t>на 01.09.2017г.</t>
  </si>
  <si>
    <t>Исполнение на 01.09.2017г., в тысячах рублей</t>
  </si>
  <si>
    <t>на  01.09.2017г.</t>
  </si>
  <si>
    <t>902  1  08  07150  01  0000  110</t>
  </si>
  <si>
    <t>Государственная пошлина за выдачу разрешения на установку рекламной конструкции</t>
  </si>
  <si>
    <t>318  1  16  90040  04  6000  140</t>
  </si>
  <si>
    <t>000  1  17  05040  04  0000  180</t>
  </si>
  <si>
    <t>Прочие неналоговые доходы бюджетов городских округов</t>
  </si>
  <si>
    <t>901  1  17  05040  04  0000  180</t>
  </si>
  <si>
    <t>906  2  02  25097  04  0000  151</t>
  </si>
  <si>
    <t>Субсидии бюджетам городских округов на создание  в общеобразовательных организациях, расположенных в сельской местности, условий для занятий физической культурой и спортом</t>
  </si>
  <si>
    <t>901 2  02  25127  04  0000  151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</si>
  <si>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 "(ГТО)</t>
  </si>
  <si>
    <t>Субсидии в рамках государственной программы Свердловской области "Повышение инвестиционной привлекательности Свердловской области до 2024 года", в 2017 году на развитие объектов, предназначенных для организации досуга жителей муниципальных образований, расположенных на территории Свердловской области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</si>
</sst>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000"/>
    <numFmt numFmtId="166" formatCode="#,##0.0"/>
    <numFmt numFmtId="167" formatCode="0.0%"/>
    <numFmt numFmtId="168" formatCode="#,##0.00000"/>
  </numFmts>
  <fonts count="4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</cellStyleXfs>
  <cellXfs count="197">
    <xf numFmtId="0" fontId="0" fillId="0" borderId="0" xfId="0"/>
    <xf numFmtId="0" fontId="0" fillId="0" borderId="0" xfId="0"/>
    <xf numFmtId="0" fontId="3" fillId="0" borderId="0" xfId="0" applyFont="1"/>
    <xf numFmtId="0" fontId="13" fillId="0" borderId="0" xfId="0" applyFont="1"/>
    <xf numFmtId="165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justify"/>
    </xf>
    <xf numFmtId="165" fontId="14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vertical="justify" wrapText="1"/>
    </xf>
    <xf numFmtId="0" fontId="0" fillId="0" borderId="0" xfId="0" applyAlignment="1">
      <alignment wrapText="1"/>
    </xf>
    <xf numFmtId="165" fontId="14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justify"/>
    </xf>
    <xf numFmtId="164" fontId="11" fillId="0" borderId="0" xfId="0" applyNumberFormat="1" applyFont="1" applyFill="1" applyBorder="1"/>
    <xf numFmtId="0" fontId="11" fillId="0" borderId="0" xfId="0" applyFont="1" applyBorder="1"/>
    <xf numFmtId="164" fontId="11" fillId="0" borderId="0" xfId="0" applyNumberFormat="1" applyFont="1" applyBorder="1"/>
    <xf numFmtId="165" fontId="14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vertical="justify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164" fontId="14" fillId="0" borderId="0" xfId="0" applyNumberFormat="1" applyFont="1" applyBorder="1"/>
    <xf numFmtId="165" fontId="14" fillId="0" borderId="0" xfId="0" applyNumberFormat="1" applyFont="1" applyBorder="1" applyAlignment="1">
      <alignment horizontal="center"/>
    </xf>
    <xf numFmtId="164" fontId="14" fillId="0" borderId="0" xfId="0" applyNumberFormat="1" applyFont="1" applyFill="1" applyBorder="1"/>
    <xf numFmtId="0" fontId="14" fillId="0" borderId="0" xfId="0" applyFont="1" applyBorder="1"/>
    <xf numFmtId="165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justify" wrapText="1"/>
    </xf>
    <xf numFmtId="165" fontId="11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vertical="justify" wrapText="1"/>
    </xf>
    <xf numFmtId="0" fontId="11" fillId="0" borderId="0" xfId="0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14" fillId="0" borderId="0" xfId="0" applyFont="1" applyFill="1" applyBorder="1"/>
    <xf numFmtId="165" fontId="1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vertical="justify"/>
    </xf>
    <xf numFmtId="165" fontId="11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4" fillId="0" borderId="1" xfId="0" applyFont="1" applyFill="1" applyBorder="1" applyAlignment="1">
      <alignment vertical="justify" wrapText="1"/>
    </xf>
    <xf numFmtId="0" fontId="14" fillId="0" borderId="0" xfId="0" applyFont="1" applyBorder="1" applyAlignment="1">
      <alignment vertical="justify"/>
    </xf>
    <xf numFmtId="0" fontId="16" fillId="0" borderId="0" xfId="0" applyFont="1"/>
    <xf numFmtId="0" fontId="14" fillId="0" borderId="0" xfId="0" applyFont="1" applyFill="1" applyBorder="1" applyAlignment="1">
      <alignment vertical="justify" wrapText="1"/>
    </xf>
    <xf numFmtId="0" fontId="16" fillId="0" borderId="0" xfId="0" applyFont="1" applyBorder="1"/>
    <xf numFmtId="165" fontId="14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/>
    </xf>
    <xf numFmtId="165" fontId="14" fillId="0" borderId="0" xfId="0" applyNumberFormat="1" applyFont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7" fillId="0" borderId="0" xfId="0" applyFont="1"/>
    <xf numFmtId="0" fontId="11" fillId="0" borderId="0" xfId="0" applyFont="1" applyBorder="1" applyAlignment="1">
      <alignment horizontal="center"/>
    </xf>
    <xf numFmtId="0" fontId="17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1" xfId="0" applyFont="1" applyFill="1" applyBorder="1"/>
    <xf numFmtId="0" fontId="18" fillId="0" borderId="1" xfId="0" applyFont="1" applyFill="1" applyBorder="1" applyAlignment="1">
      <alignment vertical="justify"/>
    </xf>
    <xf numFmtId="0" fontId="3" fillId="0" borderId="0" xfId="0" applyFont="1" applyFill="1"/>
    <xf numFmtId="0" fontId="0" fillId="0" borderId="0" xfId="0" applyFill="1"/>
    <xf numFmtId="0" fontId="3" fillId="0" borderId="0" xfId="0" applyFont="1" applyBorder="1"/>
    <xf numFmtId="0" fontId="11" fillId="0" borderId="0" xfId="0" applyFont="1" applyFill="1" applyBorder="1" applyAlignment="1"/>
    <xf numFmtId="0" fontId="19" fillId="0" borderId="0" xfId="1" applyNumberFormat="1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center" vertical="top" wrapText="1"/>
    </xf>
    <xf numFmtId="3" fontId="22" fillId="0" borderId="1" xfId="0" applyNumberFormat="1" applyFont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166" fontId="14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center" vertical="top" wrapText="1"/>
    </xf>
    <xf numFmtId="3" fontId="25" fillId="0" borderId="1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5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left" vertical="top" wrapText="1" indent="2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horizontal="center" vertical="top"/>
    </xf>
    <xf numFmtId="0" fontId="32" fillId="0" borderId="1" xfId="0" applyFont="1" applyBorder="1" applyAlignment="1">
      <alignment horizontal="left" vertical="top" wrapText="1" indent="2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vertical="top"/>
    </xf>
    <xf numFmtId="0" fontId="27" fillId="0" borderId="1" xfId="0" applyFont="1" applyBorder="1" applyAlignment="1">
      <alignment vertical="top" wrapText="1"/>
    </xf>
    <xf numFmtId="167" fontId="27" fillId="0" borderId="2" xfId="0" applyNumberFormat="1" applyFont="1" applyBorder="1" applyAlignment="1">
      <alignment horizontal="center" vertical="top"/>
    </xf>
    <xf numFmtId="167" fontId="27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6" fontId="19" fillId="0" borderId="1" xfId="0" applyNumberFormat="1" applyFont="1" applyFill="1" applyBorder="1" applyAlignment="1">
      <alignment horizontal="right"/>
    </xf>
    <xf numFmtId="4" fontId="11" fillId="0" borderId="1" xfId="0" applyNumberFormat="1" applyFont="1" applyFill="1" applyBorder="1"/>
    <xf numFmtId="4" fontId="11" fillId="0" borderId="1" xfId="0" applyNumberFormat="1" applyFont="1" applyBorder="1"/>
    <xf numFmtId="4" fontId="14" fillId="0" borderId="1" xfId="0" applyNumberFormat="1" applyFont="1" applyFill="1" applyBorder="1" applyAlignment="1">
      <alignment wrapText="1"/>
    </xf>
    <xf numFmtId="4" fontId="14" fillId="0" borderId="1" xfId="0" applyNumberFormat="1" applyFont="1" applyBorder="1" applyAlignment="1">
      <alignment wrapText="1"/>
    </xf>
    <xf numFmtId="4" fontId="14" fillId="0" borderId="1" xfId="0" applyNumberFormat="1" applyFont="1" applyFill="1" applyBorder="1"/>
    <xf numFmtId="4" fontId="14" fillId="0" borderId="1" xfId="0" applyNumberFormat="1" applyFont="1" applyBorder="1"/>
    <xf numFmtId="4" fontId="14" fillId="3" borderId="1" xfId="0" applyNumberFormat="1" applyFont="1" applyFill="1" applyBorder="1"/>
    <xf numFmtId="4" fontId="11" fillId="0" borderId="1" xfId="0" applyNumberFormat="1" applyFont="1" applyFill="1" applyBorder="1" applyAlignment="1">
      <alignment vertical="top"/>
    </xf>
    <xf numFmtId="4" fontId="11" fillId="0" borderId="1" xfId="0" applyNumberFormat="1" applyFont="1" applyBorder="1" applyAlignment="1">
      <alignment vertical="top"/>
    </xf>
    <xf numFmtId="4" fontId="31" fillId="0" borderId="1" xfId="0" applyNumberFormat="1" applyFont="1" applyBorder="1" applyAlignment="1">
      <alignment horizontal="right" vertical="top" wrapText="1"/>
    </xf>
    <xf numFmtId="4" fontId="27" fillId="0" borderId="1" xfId="0" applyNumberFormat="1" applyFont="1" applyBorder="1" applyAlignment="1">
      <alignment horizontal="right" vertical="top" wrapText="1"/>
    </xf>
    <xf numFmtId="0" fontId="3" fillId="2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0" fontId="3" fillId="2" borderId="1" xfId="3" applyFont="1" applyFill="1" applyBorder="1" applyAlignment="1">
      <alignment vertical="top"/>
    </xf>
    <xf numFmtId="0" fontId="5" fillId="2" borderId="1" xfId="0" applyNumberFormat="1" applyFont="1" applyFill="1" applyBorder="1" applyAlignment="1">
      <alignment horizontal="justify" vertical="top"/>
    </xf>
    <xf numFmtId="0" fontId="3" fillId="2" borderId="1" xfId="3" applyNumberFormat="1" applyFont="1" applyFill="1" applyBorder="1" applyAlignment="1">
      <alignment horizontal="justify" vertical="top" wrapText="1"/>
    </xf>
    <xf numFmtId="0" fontId="39" fillId="2" borderId="1" xfId="3" applyFont="1" applyFill="1" applyBorder="1" applyAlignment="1">
      <alignment vertical="top"/>
    </xf>
    <xf numFmtId="0" fontId="4" fillId="2" borderId="1" xfId="3" applyFont="1" applyFill="1" applyBorder="1" applyAlignment="1">
      <alignment horizontal="justify" vertical="top"/>
    </xf>
    <xf numFmtId="0" fontId="8" fillId="2" borderId="1" xfId="3" applyFont="1" applyFill="1" applyBorder="1" applyAlignment="1">
      <alignment vertical="top"/>
    </xf>
    <xf numFmtId="0" fontId="3" fillId="2" borderId="1" xfId="3" applyFont="1" applyFill="1" applyBorder="1" applyAlignment="1">
      <alignment horizontal="justify" vertical="top"/>
    </xf>
    <xf numFmtId="0" fontId="8" fillId="2" borderId="1" xfId="3" applyFont="1" applyFill="1" applyBorder="1" applyAlignment="1">
      <alignment horizontal="justify" vertical="top"/>
    </xf>
    <xf numFmtId="0" fontId="3" fillId="2" borderId="1" xfId="3" applyFont="1" applyFill="1" applyBorder="1" applyAlignment="1">
      <alignment horizontal="justify" vertical="top" wrapText="1"/>
    </xf>
    <xf numFmtId="4" fontId="31" fillId="0" borderId="1" xfId="0" applyNumberFormat="1" applyFont="1" applyFill="1" applyBorder="1" applyAlignment="1">
      <alignment horizontal="right" vertical="top" wrapText="1"/>
    </xf>
    <xf numFmtId="4" fontId="27" fillId="0" borderId="1" xfId="0" applyNumberFormat="1" applyFont="1" applyFill="1" applyBorder="1" applyAlignment="1">
      <alignment horizontal="right" vertical="top" wrapText="1"/>
    </xf>
    <xf numFmtId="4" fontId="27" fillId="0" borderId="1" xfId="0" applyNumberFormat="1" applyFont="1" applyFill="1" applyBorder="1" applyAlignment="1">
      <alignment vertical="top"/>
    </xf>
    <xf numFmtId="4" fontId="27" fillId="0" borderId="2" xfId="0" applyNumberFormat="1" applyFont="1" applyFill="1" applyBorder="1" applyAlignment="1">
      <alignment horizontal="right" vertical="top"/>
    </xf>
    <xf numFmtId="0" fontId="11" fillId="0" borderId="1" xfId="0" applyFont="1" applyFill="1" applyBorder="1"/>
    <xf numFmtId="164" fontId="11" fillId="0" borderId="1" xfId="0" applyNumberFormat="1" applyFont="1" applyFill="1" applyBorder="1"/>
    <xf numFmtId="0" fontId="14" fillId="0" borderId="1" xfId="0" applyFont="1" applyFill="1" applyBorder="1" applyAlignment="1">
      <alignment wrapText="1"/>
    </xf>
    <xf numFmtId="164" fontId="14" fillId="0" borderId="1" xfId="0" applyNumberFormat="1" applyFont="1" applyFill="1" applyBorder="1"/>
    <xf numFmtId="0" fontId="11" fillId="0" borderId="1" xfId="0" applyFont="1" applyFill="1" applyBorder="1" applyAlignment="1">
      <alignment vertical="top"/>
    </xf>
    <xf numFmtId="164" fontId="11" fillId="0" borderId="1" xfId="0" applyNumberFormat="1" applyFont="1" applyFill="1" applyBorder="1" applyAlignment="1">
      <alignment vertical="top"/>
    </xf>
    <xf numFmtId="0" fontId="3" fillId="2" borderId="1" xfId="3" applyFont="1" applyFill="1" applyBorder="1" applyAlignment="1">
      <alignment vertical="top" wrapText="1"/>
    </xf>
    <xf numFmtId="0" fontId="0" fillId="2" borderId="0" xfId="0" applyFill="1"/>
    <xf numFmtId="0" fontId="8" fillId="2" borderId="1" xfId="1" applyFont="1" applyFill="1" applyBorder="1" applyAlignment="1">
      <alignment vertical="top" wrapText="1"/>
    </xf>
    <xf numFmtId="0" fontId="8" fillId="2" borderId="1" xfId="1" applyFont="1" applyFill="1" applyBorder="1" applyAlignment="1">
      <alignment vertical="top"/>
    </xf>
    <xf numFmtId="0" fontId="8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/>
    </xf>
    <xf numFmtId="0" fontId="4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/>
    </xf>
    <xf numFmtId="0" fontId="4" fillId="2" borderId="1" xfId="3" applyFont="1" applyFill="1" applyBorder="1" applyAlignment="1">
      <alignment vertical="top" wrapText="1"/>
    </xf>
    <xf numFmtId="2" fontId="4" fillId="2" borderId="1" xfId="3" applyNumberFormat="1" applyFont="1" applyFill="1" applyBorder="1" applyAlignment="1">
      <alignment horizontal="right"/>
    </xf>
    <xf numFmtId="0" fontId="4" fillId="2" borderId="1" xfId="3" applyFont="1" applyFill="1" applyBorder="1" applyAlignment="1">
      <alignment horizontal="justify"/>
    </xf>
    <xf numFmtId="2" fontId="3" fillId="2" borderId="1" xfId="3" applyNumberFormat="1" applyFont="1" applyFill="1" applyBorder="1" applyAlignment="1">
      <alignment horizontal="right"/>
    </xf>
    <xf numFmtId="0" fontId="4" fillId="2" borderId="1" xfId="3" applyFont="1" applyFill="1" applyBorder="1" applyAlignment="1">
      <alignment horizontal="justify" vertical="top" wrapText="1"/>
    </xf>
    <xf numFmtId="0" fontId="3" fillId="2" borderId="1" xfId="1" applyFont="1" applyFill="1" applyBorder="1" applyAlignment="1">
      <alignment horizontal="justify" vertical="top"/>
    </xf>
    <xf numFmtId="0" fontId="5" fillId="2" borderId="1" xfId="0" applyFont="1" applyFill="1" applyBorder="1" applyAlignment="1">
      <alignment vertical="top" wrapText="1"/>
    </xf>
    <xf numFmtId="2" fontId="3" fillId="2" borderId="1" xfId="3" applyNumberFormat="1" applyFont="1" applyFill="1" applyBorder="1" applyAlignment="1">
      <alignment horizontal="center"/>
    </xf>
    <xf numFmtId="2" fontId="4" fillId="2" borderId="1" xfId="3" applyNumberFormat="1" applyFont="1" applyFill="1" applyBorder="1" applyAlignment="1">
      <alignment horizontal="right" wrapText="1"/>
    </xf>
    <xf numFmtId="2" fontId="35" fillId="2" borderId="1" xfId="0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0" fontId="37" fillId="2" borderId="0" xfId="0" applyFont="1" applyFill="1" applyAlignment="1">
      <alignment vertical="top" wrapText="1"/>
    </xf>
    <xf numFmtId="4" fontId="3" fillId="2" borderId="1" xfId="3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vertical="top" wrapText="1"/>
    </xf>
    <xf numFmtId="0" fontId="4" fillId="2" borderId="1" xfId="3" applyNumberFormat="1" applyFont="1" applyFill="1" applyBorder="1" applyAlignment="1">
      <alignment horizontal="justify" vertical="top" wrapText="1"/>
    </xf>
    <xf numFmtId="4" fontId="4" fillId="2" borderId="1" xfId="3" applyNumberFormat="1" applyFont="1" applyFill="1" applyBorder="1" applyAlignment="1">
      <alignment horizontal="right"/>
    </xf>
    <xf numFmtId="0" fontId="41" fillId="2" borderId="0" xfId="0" applyFont="1" applyFill="1"/>
    <xf numFmtId="0" fontId="3" fillId="2" borderId="2" xfId="3" applyFont="1" applyFill="1" applyBorder="1" applyAlignment="1">
      <alignment horizontal="justify" vertical="top" wrapText="1"/>
    </xf>
    <xf numFmtId="2" fontId="3" fillId="2" borderId="2" xfId="3" applyNumberFormat="1" applyFont="1" applyFill="1" applyBorder="1" applyAlignment="1">
      <alignment horizontal="right"/>
    </xf>
    <xf numFmtId="0" fontId="4" fillId="2" borderId="2" xfId="3" applyFont="1" applyFill="1" applyBorder="1" applyAlignment="1">
      <alignment horizontal="justify"/>
    </xf>
    <xf numFmtId="0" fontId="4" fillId="2" borderId="2" xfId="3" applyFont="1" applyFill="1" applyBorder="1" applyAlignment="1">
      <alignment horizontal="justify" vertical="top" wrapText="1"/>
    </xf>
    <xf numFmtId="2" fontId="4" fillId="2" borderId="2" xfId="3" applyNumberFormat="1" applyFont="1" applyFill="1" applyBorder="1" applyAlignment="1">
      <alignment horizontal="right" wrapText="1"/>
    </xf>
    <xf numFmtId="0" fontId="4" fillId="2" borderId="1" xfId="3" applyFont="1" applyFill="1" applyBorder="1" applyAlignment="1">
      <alignment vertical="top"/>
    </xf>
    <xf numFmtId="2" fontId="4" fillId="2" borderId="1" xfId="3" applyNumberFormat="1" applyFont="1" applyFill="1" applyBorder="1" applyAlignment="1">
      <alignment horizontal="right" vertical="top" wrapText="1"/>
    </xf>
    <xf numFmtId="2" fontId="3" fillId="2" borderId="1" xfId="3" applyNumberFormat="1" applyFont="1" applyFill="1" applyBorder="1" applyAlignment="1">
      <alignment horizontal="right" wrapText="1"/>
    </xf>
    <xf numFmtId="2" fontId="3" fillId="2" borderId="1" xfId="0" applyNumberFormat="1" applyFont="1" applyFill="1" applyBorder="1" applyAlignment="1">
      <alignment horizontal="right"/>
    </xf>
    <xf numFmtId="0" fontId="6" fillId="2" borderId="1" xfId="3" applyFont="1" applyFill="1" applyBorder="1" applyAlignment="1">
      <alignment horizontal="justify" vertical="top"/>
    </xf>
    <xf numFmtId="0" fontId="3" fillId="2" borderId="4" xfId="3" applyFont="1" applyFill="1" applyBorder="1" applyAlignment="1">
      <alignment horizontal="justify" vertical="top"/>
    </xf>
    <xf numFmtId="2" fontId="6" fillId="2" borderId="1" xfId="3" applyNumberFormat="1" applyFont="1" applyFill="1" applyBorder="1" applyAlignment="1">
      <alignment horizontal="right" wrapText="1"/>
    </xf>
    <xf numFmtId="0" fontId="40" fillId="2" borderId="0" xfId="0" applyFont="1" applyFill="1"/>
    <xf numFmtId="164" fontId="40" fillId="2" borderId="0" xfId="0" applyNumberFormat="1" applyFont="1" applyFill="1"/>
    <xf numFmtId="164" fontId="3" fillId="2" borderId="1" xfId="3" applyNumberFormat="1" applyFont="1" applyFill="1" applyBorder="1" applyAlignment="1">
      <alignment horizontal="right" wrapText="1"/>
    </xf>
    <xf numFmtId="0" fontId="34" fillId="2" borderId="0" xfId="0" applyFont="1" applyFill="1"/>
    <xf numFmtId="168" fontId="8" fillId="0" borderId="1" xfId="1" applyNumberFormat="1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horizontal="center"/>
    </xf>
    <xf numFmtId="2" fontId="4" fillId="0" borderId="1" xfId="3" applyNumberFormat="1" applyFont="1" applyFill="1" applyBorder="1" applyAlignment="1">
      <alignment horizontal="right"/>
    </xf>
    <xf numFmtId="4" fontId="36" fillId="0" borderId="1" xfId="0" applyNumberFormat="1" applyFont="1" applyFill="1" applyBorder="1" applyAlignment="1">
      <alignment horizontal="right" shrinkToFit="1"/>
    </xf>
    <xf numFmtId="4" fontId="3" fillId="0" borderId="1" xfId="0" applyNumberFormat="1" applyFont="1" applyFill="1" applyBorder="1" applyAlignment="1">
      <alignment horizontal="center" shrinkToFit="1"/>
    </xf>
    <xf numFmtId="2" fontId="4" fillId="0" borderId="1" xfId="3" applyNumberFormat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2" fontId="3" fillId="0" borderId="1" xfId="3" applyNumberFormat="1" applyFont="1" applyFill="1" applyBorder="1" applyAlignment="1">
      <alignment horizontal="right"/>
    </xf>
    <xf numFmtId="0" fontId="3" fillId="0" borderId="1" xfId="3" applyNumberFormat="1" applyFont="1" applyFill="1" applyBorder="1" applyAlignment="1">
      <alignment horizontal="justify" vertical="top" wrapText="1"/>
    </xf>
    <xf numFmtId="164" fontId="5" fillId="0" borderId="1" xfId="0" applyNumberFormat="1" applyFont="1" applyFill="1" applyBorder="1" applyAlignment="1">
      <alignment horizontal="right"/>
    </xf>
    <xf numFmtId="4" fontId="4" fillId="0" borderId="1" xfId="3" applyNumberFormat="1" applyFont="1" applyFill="1" applyBorder="1" applyAlignment="1">
      <alignment horizontal="right"/>
    </xf>
    <xf numFmtId="4" fontId="3" fillId="0" borderId="1" xfId="3" applyNumberFormat="1" applyFont="1" applyFill="1" applyBorder="1" applyAlignment="1">
      <alignment horizontal="right"/>
    </xf>
    <xf numFmtId="2" fontId="5" fillId="0" borderId="2" xfId="0" applyNumberFormat="1" applyFont="1" applyFill="1" applyBorder="1" applyAlignment="1">
      <alignment horizontal="right"/>
    </xf>
    <xf numFmtId="2" fontId="4" fillId="0" borderId="2" xfId="3" applyNumberFormat="1" applyFont="1" applyFill="1" applyBorder="1" applyAlignment="1">
      <alignment horizontal="right" wrapText="1"/>
    </xf>
    <xf numFmtId="2" fontId="4" fillId="0" borderId="1" xfId="3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horizontal="right"/>
    </xf>
    <xf numFmtId="2" fontId="6" fillId="0" borderId="1" xfId="3" applyNumberFormat="1" applyFont="1" applyFill="1" applyBorder="1" applyAlignment="1">
      <alignment horizontal="right" wrapText="1"/>
    </xf>
    <xf numFmtId="2" fontId="4" fillId="2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34" fillId="0" borderId="0" xfId="0" applyFont="1" applyFill="1"/>
    <xf numFmtId="0" fontId="42" fillId="2" borderId="0" xfId="0" applyFont="1" applyFill="1"/>
    <xf numFmtId="0" fontId="2" fillId="2" borderId="0" xfId="1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1" applyNumberFormat="1" applyFont="1" applyFill="1" applyBorder="1" applyAlignment="1">
      <alignment horizontal="left" vertical="top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2" fontId="35" fillId="0" borderId="1" xfId="0" applyNumberFormat="1" applyFont="1" applyFill="1" applyBorder="1" applyAlignment="1">
      <alignment horizontal="right"/>
    </xf>
    <xf numFmtId="2" fontId="4" fillId="2" borderId="2" xfId="3" applyNumberFormat="1" applyFont="1" applyFill="1" applyBorder="1" applyAlignment="1">
      <alignment horizontal="right"/>
    </xf>
    <xf numFmtId="2" fontId="35" fillId="0" borderId="2" xfId="0" applyNumberFormat="1" applyFont="1" applyFill="1" applyBorder="1" applyAlignment="1">
      <alignment horizontal="right"/>
    </xf>
    <xf numFmtId="2" fontId="6" fillId="2" borderId="1" xfId="3" applyNumberFormat="1" applyFont="1" applyFill="1" applyBorder="1" applyAlignment="1">
      <alignment horizontal="right"/>
    </xf>
    <xf numFmtId="0" fontId="20" fillId="0" borderId="4" xfId="0" applyFont="1" applyBorder="1" applyAlignment="1">
      <alignment horizontal="justify" vertical="top"/>
    </xf>
  </cellXfs>
  <cellStyles count="8"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7"/>
  <sheetViews>
    <sheetView tabSelected="1" workbookViewId="0">
      <selection activeCell="F70" sqref="F70"/>
    </sheetView>
  </sheetViews>
  <sheetFormatPr defaultRowHeight="15"/>
  <cols>
    <col min="1" max="1" width="26.28515625" style="121" customWidth="1"/>
    <col min="2" max="2" width="35.28515625" style="121" customWidth="1"/>
    <col min="3" max="3" width="10.42578125" style="160" customWidth="1"/>
    <col min="4" max="4" width="10.85546875" style="181" customWidth="1"/>
    <col min="5" max="5" width="10.140625" style="121" customWidth="1"/>
    <col min="6" max="6" width="10.140625" style="182" customWidth="1"/>
    <col min="7" max="16384" width="9.140625" style="121"/>
  </cols>
  <sheetData>
    <row r="1" spans="1:6" ht="18" customHeight="1">
      <c r="A1" s="183" t="s">
        <v>365</v>
      </c>
      <c r="B1" s="183"/>
      <c r="C1" s="183"/>
      <c r="D1" s="183"/>
      <c r="E1" s="183"/>
      <c r="F1" s="183"/>
    </row>
    <row r="2" spans="1:6" ht="72">
      <c r="A2" s="122" t="s">
        <v>0</v>
      </c>
      <c r="B2" s="123" t="s">
        <v>1</v>
      </c>
      <c r="C2" s="122" t="s">
        <v>289</v>
      </c>
      <c r="D2" s="161" t="s">
        <v>361</v>
      </c>
      <c r="E2" s="122" t="s">
        <v>2</v>
      </c>
      <c r="F2" s="124" t="s">
        <v>352</v>
      </c>
    </row>
    <row r="3" spans="1:6">
      <c r="A3" s="125">
        <v>1</v>
      </c>
      <c r="B3" s="125">
        <v>2</v>
      </c>
      <c r="C3" s="126">
        <v>3</v>
      </c>
      <c r="D3" s="162">
        <v>5</v>
      </c>
      <c r="E3" s="127">
        <v>7</v>
      </c>
      <c r="F3" s="127">
        <v>8</v>
      </c>
    </row>
    <row r="4" spans="1:6" ht="25.5">
      <c r="A4" s="105" t="s">
        <v>3</v>
      </c>
      <c r="B4" s="128" t="s">
        <v>4</v>
      </c>
      <c r="C4" s="163">
        <f>SUM(C5+C11+C17+C30+C36+C39+C51+C57+C67+C76+C105)</f>
        <v>417516.05</v>
      </c>
      <c r="D4" s="163">
        <f>SUM(D5+D11+D17+D30+D36+D39+D51+D57+D67+D76+D105)</f>
        <v>272074.80800000002</v>
      </c>
      <c r="E4" s="129">
        <f>SUM(D4*100/C4)</f>
        <v>65.165113532761197</v>
      </c>
      <c r="F4" s="129">
        <f>D4-C4</f>
        <v>-145441.24199999997</v>
      </c>
    </row>
    <row r="5" spans="1:6" ht="26.25">
      <c r="A5" s="130" t="s">
        <v>5</v>
      </c>
      <c r="B5" s="128" t="s">
        <v>6</v>
      </c>
      <c r="C5" s="129">
        <f>SUM(C6)</f>
        <v>306906</v>
      </c>
      <c r="D5" s="163">
        <f>SUM(D6)</f>
        <v>208271.31999999998</v>
      </c>
      <c r="E5" s="129">
        <f>SUM(D5*100/C5)</f>
        <v>67.861599317054726</v>
      </c>
      <c r="F5" s="129">
        <f t="shared" ref="F5:F68" si="0">D5-C5</f>
        <v>-98634.680000000022</v>
      </c>
    </row>
    <row r="6" spans="1:6" ht="13.5" customHeight="1">
      <c r="A6" s="105" t="s">
        <v>366</v>
      </c>
      <c r="B6" s="128" t="s">
        <v>7</v>
      </c>
      <c r="C6" s="129">
        <f>SUM(C7:C10)</f>
        <v>306906</v>
      </c>
      <c r="D6" s="129">
        <f t="shared" ref="D6:E6" si="1">SUM(D7:D10)</f>
        <v>208271.31999999998</v>
      </c>
      <c r="E6" s="129">
        <f>SUM(D6*100/C6)</f>
        <v>67.861599317054726</v>
      </c>
      <c r="F6" s="129">
        <f t="shared" si="0"/>
        <v>-98634.680000000022</v>
      </c>
    </row>
    <row r="7" spans="1:6" ht="91.5" customHeight="1">
      <c r="A7" s="107" t="s">
        <v>8</v>
      </c>
      <c r="B7" s="109" t="s">
        <v>9</v>
      </c>
      <c r="C7" s="131">
        <v>301595</v>
      </c>
      <c r="D7" s="164">
        <v>203098</v>
      </c>
      <c r="E7" s="131">
        <f t="shared" ref="E7:E67" si="2">SUM(D7*100/C7)</f>
        <v>67.341302077289086</v>
      </c>
      <c r="F7" s="131">
        <f t="shared" si="0"/>
        <v>-98497</v>
      </c>
    </row>
    <row r="8" spans="1:6" ht="140.25">
      <c r="A8" s="107" t="s">
        <v>10</v>
      </c>
      <c r="B8" s="109" t="s">
        <v>11</v>
      </c>
      <c r="C8" s="131">
        <v>478</v>
      </c>
      <c r="D8" s="164">
        <v>995.78</v>
      </c>
      <c r="E8" s="131">
        <f t="shared" si="2"/>
        <v>208.32217573221757</v>
      </c>
      <c r="F8" s="131">
        <f t="shared" si="0"/>
        <v>517.78</v>
      </c>
    </row>
    <row r="9" spans="1:6" ht="52.5" customHeight="1">
      <c r="A9" s="107" t="s">
        <v>12</v>
      </c>
      <c r="B9" s="109" t="s">
        <v>13</v>
      </c>
      <c r="C9" s="131">
        <v>1150</v>
      </c>
      <c r="D9" s="164">
        <v>944.8</v>
      </c>
      <c r="E9" s="131">
        <f t="shared" si="2"/>
        <v>82.15652173913044</v>
      </c>
      <c r="F9" s="131">
        <f t="shared" si="0"/>
        <v>-205.20000000000005</v>
      </c>
    </row>
    <row r="10" spans="1:6" ht="114.75">
      <c r="A10" s="107" t="s">
        <v>14</v>
      </c>
      <c r="B10" s="109" t="s">
        <v>15</v>
      </c>
      <c r="C10" s="131">
        <v>3683</v>
      </c>
      <c r="D10" s="164">
        <v>3232.74</v>
      </c>
      <c r="E10" s="131">
        <f t="shared" si="2"/>
        <v>87.774640238935646</v>
      </c>
      <c r="F10" s="131">
        <f t="shared" si="0"/>
        <v>-450.26000000000022</v>
      </c>
    </row>
    <row r="11" spans="1:6" ht="51">
      <c r="A11" s="105" t="s">
        <v>16</v>
      </c>
      <c r="B11" s="132" t="s">
        <v>17</v>
      </c>
      <c r="C11" s="129">
        <f>SUM(C12)</f>
        <v>10988</v>
      </c>
      <c r="D11" s="129">
        <f>SUM(D12)</f>
        <v>8227.9</v>
      </c>
      <c r="E11" s="129">
        <f t="shared" si="2"/>
        <v>74.880779031670912</v>
      </c>
      <c r="F11" s="129">
        <f t="shared" si="0"/>
        <v>-2760.1000000000004</v>
      </c>
    </row>
    <row r="12" spans="1:6" ht="38.25">
      <c r="A12" s="105" t="s">
        <v>18</v>
      </c>
      <c r="B12" s="132" t="s">
        <v>19</v>
      </c>
      <c r="C12" s="129">
        <f>SUM(C13:C16)</f>
        <v>10988</v>
      </c>
      <c r="D12" s="163">
        <f t="shared" ref="D12:E12" si="3">SUM(D13:D16)</f>
        <v>8227.9</v>
      </c>
      <c r="E12" s="129">
        <f t="shared" si="2"/>
        <v>74.880779031670912</v>
      </c>
      <c r="F12" s="129">
        <f t="shared" si="0"/>
        <v>-2760.1000000000004</v>
      </c>
    </row>
    <row r="13" spans="1:6" ht="89.25">
      <c r="A13" s="133" t="s">
        <v>367</v>
      </c>
      <c r="B13" s="133" t="s">
        <v>20</v>
      </c>
      <c r="C13" s="131">
        <v>4898</v>
      </c>
      <c r="D13" s="164">
        <v>3298.05</v>
      </c>
      <c r="E13" s="131">
        <f t="shared" si="2"/>
        <v>67.334626378113512</v>
      </c>
      <c r="F13" s="131">
        <f t="shared" si="0"/>
        <v>-1599.9499999999998</v>
      </c>
    </row>
    <row r="14" spans="1:6" ht="114.75">
      <c r="A14" s="133" t="s">
        <v>368</v>
      </c>
      <c r="B14" s="133" t="s">
        <v>21</v>
      </c>
      <c r="C14" s="131">
        <v>79</v>
      </c>
      <c r="D14" s="164">
        <v>35.47</v>
      </c>
      <c r="E14" s="131">
        <f t="shared" si="2"/>
        <v>44.898734177215189</v>
      </c>
      <c r="F14" s="131">
        <f t="shared" si="0"/>
        <v>-43.53</v>
      </c>
    </row>
    <row r="15" spans="1:6" ht="102">
      <c r="A15" s="134" t="s">
        <v>369</v>
      </c>
      <c r="B15" s="133" t="s">
        <v>22</v>
      </c>
      <c r="C15" s="131">
        <v>6693</v>
      </c>
      <c r="D15" s="164">
        <v>5543.82</v>
      </c>
      <c r="E15" s="131">
        <f t="shared" si="2"/>
        <v>82.830121021963251</v>
      </c>
      <c r="F15" s="131">
        <f t="shared" si="0"/>
        <v>-1149.1800000000003</v>
      </c>
    </row>
    <row r="16" spans="1:6" ht="102">
      <c r="A16" s="133" t="s">
        <v>370</v>
      </c>
      <c r="B16" s="133" t="s">
        <v>23</v>
      </c>
      <c r="C16" s="131">
        <v>-682</v>
      </c>
      <c r="D16" s="164">
        <v>-649.44000000000005</v>
      </c>
      <c r="E16" s="131">
        <f t="shared" si="2"/>
        <v>95.225806451612911</v>
      </c>
      <c r="F16" s="131">
        <f t="shared" si="0"/>
        <v>32.559999999999945</v>
      </c>
    </row>
    <row r="17" spans="1:10" ht="15" customHeight="1">
      <c r="A17" s="105" t="s">
        <v>138</v>
      </c>
      <c r="B17" s="132" t="s">
        <v>139</v>
      </c>
      <c r="C17" s="129">
        <f>SUM(C23+C26+C28+C18)</f>
        <v>23597</v>
      </c>
      <c r="D17" s="129">
        <f>SUM(D23+D26+D28+D18)</f>
        <v>17341.670000000002</v>
      </c>
      <c r="E17" s="129">
        <f t="shared" si="2"/>
        <v>73.490994617959913</v>
      </c>
      <c r="F17" s="129">
        <f t="shared" si="0"/>
        <v>-6255.3299999999981</v>
      </c>
    </row>
    <row r="18" spans="1:10" ht="28.5" customHeight="1">
      <c r="A18" s="105" t="s">
        <v>371</v>
      </c>
      <c r="B18" s="132" t="s">
        <v>154</v>
      </c>
      <c r="C18" s="129">
        <f>SUM(C19:C22)</f>
        <v>4407</v>
      </c>
      <c r="D18" s="163">
        <f>SUM(D19:D22)</f>
        <v>3861.04</v>
      </c>
      <c r="E18" s="129">
        <f t="shared" si="2"/>
        <v>87.611527115951901</v>
      </c>
      <c r="F18" s="129">
        <f t="shared" si="0"/>
        <v>-545.96</v>
      </c>
    </row>
    <row r="19" spans="1:10" ht="39" customHeight="1">
      <c r="A19" s="107" t="s">
        <v>155</v>
      </c>
      <c r="B19" s="109" t="s">
        <v>156</v>
      </c>
      <c r="C19" s="131">
        <v>2209</v>
      </c>
      <c r="D19" s="164">
        <v>1560.13</v>
      </c>
      <c r="E19" s="131">
        <f t="shared" si="2"/>
        <v>70.626075147125391</v>
      </c>
      <c r="F19" s="131">
        <f t="shared" si="0"/>
        <v>-648.86999999999989</v>
      </c>
    </row>
    <row r="20" spans="1:10" ht="53.25" customHeight="1">
      <c r="A20" s="108" t="s">
        <v>330</v>
      </c>
      <c r="B20" s="109" t="s">
        <v>331</v>
      </c>
      <c r="C20" s="135">
        <v>0</v>
      </c>
      <c r="D20" s="165">
        <v>0</v>
      </c>
      <c r="E20" s="135"/>
      <c r="F20" s="131">
        <f t="shared" si="0"/>
        <v>0</v>
      </c>
    </row>
    <row r="21" spans="1:10" ht="51.75" customHeight="1">
      <c r="A21" s="107" t="s">
        <v>157</v>
      </c>
      <c r="B21" s="109" t="s">
        <v>158</v>
      </c>
      <c r="C21" s="131">
        <v>2198</v>
      </c>
      <c r="D21" s="164">
        <v>2324.7199999999998</v>
      </c>
      <c r="E21" s="131">
        <f t="shared" si="2"/>
        <v>105.76524112829844</v>
      </c>
      <c r="F21" s="131">
        <f t="shared" si="0"/>
        <v>126.7199999999998</v>
      </c>
    </row>
    <row r="22" spans="1:10" ht="53.25" customHeight="1">
      <c r="A22" s="107" t="s">
        <v>290</v>
      </c>
      <c r="B22" s="109" t="s">
        <v>291</v>
      </c>
      <c r="C22" s="131">
        <v>0</v>
      </c>
      <c r="D22" s="164">
        <v>-23.81</v>
      </c>
      <c r="E22" s="131"/>
      <c r="F22" s="131">
        <f t="shared" si="0"/>
        <v>-23.81</v>
      </c>
    </row>
    <row r="23" spans="1:10" ht="25.5">
      <c r="A23" s="105" t="s">
        <v>372</v>
      </c>
      <c r="B23" s="132" t="s">
        <v>25</v>
      </c>
      <c r="C23" s="136">
        <f>SUM(C24:C24)</f>
        <v>16182</v>
      </c>
      <c r="D23" s="166">
        <f>SUM(D24:D25)</f>
        <v>11561.94</v>
      </c>
      <c r="E23" s="129">
        <f t="shared" si="2"/>
        <v>71.449388209121253</v>
      </c>
      <c r="F23" s="129">
        <f t="shared" si="0"/>
        <v>-4620.0599999999995</v>
      </c>
    </row>
    <row r="24" spans="1:10" ht="25.5">
      <c r="A24" s="107" t="s">
        <v>24</v>
      </c>
      <c r="B24" s="109" t="s">
        <v>25</v>
      </c>
      <c r="C24" s="131">
        <v>16182</v>
      </c>
      <c r="D24" s="164">
        <v>11509.37</v>
      </c>
      <c r="E24" s="131">
        <f t="shared" si="2"/>
        <v>71.124521072796938</v>
      </c>
      <c r="F24" s="131">
        <f t="shared" si="0"/>
        <v>-4672.6299999999992</v>
      </c>
    </row>
    <row r="25" spans="1:10" ht="39.75" customHeight="1">
      <c r="A25" s="107" t="s">
        <v>319</v>
      </c>
      <c r="B25" s="109" t="s">
        <v>26</v>
      </c>
      <c r="C25" s="131">
        <v>0</v>
      </c>
      <c r="D25" s="164">
        <v>52.57</v>
      </c>
      <c r="E25" s="131"/>
      <c r="F25" s="131">
        <f t="shared" si="0"/>
        <v>52.57</v>
      </c>
    </row>
    <row r="26" spans="1:10" ht="15" customHeight="1">
      <c r="A26" s="105" t="s">
        <v>373</v>
      </c>
      <c r="B26" s="132" t="s">
        <v>27</v>
      </c>
      <c r="C26" s="136">
        <f>SUM(C27:C27)</f>
        <v>73</v>
      </c>
      <c r="D26" s="166">
        <f>SUM(D27:D27)</f>
        <v>66.87</v>
      </c>
      <c r="E26" s="129">
        <f t="shared" si="2"/>
        <v>91.602739726027394</v>
      </c>
      <c r="F26" s="129">
        <f t="shared" si="0"/>
        <v>-6.1299999999999955</v>
      </c>
    </row>
    <row r="27" spans="1:10">
      <c r="A27" s="107" t="s">
        <v>28</v>
      </c>
      <c r="B27" s="109" t="s">
        <v>27</v>
      </c>
      <c r="C27" s="131">
        <v>73</v>
      </c>
      <c r="D27" s="164">
        <v>66.87</v>
      </c>
      <c r="E27" s="131">
        <f t="shared" si="2"/>
        <v>91.602739726027394</v>
      </c>
      <c r="F27" s="129">
        <f t="shared" si="0"/>
        <v>-6.1299999999999955</v>
      </c>
    </row>
    <row r="28" spans="1:10" ht="27.75" customHeight="1">
      <c r="A28" s="105" t="s">
        <v>29</v>
      </c>
      <c r="B28" s="132" t="s">
        <v>30</v>
      </c>
      <c r="C28" s="129">
        <f>SUM(C29)</f>
        <v>2935</v>
      </c>
      <c r="D28" s="163">
        <f>SUM(D29)</f>
        <v>1851.82</v>
      </c>
      <c r="E28" s="129">
        <f t="shared" si="2"/>
        <v>63.094378194207835</v>
      </c>
      <c r="F28" s="129">
        <f t="shared" si="0"/>
        <v>-1083.18</v>
      </c>
    </row>
    <row r="29" spans="1:10" ht="39" customHeight="1">
      <c r="A29" s="107" t="s">
        <v>31</v>
      </c>
      <c r="B29" s="109" t="s">
        <v>32</v>
      </c>
      <c r="C29" s="131">
        <v>2935</v>
      </c>
      <c r="D29" s="164">
        <v>1851.82</v>
      </c>
      <c r="E29" s="131">
        <f t="shared" si="2"/>
        <v>63.094378194207835</v>
      </c>
      <c r="F29" s="131">
        <f t="shared" si="0"/>
        <v>-1083.18</v>
      </c>
    </row>
    <row r="30" spans="1:10" ht="16.5" customHeight="1">
      <c r="A30" s="105" t="s">
        <v>33</v>
      </c>
      <c r="B30" s="132" t="s">
        <v>34</v>
      </c>
      <c r="C30" s="129">
        <f>SUM(C31+C33)</f>
        <v>32517</v>
      </c>
      <c r="D30" s="129">
        <f t="shared" ref="D30:E30" si="4">SUM(D31+D33)</f>
        <v>14028.85</v>
      </c>
      <c r="E30" s="129">
        <f t="shared" si="2"/>
        <v>43.143125134545009</v>
      </c>
      <c r="F30" s="129">
        <f t="shared" si="0"/>
        <v>-18488.150000000001</v>
      </c>
    </row>
    <row r="31" spans="1:10" ht="16.5" customHeight="1">
      <c r="A31" s="105" t="s">
        <v>374</v>
      </c>
      <c r="B31" s="132" t="s">
        <v>35</v>
      </c>
      <c r="C31" s="129">
        <f>SUM(C32)</f>
        <v>11900</v>
      </c>
      <c r="D31" s="163">
        <f t="shared" ref="D31:E31" si="5">SUM(D32)</f>
        <v>2395.92</v>
      </c>
      <c r="E31" s="129">
        <f t="shared" si="2"/>
        <v>20.133781512605044</v>
      </c>
      <c r="F31" s="129">
        <f t="shared" si="0"/>
        <v>-9504.08</v>
      </c>
      <c r="J31" s="121" t="s">
        <v>126</v>
      </c>
    </row>
    <row r="32" spans="1:10" ht="41.25" customHeight="1">
      <c r="A32" s="107" t="s">
        <v>36</v>
      </c>
      <c r="B32" s="109" t="s">
        <v>37</v>
      </c>
      <c r="C32" s="131">
        <v>11900</v>
      </c>
      <c r="D32" s="164">
        <v>2395.92</v>
      </c>
      <c r="E32" s="131">
        <f t="shared" si="2"/>
        <v>20.133781512605044</v>
      </c>
      <c r="F32" s="131">
        <f t="shared" si="0"/>
        <v>-9504.08</v>
      </c>
    </row>
    <row r="33" spans="1:6" ht="17.25" customHeight="1">
      <c r="A33" s="105" t="s">
        <v>375</v>
      </c>
      <c r="B33" s="132" t="s">
        <v>38</v>
      </c>
      <c r="C33" s="136">
        <f>SUM(C34:C35)</f>
        <v>20617</v>
      </c>
      <c r="D33" s="166">
        <f>SUM(D34:D35)</f>
        <v>11632.93</v>
      </c>
      <c r="E33" s="129">
        <f t="shared" si="2"/>
        <v>56.42397050977349</v>
      </c>
      <c r="F33" s="129">
        <f t="shared" si="0"/>
        <v>-8984.07</v>
      </c>
    </row>
    <row r="34" spans="1:6" ht="51">
      <c r="A34" s="107" t="s">
        <v>127</v>
      </c>
      <c r="B34" s="109" t="s">
        <v>128</v>
      </c>
      <c r="C34" s="131">
        <v>12767</v>
      </c>
      <c r="D34" s="164">
        <v>10388.75</v>
      </c>
      <c r="E34" s="131">
        <f t="shared" si="2"/>
        <v>81.371896295135898</v>
      </c>
      <c r="F34" s="131">
        <f t="shared" si="0"/>
        <v>-2378.25</v>
      </c>
    </row>
    <row r="35" spans="1:6" ht="51">
      <c r="A35" s="107" t="s">
        <v>130</v>
      </c>
      <c r="B35" s="109" t="s">
        <v>129</v>
      </c>
      <c r="C35" s="131">
        <v>7850</v>
      </c>
      <c r="D35" s="164">
        <v>1244.18</v>
      </c>
      <c r="E35" s="131">
        <f t="shared" si="2"/>
        <v>15.849426751592357</v>
      </c>
      <c r="F35" s="131">
        <f t="shared" si="0"/>
        <v>-6605.82</v>
      </c>
    </row>
    <row r="36" spans="1:6" ht="14.25" customHeight="1">
      <c r="A36" s="105" t="s">
        <v>39</v>
      </c>
      <c r="B36" s="132" t="s">
        <v>40</v>
      </c>
      <c r="C36" s="129">
        <f>SUM(C37:C37)</f>
        <v>5700</v>
      </c>
      <c r="D36" s="129">
        <f>SUM(D37:D37)</f>
        <v>3783.78</v>
      </c>
      <c r="E36" s="129">
        <f t="shared" si="2"/>
        <v>66.382105263157897</v>
      </c>
      <c r="F36" s="129">
        <f t="shared" si="0"/>
        <v>-1916.2199999999998</v>
      </c>
    </row>
    <row r="37" spans="1:6" ht="63.75">
      <c r="A37" s="107" t="s">
        <v>41</v>
      </c>
      <c r="B37" s="109" t="s">
        <v>42</v>
      </c>
      <c r="C37" s="131">
        <v>5700</v>
      </c>
      <c r="D37" s="164">
        <v>3783.78</v>
      </c>
      <c r="E37" s="131">
        <f t="shared" si="2"/>
        <v>66.382105263157897</v>
      </c>
      <c r="F37" s="129">
        <f t="shared" si="0"/>
        <v>-1916.2199999999998</v>
      </c>
    </row>
    <row r="38" spans="1:6" ht="38.25">
      <c r="A38" s="107" t="s">
        <v>398</v>
      </c>
      <c r="B38" s="109" t="s">
        <v>399</v>
      </c>
      <c r="C38" s="131"/>
      <c r="D38" s="164"/>
      <c r="E38" s="131"/>
      <c r="F38" s="131">
        <f t="shared" si="0"/>
        <v>0</v>
      </c>
    </row>
    <row r="39" spans="1:6" ht="53.25" customHeight="1">
      <c r="A39" s="105" t="s">
        <v>43</v>
      </c>
      <c r="B39" s="128" t="s">
        <v>44</v>
      </c>
      <c r="C39" s="129">
        <f>C40+C45+C49+C43</f>
        <v>28741</v>
      </c>
      <c r="D39" s="129">
        <f>D40+D45+D49</f>
        <v>14520.53</v>
      </c>
      <c r="E39" s="129">
        <f t="shared" si="2"/>
        <v>50.522006889113115</v>
      </c>
      <c r="F39" s="129">
        <f t="shared" si="0"/>
        <v>-14220.47</v>
      </c>
    </row>
    <row r="40" spans="1:6" ht="89.25">
      <c r="A40" s="105" t="s">
        <v>376</v>
      </c>
      <c r="B40" s="132" t="s">
        <v>377</v>
      </c>
      <c r="C40" s="137">
        <f>SUM(C41:C42)</f>
        <v>20036</v>
      </c>
      <c r="D40" s="192">
        <f>SUM(D41:D42)</f>
        <v>8568.06</v>
      </c>
      <c r="E40" s="129">
        <f t="shared" si="2"/>
        <v>42.763326013176282</v>
      </c>
      <c r="F40" s="129">
        <f t="shared" si="0"/>
        <v>-11467.94</v>
      </c>
    </row>
    <row r="41" spans="1:6" ht="127.5">
      <c r="A41" s="107" t="s">
        <v>123</v>
      </c>
      <c r="B41" s="99" t="s">
        <v>292</v>
      </c>
      <c r="C41" s="131">
        <v>18036</v>
      </c>
      <c r="D41" s="164">
        <v>6146.71</v>
      </c>
      <c r="E41" s="131">
        <f t="shared" si="2"/>
        <v>34.080228432024839</v>
      </c>
      <c r="F41" s="131">
        <f t="shared" si="0"/>
        <v>-11889.29</v>
      </c>
    </row>
    <row r="42" spans="1:6" ht="140.25">
      <c r="A42" s="107" t="s">
        <v>124</v>
      </c>
      <c r="B42" s="99" t="s">
        <v>293</v>
      </c>
      <c r="C42" s="131">
        <v>2000</v>
      </c>
      <c r="D42" s="167">
        <v>2421.35</v>
      </c>
      <c r="E42" s="131">
        <f t="shared" si="2"/>
        <v>121.0675</v>
      </c>
      <c r="F42" s="131">
        <f t="shared" si="0"/>
        <v>421.34999999999991</v>
      </c>
    </row>
    <row r="43" spans="1:6" ht="102">
      <c r="A43" s="105" t="s">
        <v>378</v>
      </c>
      <c r="B43" s="141" t="s">
        <v>379</v>
      </c>
      <c r="C43" s="129">
        <f>C44</f>
        <v>65</v>
      </c>
      <c r="D43" s="129">
        <f>D44</f>
        <v>0</v>
      </c>
      <c r="E43" s="129">
        <f>D43/C43*100</f>
        <v>0</v>
      </c>
      <c r="F43" s="129">
        <f t="shared" si="0"/>
        <v>-65</v>
      </c>
    </row>
    <row r="44" spans="1:6" ht="114.75">
      <c r="A44" s="107" t="s">
        <v>294</v>
      </c>
      <c r="B44" s="99" t="s">
        <v>295</v>
      </c>
      <c r="C44" s="131">
        <v>65</v>
      </c>
      <c r="D44" s="167">
        <v>0</v>
      </c>
      <c r="E44" s="131">
        <f t="shared" si="2"/>
        <v>0</v>
      </c>
      <c r="F44" s="131">
        <f t="shared" si="0"/>
        <v>-65</v>
      </c>
    </row>
    <row r="45" spans="1:6" ht="38.25">
      <c r="A45" s="105" t="s">
        <v>380</v>
      </c>
      <c r="B45" s="139" t="s">
        <v>45</v>
      </c>
      <c r="C45" s="129">
        <f>SUM(C46:C48)</f>
        <v>8640</v>
      </c>
      <c r="D45" s="163">
        <f t="shared" ref="D45:E45" si="6">SUM(D46:D48)</f>
        <v>5933.03</v>
      </c>
      <c r="E45" s="129">
        <f t="shared" si="2"/>
        <v>68.669328703703698</v>
      </c>
      <c r="F45" s="129">
        <f t="shared" si="0"/>
        <v>-2706.9700000000003</v>
      </c>
    </row>
    <row r="46" spans="1:6" ht="102">
      <c r="A46" s="107" t="s">
        <v>46</v>
      </c>
      <c r="B46" s="99" t="s">
        <v>296</v>
      </c>
      <c r="C46" s="131">
        <v>4873</v>
      </c>
      <c r="D46" s="164">
        <v>2938.08</v>
      </c>
      <c r="E46" s="131">
        <f t="shared" si="2"/>
        <v>60.293043299815309</v>
      </c>
      <c r="F46" s="131">
        <f t="shared" si="0"/>
        <v>-1934.92</v>
      </c>
    </row>
    <row r="47" spans="1:6" ht="89.25">
      <c r="A47" s="107" t="s">
        <v>47</v>
      </c>
      <c r="B47" s="99" t="s">
        <v>297</v>
      </c>
      <c r="C47" s="131">
        <v>3024</v>
      </c>
      <c r="D47" s="168">
        <v>2320.31</v>
      </c>
      <c r="E47" s="131">
        <f t="shared" si="2"/>
        <v>76.729828042328037</v>
      </c>
      <c r="F47" s="131">
        <f t="shared" si="0"/>
        <v>-703.69</v>
      </c>
    </row>
    <row r="48" spans="1:6" ht="76.5">
      <c r="A48" s="107" t="s">
        <v>48</v>
      </c>
      <c r="B48" s="99" t="s">
        <v>298</v>
      </c>
      <c r="C48" s="131">
        <v>743</v>
      </c>
      <c r="D48" s="168">
        <v>674.64</v>
      </c>
      <c r="E48" s="131">
        <f t="shared" si="2"/>
        <v>90.799461641991925</v>
      </c>
      <c r="F48" s="131">
        <f t="shared" si="0"/>
        <v>-68.360000000000014</v>
      </c>
    </row>
    <row r="49" spans="1:6" ht="114.75">
      <c r="A49" s="105" t="s">
        <v>381</v>
      </c>
      <c r="B49" s="141" t="s">
        <v>382</v>
      </c>
      <c r="C49" s="129">
        <f>C50</f>
        <v>0</v>
      </c>
      <c r="D49" s="129">
        <f>D50</f>
        <v>19.440000000000001</v>
      </c>
      <c r="E49" s="129"/>
      <c r="F49" s="129">
        <f t="shared" si="0"/>
        <v>19.440000000000001</v>
      </c>
    </row>
    <row r="50" spans="1:6" ht="91.5" customHeight="1">
      <c r="A50" s="107" t="s">
        <v>151</v>
      </c>
      <c r="B50" s="99" t="s">
        <v>152</v>
      </c>
      <c r="C50" s="138">
        <v>0</v>
      </c>
      <c r="D50" s="168">
        <v>19.440000000000001</v>
      </c>
      <c r="E50" s="131"/>
      <c r="F50" s="131">
        <f t="shared" si="0"/>
        <v>19.440000000000001</v>
      </c>
    </row>
    <row r="51" spans="1:6" ht="25.5">
      <c r="A51" s="105" t="s">
        <v>49</v>
      </c>
      <c r="B51" s="128" t="s">
        <v>50</v>
      </c>
      <c r="C51" s="129">
        <f>SUM(C52)</f>
        <v>1021</v>
      </c>
      <c r="D51" s="129">
        <f t="shared" ref="D51:E51" si="7">SUM(D52)</f>
        <v>603.93799999999987</v>
      </c>
      <c r="E51" s="129">
        <f t="shared" si="2"/>
        <v>59.15161606268363</v>
      </c>
      <c r="F51" s="129">
        <f t="shared" si="0"/>
        <v>-417.06200000000013</v>
      </c>
    </row>
    <row r="52" spans="1:6" ht="25.5">
      <c r="A52" s="105" t="s">
        <v>383</v>
      </c>
      <c r="B52" s="132" t="s">
        <v>51</v>
      </c>
      <c r="C52" s="129">
        <f>SUM(C53:C56)</f>
        <v>1021</v>
      </c>
      <c r="D52" s="163">
        <f>SUM(D53:D56)</f>
        <v>603.93799999999987</v>
      </c>
      <c r="E52" s="129">
        <f t="shared" si="2"/>
        <v>59.15161606268363</v>
      </c>
      <c r="F52" s="129">
        <f t="shared" si="0"/>
        <v>-417.06200000000013</v>
      </c>
    </row>
    <row r="53" spans="1:6" ht="38.25">
      <c r="A53" s="107" t="s">
        <v>52</v>
      </c>
      <c r="B53" s="109" t="s">
        <v>53</v>
      </c>
      <c r="C53" s="140">
        <v>612</v>
      </c>
      <c r="D53" s="168">
        <v>211.95</v>
      </c>
      <c r="E53" s="131">
        <f t="shared" si="2"/>
        <v>34.632352941176471</v>
      </c>
      <c r="F53" s="131">
        <f t="shared" si="0"/>
        <v>-400.05</v>
      </c>
    </row>
    <row r="54" spans="1:6" ht="38.25">
      <c r="A54" s="107" t="s">
        <v>332</v>
      </c>
      <c r="B54" s="109" t="s">
        <v>333</v>
      </c>
      <c r="C54" s="140">
        <v>0</v>
      </c>
      <c r="D54" s="167">
        <v>-2E-3</v>
      </c>
      <c r="E54" s="131"/>
      <c r="F54" s="131">
        <f t="shared" si="0"/>
        <v>-2E-3</v>
      </c>
    </row>
    <row r="55" spans="1:6" ht="25.5">
      <c r="A55" s="107" t="s">
        <v>54</v>
      </c>
      <c r="B55" s="109" t="s">
        <v>55</v>
      </c>
      <c r="C55" s="140">
        <v>65</v>
      </c>
      <c r="D55" s="167">
        <v>100.78</v>
      </c>
      <c r="E55" s="131">
        <f t="shared" si="2"/>
        <v>155.04615384615386</v>
      </c>
      <c r="F55" s="131">
        <f t="shared" si="0"/>
        <v>35.78</v>
      </c>
    </row>
    <row r="56" spans="1:6" ht="18.75" customHeight="1">
      <c r="A56" s="107" t="s">
        <v>56</v>
      </c>
      <c r="B56" s="109" t="s">
        <v>57</v>
      </c>
      <c r="C56" s="140">
        <v>344</v>
      </c>
      <c r="D56" s="168">
        <v>291.20999999999998</v>
      </c>
      <c r="E56" s="131">
        <f t="shared" si="2"/>
        <v>84.654069767441854</v>
      </c>
      <c r="F56" s="131">
        <f t="shared" si="0"/>
        <v>-52.79000000000002</v>
      </c>
    </row>
    <row r="57" spans="1:6" ht="38.25">
      <c r="A57" s="105" t="s">
        <v>58</v>
      </c>
      <c r="B57" s="132" t="s">
        <v>59</v>
      </c>
      <c r="C57" s="129">
        <f>SUM(C58+C60)</f>
        <v>439.05</v>
      </c>
      <c r="D57" s="129">
        <f>SUM(D58+D60)</f>
        <v>451.6</v>
      </c>
      <c r="E57" s="129">
        <f t="shared" si="2"/>
        <v>102.85844436852294</v>
      </c>
      <c r="F57" s="129">
        <f t="shared" si="0"/>
        <v>12.550000000000011</v>
      </c>
    </row>
    <row r="58" spans="1:6" ht="15" customHeight="1">
      <c r="A58" s="105" t="s">
        <v>60</v>
      </c>
      <c r="B58" s="132" t="s">
        <v>61</v>
      </c>
      <c r="C58" s="129">
        <f>C59</f>
        <v>324</v>
      </c>
      <c r="D58" s="129">
        <f>D59</f>
        <v>159.71</v>
      </c>
      <c r="E58" s="129">
        <f t="shared" si="2"/>
        <v>49.293209876543209</v>
      </c>
      <c r="F58" s="129">
        <f t="shared" si="0"/>
        <v>-164.29</v>
      </c>
    </row>
    <row r="59" spans="1:6" ht="51">
      <c r="A59" s="107" t="s">
        <v>62</v>
      </c>
      <c r="B59" s="99" t="s">
        <v>299</v>
      </c>
      <c r="C59" s="131">
        <v>324</v>
      </c>
      <c r="D59" s="168">
        <v>159.71</v>
      </c>
      <c r="E59" s="131">
        <f t="shared" si="2"/>
        <v>49.293209876543209</v>
      </c>
      <c r="F59" s="131">
        <f t="shared" si="0"/>
        <v>-164.29</v>
      </c>
    </row>
    <row r="60" spans="1:6" ht="25.5">
      <c r="A60" s="105" t="s">
        <v>63</v>
      </c>
      <c r="B60" s="132" t="s">
        <v>64</v>
      </c>
      <c r="C60" s="129">
        <f>C61+C62+C63+C64+C65+C66</f>
        <v>115.05</v>
      </c>
      <c r="D60" s="129">
        <f>D61+D62+D63+D64+D65+D66</f>
        <v>291.89</v>
      </c>
      <c r="E60" s="129">
        <f t="shared" si="2"/>
        <v>253.70708387657541</v>
      </c>
      <c r="F60" s="129">
        <f t="shared" si="0"/>
        <v>176.83999999999997</v>
      </c>
    </row>
    <row r="61" spans="1:6" ht="51">
      <c r="A61" s="107" t="s">
        <v>65</v>
      </c>
      <c r="B61" s="109" t="s">
        <v>143</v>
      </c>
      <c r="C61" s="131">
        <v>26</v>
      </c>
      <c r="D61" s="167">
        <v>11.32</v>
      </c>
      <c r="E61" s="131">
        <f t="shared" si="2"/>
        <v>43.53846153846154</v>
      </c>
      <c r="F61" s="131">
        <f t="shared" si="0"/>
        <v>-14.68</v>
      </c>
    </row>
    <row r="62" spans="1:6" ht="42" customHeight="1">
      <c r="A62" s="107" t="s">
        <v>66</v>
      </c>
      <c r="B62" s="100" t="s">
        <v>300</v>
      </c>
      <c r="C62" s="131">
        <v>0</v>
      </c>
      <c r="D62" s="169">
        <v>175.69</v>
      </c>
      <c r="E62" s="131"/>
      <c r="F62" s="131">
        <f t="shared" si="0"/>
        <v>175.69</v>
      </c>
    </row>
    <row r="63" spans="1:6" ht="39.75" customHeight="1">
      <c r="A63" s="107" t="s">
        <v>67</v>
      </c>
      <c r="B63" s="100" t="s">
        <v>300</v>
      </c>
      <c r="C63" s="131">
        <v>0</v>
      </c>
      <c r="D63" s="167">
        <v>27.98</v>
      </c>
      <c r="E63" s="131"/>
      <c r="F63" s="131">
        <f t="shared" si="0"/>
        <v>27.98</v>
      </c>
    </row>
    <row r="64" spans="1:6" ht="41.25" customHeight="1">
      <c r="A64" s="107" t="s">
        <v>321</v>
      </c>
      <c r="B64" s="100" t="s">
        <v>300</v>
      </c>
      <c r="C64" s="131">
        <v>0</v>
      </c>
      <c r="D64" s="167">
        <v>4.66</v>
      </c>
      <c r="E64" s="131"/>
      <c r="F64" s="131">
        <f t="shared" si="0"/>
        <v>4.66</v>
      </c>
    </row>
    <row r="65" spans="1:6" ht="38.25">
      <c r="A65" s="107" t="s">
        <v>66</v>
      </c>
      <c r="B65" s="100" t="s">
        <v>322</v>
      </c>
      <c r="C65" s="131">
        <v>78.33</v>
      </c>
      <c r="D65" s="167">
        <v>72.239999999999995</v>
      </c>
      <c r="E65" s="131">
        <f t="shared" si="2"/>
        <v>92.225201072386056</v>
      </c>
      <c r="F65" s="131">
        <f t="shared" si="0"/>
        <v>-6.0900000000000034</v>
      </c>
    </row>
    <row r="66" spans="1:6" ht="38.25">
      <c r="A66" s="107" t="s">
        <v>67</v>
      </c>
      <c r="B66" s="100" t="s">
        <v>322</v>
      </c>
      <c r="C66" s="169">
        <v>10.72</v>
      </c>
      <c r="D66" s="167">
        <v>0</v>
      </c>
      <c r="E66" s="131">
        <f t="shared" si="2"/>
        <v>0</v>
      </c>
      <c r="F66" s="131">
        <f t="shared" si="0"/>
        <v>-10.72</v>
      </c>
    </row>
    <row r="67" spans="1:6" ht="38.25">
      <c r="A67" s="105" t="s">
        <v>68</v>
      </c>
      <c r="B67" s="132" t="s">
        <v>69</v>
      </c>
      <c r="C67" s="129">
        <f>SUM(C74+C71+C68)</f>
        <v>3854</v>
      </c>
      <c r="D67" s="129">
        <f>SUM(D70+D74+D71+D68)</f>
        <v>2152.4299999999998</v>
      </c>
      <c r="E67" s="129">
        <f t="shared" si="2"/>
        <v>55.849247535028532</v>
      </c>
      <c r="F67" s="129">
        <f t="shared" si="0"/>
        <v>-1701.5700000000002</v>
      </c>
    </row>
    <row r="68" spans="1:6" ht="25.5" hidden="1">
      <c r="A68" s="105" t="s">
        <v>334</v>
      </c>
      <c r="B68" s="132" t="s">
        <v>335</v>
      </c>
      <c r="C68" s="129">
        <f>SUM(C69)</f>
        <v>0</v>
      </c>
      <c r="D68" s="163">
        <f>SUM(D69)</f>
        <v>0</v>
      </c>
      <c r="E68" s="129"/>
      <c r="F68" s="129">
        <f t="shared" si="0"/>
        <v>0</v>
      </c>
    </row>
    <row r="69" spans="1:6" ht="25.5" hidden="1">
      <c r="A69" s="107" t="s">
        <v>336</v>
      </c>
      <c r="B69" s="109" t="s">
        <v>337</v>
      </c>
      <c r="C69" s="131">
        <v>0</v>
      </c>
      <c r="D69" s="167">
        <v>0</v>
      </c>
      <c r="E69" s="131"/>
      <c r="F69" s="129">
        <f t="shared" ref="F69:F121" si="8">D69-C69</f>
        <v>0</v>
      </c>
    </row>
    <row r="70" spans="1:6" ht="101.25" customHeight="1">
      <c r="A70" s="107" t="s">
        <v>384</v>
      </c>
      <c r="B70" s="170" t="s">
        <v>385</v>
      </c>
      <c r="C70" s="131">
        <v>0</v>
      </c>
      <c r="D70" s="167">
        <v>15.05</v>
      </c>
      <c r="E70" s="131"/>
      <c r="F70" s="131">
        <f t="shared" si="8"/>
        <v>15.05</v>
      </c>
    </row>
    <row r="71" spans="1:6" ht="78.75" customHeight="1">
      <c r="A71" s="105" t="s">
        <v>386</v>
      </c>
      <c r="B71" s="141" t="s">
        <v>387</v>
      </c>
      <c r="C71" s="129">
        <f>SUM(C72:C73)</f>
        <v>2281</v>
      </c>
      <c r="D71" s="163">
        <f t="shared" ref="D71:E71" si="9">SUM(D72:D73)</f>
        <v>835.06</v>
      </c>
      <c r="E71" s="129">
        <f t="shared" ref="E71:E143" si="10">SUM(D71*100/C71)</f>
        <v>36.609381850065759</v>
      </c>
      <c r="F71" s="129">
        <f t="shared" si="8"/>
        <v>-1445.94</v>
      </c>
    </row>
    <row r="72" spans="1:6" ht="81" customHeight="1">
      <c r="A72" s="107" t="s">
        <v>70</v>
      </c>
      <c r="B72" s="99" t="s">
        <v>301</v>
      </c>
      <c r="C72" s="131">
        <v>2260</v>
      </c>
      <c r="D72" s="168">
        <v>835.06</v>
      </c>
      <c r="E72" s="131">
        <f t="shared" si="10"/>
        <v>36.949557522123897</v>
      </c>
      <c r="F72" s="131">
        <f t="shared" si="8"/>
        <v>-1424.94</v>
      </c>
    </row>
    <row r="73" spans="1:6" ht="127.5">
      <c r="A73" s="107" t="s">
        <v>71</v>
      </c>
      <c r="B73" s="99" t="s">
        <v>302</v>
      </c>
      <c r="C73" s="131">
        <v>21</v>
      </c>
      <c r="D73" s="167">
        <v>0</v>
      </c>
      <c r="E73" s="131">
        <f t="shared" si="10"/>
        <v>0</v>
      </c>
      <c r="F73" s="131">
        <f t="shared" si="8"/>
        <v>-21</v>
      </c>
    </row>
    <row r="74" spans="1:6" ht="38.25">
      <c r="A74" s="105" t="s">
        <v>388</v>
      </c>
      <c r="B74" s="132" t="s">
        <v>389</v>
      </c>
      <c r="C74" s="129">
        <f>SUM(C75)</f>
        <v>1573</v>
      </c>
      <c r="D74" s="163">
        <f>SUM(D75)</f>
        <v>1302.32</v>
      </c>
      <c r="E74" s="129">
        <f t="shared" si="10"/>
        <v>82.792116973935151</v>
      </c>
      <c r="F74" s="129">
        <f t="shared" si="8"/>
        <v>-270.68000000000006</v>
      </c>
    </row>
    <row r="75" spans="1:6" ht="18.75" customHeight="1">
      <c r="A75" s="107" t="s">
        <v>72</v>
      </c>
      <c r="B75" s="109" t="s">
        <v>73</v>
      </c>
      <c r="C75" s="131">
        <v>1573</v>
      </c>
      <c r="D75" s="167">
        <v>1302.32</v>
      </c>
      <c r="E75" s="131">
        <f t="shared" si="10"/>
        <v>82.792116973935151</v>
      </c>
      <c r="F75" s="131">
        <f t="shared" si="8"/>
        <v>-270.68000000000006</v>
      </c>
    </row>
    <row r="76" spans="1:6" ht="25.5">
      <c r="A76" s="105" t="s">
        <v>74</v>
      </c>
      <c r="B76" s="132" t="s">
        <v>75</v>
      </c>
      <c r="C76" s="129">
        <f>SUM(C77+C78+C79+C80+C83+C86+C87+C88+C90+C92+C93+C89)</f>
        <v>3753</v>
      </c>
      <c r="D76" s="163">
        <f>SUM(D77+D78+D79+D80+D83+D86+D87+D88+D90+D92+D93+D89)</f>
        <v>2734.26</v>
      </c>
      <c r="E76" s="129">
        <f t="shared" si="10"/>
        <v>72.855315747402074</v>
      </c>
      <c r="F76" s="129">
        <f t="shared" si="8"/>
        <v>-1018.7399999999998</v>
      </c>
    </row>
    <row r="77" spans="1:6" ht="102">
      <c r="A77" s="107" t="s">
        <v>76</v>
      </c>
      <c r="B77" s="103" t="s">
        <v>323</v>
      </c>
      <c r="C77" s="131">
        <v>180</v>
      </c>
      <c r="D77" s="168">
        <v>85.1</v>
      </c>
      <c r="E77" s="131">
        <f t="shared" si="10"/>
        <v>47.277777777777779</v>
      </c>
      <c r="F77" s="131">
        <f t="shared" si="8"/>
        <v>-94.9</v>
      </c>
    </row>
    <row r="78" spans="1:6" ht="76.5">
      <c r="A78" s="107" t="s">
        <v>77</v>
      </c>
      <c r="B78" s="109" t="s">
        <v>78</v>
      </c>
      <c r="C78" s="131">
        <v>35</v>
      </c>
      <c r="D78" s="168">
        <v>16.12</v>
      </c>
      <c r="E78" s="131">
        <f t="shared" si="10"/>
        <v>46.057142857142857</v>
      </c>
      <c r="F78" s="131">
        <f t="shared" si="8"/>
        <v>-18.88</v>
      </c>
    </row>
    <row r="79" spans="1:6" ht="76.5">
      <c r="A79" s="107" t="s">
        <v>79</v>
      </c>
      <c r="B79" s="109" t="s">
        <v>80</v>
      </c>
      <c r="C79" s="131">
        <v>70</v>
      </c>
      <c r="D79" s="167">
        <v>73.7</v>
      </c>
      <c r="E79" s="131">
        <f t="shared" si="10"/>
        <v>105.28571428571429</v>
      </c>
      <c r="F79" s="131">
        <f t="shared" si="8"/>
        <v>3.7000000000000028</v>
      </c>
    </row>
    <row r="80" spans="1:6" ht="76.5">
      <c r="A80" s="105" t="s">
        <v>144</v>
      </c>
      <c r="B80" s="132" t="s">
        <v>81</v>
      </c>
      <c r="C80" s="129">
        <f>SUM(C81+C82)</f>
        <v>60</v>
      </c>
      <c r="D80" s="163">
        <f>SUM(D81:D82)</f>
        <v>2.0499999999999998</v>
      </c>
      <c r="E80" s="129">
        <f t="shared" si="10"/>
        <v>3.4166666666666661</v>
      </c>
      <c r="F80" s="129">
        <f t="shared" si="8"/>
        <v>-57.95</v>
      </c>
    </row>
    <row r="81" spans="1:6" ht="76.5">
      <c r="A81" s="107" t="s">
        <v>82</v>
      </c>
      <c r="B81" s="99" t="s">
        <v>131</v>
      </c>
      <c r="C81" s="131">
        <v>34</v>
      </c>
      <c r="D81" s="167">
        <v>2.0499999999999998</v>
      </c>
      <c r="E81" s="131">
        <v>0</v>
      </c>
      <c r="F81" s="131">
        <f t="shared" si="8"/>
        <v>-31.95</v>
      </c>
    </row>
    <row r="82" spans="1:6" ht="76.5">
      <c r="A82" s="107" t="s">
        <v>284</v>
      </c>
      <c r="B82" s="99" t="s">
        <v>131</v>
      </c>
      <c r="C82" s="131">
        <v>26</v>
      </c>
      <c r="D82" s="171">
        <v>0</v>
      </c>
      <c r="E82" s="131">
        <f t="shared" si="10"/>
        <v>0</v>
      </c>
      <c r="F82" s="131">
        <f t="shared" si="8"/>
        <v>-26</v>
      </c>
    </row>
    <row r="83" spans="1:6" ht="153">
      <c r="A83" s="105" t="s">
        <v>134</v>
      </c>
      <c r="B83" s="142" t="s">
        <v>133</v>
      </c>
      <c r="C83" s="143">
        <f>SUM(C84:C85)</f>
        <v>331</v>
      </c>
      <c r="D83" s="172">
        <f>SUM(D84:D85)</f>
        <v>324.88</v>
      </c>
      <c r="E83" s="129">
        <f t="shared" si="10"/>
        <v>98.151057401812693</v>
      </c>
      <c r="F83" s="129">
        <f t="shared" si="8"/>
        <v>-6.1200000000000045</v>
      </c>
    </row>
    <row r="84" spans="1:6" ht="38.25">
      <c r="A84" s="107" t="s">
        <v>125</v>
      </c>
      <c r="B84" s="99" t="s">
        <v>132</v>
      </c>
      <c r="C84" s="140">
        <v>34</v>
      </c>
      <c r="D84" s="173">
        <v>100</v>
      </c>
      <c r="E84" s="131">
        <f t="shared" si="10"/>
        <v>294.11764705882354</v>
      </c>
      <c r="F84" s="131">
        <f t="shared" si="8"/>
        <v>66</v>
      </c>
    </row>
    <row r="85" spans="1:6" s="144" customFormat="1" ht="25.5">
      <c r="A85" s="107" t="s">
        <v>83</v>
      </c>
      <c r="B85" s="109" t="s">
        <v>84</v>
      </c>
      <c r="C85" s="131">
        <v>297</v>
      </c>
      <c r="D85" s="167">
        <v>224.88</v>
      </c>
      <c r="E85" s="131">
        <f t="shared" si="10"/>
        <v>75.717171717171723</v>
      </c>
      <c r="F85" s="131">
        <f t="shared" si="8"/>
        <v>-72.12</v>
      </c>
    </row>
    <row r="86" spans="1:6" ht="76.5">
      <c r="A86" s="107" t="s">
        <v>85</v>
      </c>
      <c r="B86" s="109" t="s">
        <v>324</v>
      </c>
      <c r="C86" s="131">
        <v>770</v>
      </c>
      <c r="D86" s="167">
        <v>267.5</v>
      </c>
      <c r="E86" s="131">
        <f t="shared" si="10"/>
        <v>34.740259740259738</v>
      </c>
      <c r="F86" s="131">
        <f t="shared" si="8"/>
        <v>-502.5</v>
      </c>
    </row>
    <row r="87" spans="1:6" s="144" customFormat="1" ht="38.25">
      <c r="A87" s="107" t="s">
        <v>141</v>
      </c>
      <c r="B87" s="107" t="s">
        <v>142</v>
      </c>
      <c r="C87" s="131">
        <v>50</v>
      </c>
      <c r="D87" s="167">
        <v>44.5</v>
      </c>
      <c r="E87" s="131">
        <f t="shared" si="10"/>
        <v>89</v>
      </c>
      <c r="F87" s="131">
        <f t="shared" si="8"/>
        <v>-5.5</v>
      </c>
    </row>
    <row r="88" spans="1:6" s="144" customFormat="1" ht="63.75">
      <c r="A88" s="107" t="s">
        <v>149</v>
      </c>
      <c r="B88" s="109" t="s">
        <v>150</v>
      </c>
      <c r="C88" s="131">
        <v>14</v>
      </c>
      <c r="D88" s="167">
        <v>103.83</v>
      </c>
      <c r="E88" s="131">
        <f t="shared" si="10"/>
        <v>741.64285714285711</v>
      </c>
      <c r="F88" s="131">
        <f t="shared" si="8"/>
        <v>89.83</v>
      </c>
    </row>
    <row r="89" spans="1:6" s="144" customFormat="1" ht="51">
      <c r="A89" s="107" t="s">
        <v>145</v>
      </c>
      <c r="B89" s="109" t="s">
        <v>86</v>
      </c>
      <c r="C89" s="131">
        <v>3</v>
      </c>
      <c r="D89" s="167">
        <v>0.38</v>
      </c>
      <c r="E89" s="131">
        <f t="shared" si="10"/>
        <v>12.666666666666666</v>
      </c>
      <c r="F89" s="131">
        <f t="shared" si="8"/>
        <v>-2.62</v>
      </c>
    </row>
    <row r="90" spans="1:6" ht="89.25">
      <c r="A90" s="105" t="s">
        <v>146</v>
      </c>
      <c r="B90" s="132" t="s">
        <v>87</v>
      </c>
      <c r="C90" s="129">
        <f>SUM(C91:C91)</f>
        <v>88</v>
      </c>
      <c r="D90" s="163">
        <f>SUM(D91:D91)</f>
        <v>74</v>
      </c>
      <c r="E90" s="129">
        <f t="shared" si="10"/>
        <v>84.090909090909093</v>
      </c>
      <c r="F90" s="129">
        <f t="shared" si="8"/>
        <v>-14</v>
      </c>
    </row>
    <row r="91" spans="1:6" ht="89.25">
      <c r="A91" s="107" t="s">
        <v>303</v>
      </c>
      <c r="B91" s="109" t="s">
        <v>325</v>
      </c>
      <c r="C91" s="131">
        <v>88</v>
      </c>
      <c r="D91" s="167">
        <v>74</v>
      </c>
      <c r="E91" s="131">
        <f t="shared" si="10"/>
        <v>84.090909090909093</v>
      </c>
      <c r="F91" s="131">
        <f t="shared" si="8"/>
        <v>-14</v>
      </c>
    </row>
    <row r="92" spans="1:6" s="144" customFormat="1" ht="76.5">
      <c r="A92" s="107" t="s">
        <v>88</v>
      </c>
      <c r="B92" s="109" t="s">
        <v>89</v>
      </c>
      <c r="C92" s="131">
        <v>80</v>
      </c>
      <c r="D92" s="167">
        <v>39.46</v>
      </c>
      <c r="E92" s="131">
        <f t="shared" si="10"/>
        <v>49.325000000000003</v>
      </c>
      <c r="F92" s="131">
        <f t="shared" si="8"/>
        <v>-40.54</v>
      </c>
    </row>
    <row r="93" spans="1:6" ht="51">
      <c r="A93" s="105" t="s">
        <v>90</v>
      </c>
      <c r="B93" s="132" t="s">
        <v>91</v>
      </c>
      <c r="C93" s="129">
        <f>SUM(C95:C104)</f>
        <v>2072</v>
      </c>
      <c r="D93" s="163">
        <f>SUM(D95:D104)</f>
        <v>1702.7399999999998</v>
      </c>
      <c r="E93" s="129">
        <f t="shared" si="10"/>
        <v>82.178571428571416</v>
      </c>
      <c r="F93" s="129">
        <f t="shared" si="8"/>
        <v>-369.26000000000022</v>
      </c>
    </row>
    <row r="94" spans="1:6">
      <c r="A94" s="107"/>
      <c r="B94" s="109" t="s">
        <v>92</v>
      </c>
      <c r="C94" s="131"/>
      <c r="D94" s="168"/>
      <c r="E94" s="131"/>
      <c r="F94" s="131">
        <f t="shared" si="8"/>
        <v>0</v>
      </c>
    </row>
    <row r="95" spans="1:6">
      <c r="A95" s="107" t="s">
        <v>148</v>
      </c>
      <c r="B95" s="109"/>
      <c r="C95" s="131">
        <v>63</v>
      </c>
      <c r="D95" s="167">
        <v>6</v>
      </c>
      <c r="E95" s="131">
        <f t="shared" si="10"/>
        <v>9.5238095238095237</v>
      </c>
      <c r="F95" s="131">
        <f t="shared" si="8"/>
        <v>-57</v>
      </c>
    </row>
    <row r="96" spans="1:6">
      <c r="A96" s="107" t="s">
        <v>159</v>
      </c>
      <c r="B96" s="109"/>
      <c r="C96" s="131">
        <v>20</v>
      </c>
      <c r="D96" s="167">
        <v>0</v>
      </c>
      <c r="E96" s="131">
        <f t="shared" si="10"/>
        <v>0</v>
      </c>
      <c r="F96" s="131">
        <f t="shared" si="8"/>
        <v>-20</v>
      </c>
    </row>
    <row r="97" spans="1:6">
      <c r="A97" s="107" t="s">
        <v>93</v>
      </c>
      <c r="B97" s="109"/>
      <c r="C97" s="131">
        <v>139</v>
      </c>
      <c r="D97" s="167">
        <v>125</v>
      </c>
      <c r="E97" s="131">
        <f t="shared" si="10"/>
        <v>89.928057553956833</v>
      </c>
      <c r="F97" s="131">
        <f t="shared" si="8"/>
        <v>-14</v>
      </c>
    </row>
    <row r="98" spans="1:6">
      <c r="A98" s="107" t="s">
        <v>285</v>
      </c>
      <c r="B98" s="109"/>
      <c r="C98" s="131">
        <v>46</v>
      </c>
      <c r="D98" s="167">
        <v>40</v>
      </c>
      <c r="E98" s="131"/>
      <c r="F98" s="131">
        <f t="shared" si="8"/>
        <v>-6</v>
      </c>
    </row>
    <row r="99" spans="1:6">
      <c r="A99" s="107" t="s">
        <v>94</v>
      </c>
      <c r="B99" s="109"/>
      <c r="C99" s="131">
        <v>298</v>
      </c>
      <c r="D99" s="167">
        <v>268.36</v>
      </c>
      <c r="E99" s="131">
        <f t="shared" si="10"/>
        <v>90.053691275167779</v>
      </c>
      <c r="F99" s="131">
        <f t="shared" si="8"/>
        <v>-29.639999999999986</v>
      </c>
    </row>
    <row r="100" spans="1:6">
      <c r="A100" s="107" t="s">
        <v>140</v>
      </c>
      <c r="B100" s="109"/>
      <c r="C100" s="131">
        <v>34</v>
      </c>
      <c r="D100" s="167">
        <v>2.5</v>
      </c>
      <c r="E100" s="131">
        <f t="shared" si="10"/>
        <v>7.3529411764705879</v>
      </c>
      <c r="F100" s="131">
        <f t="shared" si="8"/>
        <v>-31.5</v>
      </c>
    </row>
    <row r="101" spans="1:6">
      <c r="A101" s="107" t="s">
        <v>95</v>
      </c>
      <c r="B101" s="109"/>
      <c r="C101" s="131">
        <v>224</v>
      </c>
      <c r="D101" s="167">
        <v>134.35</v>
      </c>
      <c r="E101" s="131">
        <f t="shared" si="10"/>
        <v>59.977678571428569</v>
      </c>
      <c r="F101" s="131">
        <f t="shared" si="8"/>
        <v>-89.65</v>
      </c>
    </row>
    <row r="102" spans="1:6">
      <c r="A102" s="107" t="s">
        <v>96</v>
      </c>
      <c r="B102" s="109"/>
      <c r="C102" s="131">
        <v>1248</v>
      </c>
      <c r="D102" s="167">
        <v>904.93</v>
      </c>
      <c r="E102" s="131">
        <f t="shared" si="10"/>
        <v>72.510416666666671</v>
      </c>
      <c r="F102" s="129">
        <f t="shared" si="8"/>
        <v>-343.07000000000005</v>
      </c>
    </row>
    <row r="103" spans="1:6">
      <c r="A103" s="107" t="s">
        <v>400</v>
      </c>
      <c r="B103" s="109"/>
      <c r="C103" s="131">
        <v>0</v>
      </c>
      <c r="D103" s="167">
        <v>0.6</v>
      </c>
      <c r="E103" s="131"/>
      <c r="F103" s="129">
        <f t="shared" si="8"/>
        <v>0.6</v>
      </c>
    </row>
    <row r="104" spans="1:6">
      <c r="A104" s="107" t="s">
        <v>320</v>
      </c>
      <c r="B104" s="109"/>
      <c r="C104" s="131">
        <v>0</v>
      </c>
      <c r="D104" s="167">
        <v>221</v>
      </c>
      <c r="E104" s="131"/>
      <c r="F104" s="131">
        <f t="shared" si="8"/>
        <v>221</v>
      </c>
    </row>
    <row r="105" spans="1:6" ht="25.5">
      <c r="A105" s="132" t="s">
        <v>97</v>
      </c>
      <c r="B105" s="132" t="s">
        <v>98</v>
      </c>
      <c r="C105" s="129">
        <f>SUM(C106:C107)</f>
        <v>0</v>
      </c>
      <c r="D105" s="163">
        <f>SUM(D106+D109)</f>
        <v>-41.470000000000006</v>
      </c>
      <c r="E105" s="131"/>
      <c r="F105" s="131">
        <f t="shared" si="8"/>
        <v>-41.470000000000006</v>
      </c>
    </row>
    <row r="106" spans="1:6" ht="15" customHeight="1">
      <c r="A106" s="132" t="s">
        <v>99</v>
      </c>
      <c r="B106" s="132" t="s">
        <v>100</v>
      </c>
      <c r="C106" s="129">
        <f>SUM(C107:C107)</f>
        <v>0</v>
      </c>
      <c r="D106" s="163">
        <f>SUM(D107:D108)</f>
        <v>-41.870000000000005</v>
      </c>
      <c r="E106" s="129"/>
      <c r="F106" s="131">
        <f t="shared" si="8"/>
        <v>-41.870000000000005</v>
      </c>
    </row>
    <row r="107" spans="1:6" ht="15" customHeight="1">
      <c r="A107" s="109" t="s">
        <v>101</v>
      </c>
      <c r="B107" s="109" t="s">
        <v>100</v>
      </c>
      <c r="C107" s="131">
        <v>0</v>
      </c>
      <c r="D107" s="167">
        <v>-51.24</v>
      </c>
      <c r="E107" s="131"/>
      <c r="F107" s="131">
        <f t="shared" si="8"/>
        <v>-51.24</v>
      </c>
    </row>
    <row r="108" spans="1:6">
      <c r="A108" s="145" t="s">
        <v>338</v>
      </c>
      <c r="B108" s="109" t="s">
        <v>100</v>
      </c>
      <c r="C108" s="146">
        <v>0</v>
      </c>
      <c r="D108" s="174">
        <v>9.3699999999999992</v>
      </c>
      <c r="E108" s="131"/>
      <c r="F108" s="129">
        <f t="shared" si="8"/>
        <v>9.3699999999999992</v>
      </c>
    </row>
    <row r="109" spans="1:6" ht="27.75" customHeight="1">
      <c r="A109" s="148" t="s">
        <v>401</v>
      </c>
      <c r="B109" s="148" t="s">
        <v>402</v>
      </c>
      <c r="C109" s="193">
        <v>0</v>
      </c>
      <c r="D109" s="194">
        <f>D110</f>
        <v>0.4</v>
      </c>
      <c r="E109" s="131"/>
      <c r="F109" s="129">
        <f t="shared" si="8"/>
        <v>0.4</v>
      </c>
    </row>
    <row r="110" spans="1:6" ht="15.75" customHeight="1">
      <c r="A110" s="145" t="s">
        <v>403</v>
      </c>
      <c r="B110" s="145" t="s">
        <v>402</v>
      </c>
      <c r="C110" s="146">
        <v>0</v>
      </c>
      <c r="D110" s="174">
        <v>0.4</v>
      </c>
      <c r="E110" s="131"/>
      <c r="F110" s="131">
        <f t="shared" si="8"/>
        <v>0.4</v>
      </c>
    </row>
    <row r="111" spans="1:6" ht="26.25">
      <c r="A111" s="147" t="s">
        <v>102</v>
      </c>
      <c r="B111" s="148" t="s">
        <v>103</v>
      </c>
      <c r="C111" s="149">
        <f>SUM(C112+C150+C154+C148)</f>
        <v>955954.16999999993</v>
      </c>
      <c r="D111" s="175">
        <f>SUM(D112+D150+D154+D148)</f>
        <v>480773.92299999995</v>
      </c>
      <c r="E111" s="129">
        <f t="shared" si="10"/>
        <v>50.292570301775029</v>
      </c>
      <c r="F111" s="129">
        <f t="shared" si="8"/>
        <v>-475180.24699999997</v>
      </c>
    </row>
    <row r="112" spans="1:6" ht="38.25">
      <c r="A112" s="107" t="s">
        <v>104</v>
      </c>
      <c r="B112" s="105" t="s">
        <v>105</v>
      </c>
      <c r="C112" s="136">
        <f>SUM(C113+C115+C132+C146)</f>
        <v>953954.16999999993</v>
      </c>
      <c r="D112" s="166">
        <f>SUM(D113+D115+D132+D146)</f>
        <v>488103.64999999997</v>
      </c>
      <c r="E112" s="129">
        <f t="shared" si="10"/>
        <v>51.16636263563899</v>
      </c>
      <c r="F112" s="129">
        <f t="shared" si="8"/>
        <v>-465850.51999999996</v>
      </c>
    </row>
    <row r="113" spans="1:7" ht="18.75" customHeight="1">
      <c r="A113" s="150" t="s">
        <v>304</v>
      </c>
      <c r="B113" s="105" t="s">
        <v>106</v>
      </c>
      <c r="C113" s="151">
        <f>SUM(C114)</f>
        <v>2340</v>
      </c>
      <c r="D113" s="176">
        <f>SUM(D114)</f>
        <v>585</v>
      </c>
      <c r="E113" s="129">
        <f t="shared" si="10"/>
        <v>25</v>
      </c>
      <c r="F113" s="129">
        <f t="shared" si="8"/>
        <v>-1755</v>
      </c>
    </row>
    <row r="114" spans="1:7" ht="27.75" customHeight="1">
      <c r="A114" s="101" t="s">
        <v>305</v>
      </c>
      <c r="B114" s="107" t="s">
        <v>107</v>
      </c>
      <c r="C114" s="152">
        <v>2340</v>
      </c>
      <c r="D114" s="177">
        <v>585</v>
      </c>
      <c r="E114" s="131">
        <f t="shared" si="10"/>
        <v>25</v>
      </c>
      <c r="F114" s="131">
        <f t="shared" si="8"/>
        <v>-1755</v>
      </c>
    </row>
    <row r="115" spans="1:7" ht="15" customHeight="1">
      <c r="A115" s="150" t="s">
        <v>306</v>
      </c>
      <c r="B115" s="105" t="s">
        <v>108</v>
      </c>
      <c r="C115" s="129">
        <f>SUM(C116:C125)</f>
        <v>466498.56999999995</v>
      </c>
      <c r="D115" s="163">
        <f>SUM(D116:D125)</f>
        <v>148265.85999999999</v>
      </c>
      <c r="E115" s="129">
        <f t="shared" si="10"/>
        <v>31.782704071311514</v>
      </c>
      <c r="F115" s="129">
        <f t="shared" si="8"/>
        <v>-318232.70999999996</v>
      </c>
    </row>
    <row r="116" spans="1:7" ht="63.75">
      <c r="A116" s="101" t="s">
        <v>341</v>
      </c>
      <c r="B116" s="120" t="s">
        <v>353</v>
      </c>
      <c r="C116" s="131">
        <v>1537.9</v>
      </c>
      <c r="D116" s="169">
        <v>1537.9</v>
      </c>
      <c r="E116" s="131">
        <f t="shared" si="10"/>
        <v>100</v>
      </c>
      <c r="F116" s="131">
        <f t="shared" si="8"/>
        <v>0</v>
      </c>
    </row>
    <row r="117" spans="1:7" ht="38.25">
      <c r="A117" s="101" t="s">
        <v>341</v>
      </c>
      <c r="B117" s="120" t="s">
        <v>362</v>
      </c>
      <c r="C117" s="131">
        <v>85.6</v>
      </c>
      <c r="D117" s="169">
        <v>0</v>
      </c>
      <c r="E117" s="131">
        <f t="shared" si="10"/>
        <v>0</v>
      </c>
      <c r="F117" s="131">
        <f t="shared" si="8"/>
        <v>-85.6</v>
      </c>
    </row>
    <row r="118" spans="1:7" ht="63.75">
      <c r="A118" s="101" t="s">
        <v>354</v>
      </c>
      <c r="B118" s="107" t="s">
        <v>355</v>
      </c>
      <c r="C118" s="131">
        <v>45603</v>
      </c>
      <c r="D118" s="169">
        <v>0</v>
      </c>
      <c r="E118" s="131">
        <f t="shared" si="10"/>
        <v>0</v>
      </c>
      <c r="F118" s="131">
        <f t="shared" si="8"/>
        <v>-45603</v>
      </c>
    </row>
    <row r="119" spans="1:7" ht="76.5">
      <c r="A119" s="101" t="s">
        <v>354</v>
      </c>
      <c r="B119" s="155" t="s">
        <v>390</v>
      </c>
      <c r="C119" s="131">
        <v>5448.8</v>
      </c>
      <c r="D119" s="169">
        <v>0</v>
      </c>
      <c r="E119" s="131">
        <f t="shared" si="10"/>
        <v>0</v>
      </c>
      <c r="F119" s="131">
        <f t="shared" si="8"/>
        <v>-5448.8</v>
      </c>
    </row>
    <row r="120" spans="1:7" ht="114.75">
      <c r="A120" s="101" t="s">
        <v>356</v>
      </c>
      <c r="B120" s="107" t="s">
        <v>357</v>
      </c>
      <c r="C120" s="131">
        <v>70000</v>
      </c>
      <c r="D120" s="169">
        <v>70000</v>
      </c>
      <c r="E120" s="131">
        <f t="shared" si="10"/>
        <v>100</v>
      </c>
      <c r="F120" s="131">
        <f t="shared" si="8"/>
        <v>0</v>
      </c>
    </row>
    <row r="121" spans="1:7" ht="65.25" customHeight="1">
      <c r="A121" s="101" t="s">
        <v>404</v>
      </c>
      <c r="B121" s="107" t="s">
        <v>405</v>
      </c>
      <c r="C121" s="131">
        <v>1396.15</v>
      </c>
      <c r="D121" s="169">
        <v>0</v>
      </c>
      <c r="E121" s="131">
        <v>0</v>
      </c>
      <c r="F121" s="131">
        <f t="shared" si="8"/>
        <v>-1396.15</v>
      </c>
    </row>
    <row r="122" spans="1:7" ht="25.5" customHeight="1">
      <c r="A122" s="101" t="s">
        <v>406</v>
      </c>
      <c r="B122" s="107" t="s">
        <v>407</v>
      </c>
      <c r="C122" s="131">
        <v>134.4</v>
      </c>
      <c r="D122" s="169">
        <v>134.4</v>
      </c>
      <c r="E122" s="131">
        <f t="shared" si="10"/>
        <v>100</v>
      </c>
      <c r="F122" s="131">
        <f t="shared" ref="F122:F157" si="11">D122-C122</f>
        <v>0</v>
      </c>
    </row>
    <row r="123" spans="1:7" ht="89.25">
      <c r="A123" s="101" t="s">
        <v>339</v>
      </c>
      <c r="B123" s="107" t="s">
        <v>340</v>
      </c>
      <c r="C123" s="131">
        <v>723.66</v>
      </c>
      <c r="D123" s="169">
        <v>723.66</v>
      </c>
      <c r="E123" s="131">
        <f t="shared" si="10"/>
        <v>100</v>
      </c>
      <c r="F123" s="131">
        <f t="shared" si="11"/>
        <v>0</v>
      </c>
    </row>
    <row r="124" spans="1:7" ht="51">
      <c r="A124" s="101" t="s">
        <v>391</v>
      </c>
      <c r="B124" s="107" t="s">
        <v>392</v>
      </c>
      <c r="C124" s="131">
        <v>38020.26</v>
      </c>
      <c r="D124" s="169">
        <v>0</v>
      </c>
      <c r="E124" s="131">
        <v>0</v>
      </c>
      <c r="F124" s="131">
        <f t="shared" si="11"/>
        <v>-38020.26</v>
      </c>
    </row>
    <row r="125" spans="1:7" ht="27">
      <c r="A125" s="150" t="s">
        <v>307</v>
      </c>
      <c r="B125" s="154" t="s">
        <v>109</v>
      </c>
      <c r="C125" s="129">
        <f>SUM(C126:C131)</f>
        <v>303548.79999999999</v>
      </c>
      <c r="D125" s="163">
        <f>SUM(D126:D131)</f>
        <v>75869.899999999994</v>
      </c>
      <c r="E125" s="129">
        <f t="shared" si="10"/>
        <v>24.994300751641909</v>
      </c>
      <c r="F125" s="129">
        <f t="shared" si="11"/>
        <v>-227678.9</v>
      </c>
    </row>
    <row r="126" spans="1:7" ht="89.25">
      <c r="A126" s="101" t="s">
        <v>342</v>
      </c>
      <c r="B126" s="107" t="s">
        <v>326</v>
      </c>
      <c r="C126" s="131">
        <v>48.4</v>
      </c>
      <c r="D126" s="169">
        <v>0</v>
      </c>
      <c r="E126" s="131">
        <f t="shared" si="10"/>
        <v>0</v>
      </c>
      <c r="F126" s="131">
        <f t="shared" si="11"/>
        <v>-48.4</v>
      </c>
    </row>
    <row r="127" spans="1:7" ht="102">
      <c r="A127" s="101" t="s">
        <v>342</v>
      </c>
      <c r="B127" s="107" t="s">
        <v>343</v>
      </c>
      <c r="C127" s="131">
        <v>61.3</v>
      </c>
      <c r="D127" s="169">
        <v>0</v>
      </c>
      <c r="E127" s="131">
        <f t="shared" si="10"/>
        <v>0</v>
      </c>
      <c r="F127" s="131">
        <f t="shared" si="11"/>
        <v>-61.3</v>
      </c>
    </row>
    <row r="128" spans="1:7" ht="128.25" customHeight="1">
      <c r="A128" s="101" t="s">
        <v>342</v>
      </c>
      <c r="B128" s="196" t="s">
        <v>408</v>
      </c>
      <c r="C128" s="131">
        <v>818.2</v>
      </c>
      <c r="D128" s="169">
        <v>818.2</v>
      </c>
      <c r="E128" s="131">
        <f t="shared" si="10"/>
        <v>100</v>
      </c>
      <c r="F128" s="131">
        <f t="shared" si="11"/>
        <v>0</v>
      </c>
      <c r="G128" s="157"/>
    </row>
    <row r="129" spans="1:7" ht="41.25" customHeight="1">
      <c r="A129" s="101" t="s">
        <v>344</v>
      </c>
      <c r="B129" s="107" t="s">
        <v>110</v>
      </c>
      <c r="C129" s="152">
        <v>40169</v>
      </c>
      <c r="D129" s="167">
        <v>22093</v>
      </c>
      <c r="E129" s="131">
        <f t="shared" si="10"/>
        <v>55.000124474096943</v>
      </c>
      <c r="F129" s="131">
        <f t="shared" si="11"/>
        <v>-18076</v>
      </c>
    </row>
    <row r="130" spans="1:7" ht="25.5">
      <c r="A130" s="101" t="s">
        <v>344</v>
      </c>
      <c r="B130" s="107" t="s">
        <v>111</v>
      </c>
      <c r="C130" s="152">
        <v>11152.9</v>
      </c>
      <c r="D130" s="167">
        <v>11074.7</v>
      </c>
      <c r="E130" s="131">
        <f t="shared" si="10"/>
        <v>99.298837073765569</v>
      </c>
      <c r="F130" s="131">
        <f t="shared" si="11"/>
        <v>-78.199999999998909</v>
      </c>
    </row>
    <row r="131" spans="1:7" ht="64.5" customHeight="1">
      <c r="A131" s="101" t="s">
        <v>345</v>
      </c>
      <c r="B131" s="107" t="s">
        <v>112</v>
      </c>
      <c r="C131" s="152">
        <v>251299</v>
      </c>
      <c r="D131" s="167">
        <v>41884</v>
      </c>
      <c r="E131" s="131">
        <f t="shared" si="10"/>
        <v>16.666998276952953</v>
      </c>
      <c r="F131" s="131">
        <f t="shared" si="11"/>
        <v>-209415</v>
      </c>
    </row>
    <row r="132" spans="1:7">
      <c r="A132" s="150" t="s">
        <v>308</v>
      </c>
      <c r="B132" s="105" t="s">
        <v>113</v>
      </c>
      <c r="C132" s="129">
        <f>SUM(C133+C134+C143+C141+C142)</f>
        <v>483300.5</v>
      </c>
      <c r="D132" s="163">
        <f>SUM(D133+D134+D143+D141+D142)</f>
        <v>337982.29</v>
      </c>
      <c r="E132" s="129">
        <f t="shared" si="10"/>
        <v>69.93212090614432</v>
      </c>
      <c r="F132" s="129">
        <f t="shared" si="11"/>
        <v>-145318.21000000002</v>
      </c>
    </row>
    <row r="133" spans="1:7" ht="51">
      <c r="A133" s="101" t="s">
        <v>309</v>
      </c>
      <c r="B133" s="107" t="s">
        <v>114</v>
      </c>
      <c r="C133" s="152">
        <v>17773</v>
      </c>
      <c r="D133" s="177">
        <v>12247.24</v>
      </c>
      <c r="E133" s="131">
        <f t="shared" si="10"/>
        <v>68.909244359421592</v>
      </c>
      <c r="F133" s="131">
        <f t="shared" si="11"/>
        <v>-5525.76</v>
      </c>
    </row>
    <row r="134" spans="1:7" ht="54">
      <c r="A134" s="150" t="s">
        <v>310</v>
      </c>
      <c r="B134" s="154" t="s">
        <v>115</v>
      </c>
      <c r="C134" s="156">
        <f>SUM(C135:C140)</f>
        <v>70690.700000000012</v>
      </c>
      <c r="D134" s="178">
        <f>SUM(D135:D140)</f>
        <v>56654.65</v>
      </c>
      <c r="E134" s="195">
        <f t="shared" si="10"/>
        <v>80.144417865433482</v>
      </c>
      <c r="F134" s="195">
        <f t="shared" si="11"/>
        <v>-14036.05000000001</v>
      </c>
    </row>
    <row r="135" spans="1:7" ht="89.25">
      <c r="A135" s="101" t="s">
        <v>310</v>
      </c>
      <c r="B135" s="107" t="s">
        <v>116</v>
      </c>
      <c r="C135" s="152">
        <v>263</v>
      </c>
      <c r="D135" s="167">
        <v>197.25</v>
      </c>
      <c r="E135" s="131">
        <f t="shared" si="10"/>
        <v>75</v>
      </c>
      <c r="F135" s="131">
        <f t="shared" si="11"/>
        <v>-65.75</v>
      </c>
    </row>
    <row r="136" spans="1:7" ht="77.25" customHeight="1">
      <c r="A136" s="101" t="s">
        <v>310</v>
      </c>
      <c r="B136" s="107" t="s">
        <v>117</v>
      </c>
      <c r="C136" s="152">
        <v>69357</v>
      </c>
      <c r="D136" s="177">
        <v>55726</v>
      </c>
      <c r="E136" s="131">
        <f t="shared" si="10"/>
        <v>80.346612454402589</v>
      </c>
      <c r="F136" s="131">
        <f t="shared" si="11"/>
        <v>-13631</v>
      </c>
    </row>
    <row r="137" spans="1:7" ht="89.25">
      <c r="A137" s="101" t="s">
        <v>310</v>
      </c>
      <c r="B137" s="107" t="s">
        <v>118</v>
      </c>
      <c r="C137" s="152">
        <v>0.1</v>
      </c>
      <c r="D137" s="167">
        <v>0.1</v>
      </c>
      <c r="E137" s="131">
        <f t="shared" si="10"/>
        <v>100</v>
      </c>
      <c r="F137" s="131">
        <f t="shared" si="11"/>
        <v>0</v>
      </c>
      <c r="G137" s="158"/>
    </row>
    <row r="138" spans="1:7" ht="38.25">
      <c r="A138" s="101" t="s">
        <v>310</v>
      </c>
      <c r="B138" s="107" t="s">
        <v>119</v>
      </c>
      <c r="C138" s="152">
        <v>102.3</v>
      </c>
      <c r="D138" s="167">
        <v>102.3</v>
      </c>
      <c r="E138" s="131">
        <f t="shared" si="10"/>
        <v>100</v>
      </c>
      <c r="F138" s="131">
        <f t="shared" si="11"/>
        <v>0</v>
      </c>
    </row>
    <row r="139" spans="1:7" ht="114.75">
      <c r="A139" s="101" t="s">
        <v>310</v>
      </c>
      <c r="B139" s="102" t="s">
        <v>153</v>
      </c>
      <c r="C139" s="152">
        <v>968.1</v>
      </c>
      <c r="D139" s="167">
        <v>628.87</v>
      </c>
      <c r="E139" s="131">
        <f t="shared" si="10"/>
        <v>64.959198429914267</v>
      </c>
      <c r="F139" s="131">
        <f t="shared" si="11"/>
        <v>-339.23</v>
      </c>
    </row>
    <row r="140" spans="1:7" ht="140.25" customHeight="1">
      <c r="A140" s="101" t="s">
        <v>310</v>
      </c>
      <c r="B140" s="107" t="s">
        <v>311</v>
      </c>
      <c r="C140" s="152">
        <v>0.2</v>
      </c>
      <c r="D140" s="167">
        <v>0.13</v>
      </c>
      <c r="E140" s="131">
        <f>SUM(D140*100/C140)</f>
        <v>65</v>
      </c>
      <c r="F140" s="129">
        <f t="shared" si="11"/>
        <v>-7.0000000000000007E-2</v>
      </c>
    </row>
    <row r="141" spans="1:7" ht="38.25">
      <c r="A141" s="101" t="s">
        <v>312</v>
      </c>
      <c r="B141" s="107" t="s">
        <v>313</v>
      </c>
      <c r="C141" s="152">
        <v>18132</v>
      </c>
      <c r="D141" s="167">
        <v>12189.63</v>
      </c>
      <c r="E141" s="131">
        <f t="shared" ref="E141:E142" si="12">SUM(D141*100/C141)</f>
        <v>67.22716743878226</v>
      </c>
      <c r="F141" s="131">
        <f t="shared" si="11"/>
        <v>-5942.3700000000008</v>
      </c>
    </row>
    <row r="142" spans="1:7" ht="63.75">
      <c r="A142" s="101" t="s">
        <v>358</v>
      </c>
      <c r="B142" s="134" t="s">
        <v>359</v>
      </c>
      <c r="C142" s="152">
        <v>282.8</v>
      </c>
      <c r="D142" s="167">
        <v>69.87</v>
      </c>
      <c r="E142" s="131">
        <f t="shared" si="12"/>
        <v>24.706506364922205</v>
      </c>
      <c r="F142" s="131">
        <f t="shared" si="11"/>
        <v>-212.93</v>
      </c>
      <c r="G142" s="157"/>
    </row>
    <row r="143" spans="1:7" ht="25.5">
      <c r="A143" s="150" t="s">
        <v>314</v>
      </c>
      <c r="B143" s="105" t="s">
        <v>120</v>
      </c>
      <c r="C143" s="136">
        <f>SUM(C144:C145)</f>
        <v>376422</v>
      </c>
      <c r="D143" s="166">
        <f t="shared" ref="D143:E143" si="13">SUM(D144:D145)</f>
        <v>256820.9</v>
      </c>
      <c r="E143" s="129">
        <f t="shared" si="10"/>
        <v>68.226857091243332</v>
      </c>
      <c r="F143" s="129">
        <f t="shared" si="11"/>
        <v>-119601.1</v>
      </c>
      <c r="G143" s="157"/>
    </row>
    <row r="144" spans="1:7" ht="229.5">
      <c r="A144" s="101" t="s">
        <v>315</v>
      </c>
      <c r="B144" s="107" t="s">
        <v>360</v>
      </c>
      <c r="C144" s="152">
        <v>220955</v>
      </c>
      <c r="D144" s="177">
        <v>146380</v>
      </c>
      <c r="E144" s="131">
        <f t="shared" ref="E144:E149" si="14">SUM(D144*100/C144)</f>
        <v>66.24878368898645</v>
      </c>
      <c r="F144" s="131">
        <f t="shared" si="11"/>
        <v>-74575</v>
      </c>
      <c r="G144" s="157"/>
    </row>
    <row r="145" spans="1:6" ht="38.25">
      <c r="A145" s="101" t="s">
        <v>315</v>
      </c>
      <c r="B145" s="107" t="s">
        <v>121</v>
      </c>
      <c r="C145" s="152">
        <v>155467</v>
      </c>
      <c r="D145" s="177">
        <v>110440.9</v>
      </c>
      <c r="E145" s="131">
        <f>SUM(D145*100/C145)</f>
        <v>71.038162439617409</v>
      </c>
      <c r="F145" s="131">
        <f t="shared" si="11"/>
        <v>-45026.100000000006</v>
      </c>
    </row>
    <row r="146" spans="1:6" ht="25.5">
      <c r="A146" s="150" t="s">
        <v>346</v>
      </c>
      <c r="B146" s="105" t="s">
        <v>347</v>
      </c>
      <c r="C146" s="136">
        <f>C147</f>
        <v>1815.1</v>
      </c>
      <c r="D146" s="166">
        <f>D147</f>
        <v>1270.5</v>
      </c>
      <c r="E146" s="129"/>
      <c r="F146" s="129">
        <f t="shared" si="11"/>
        <v>-544.59999999999991</v>
      </c>
    </row>
    <row r="147" spans="1:6" ht="153">
      <c r="A147" s="101" t="s">
        <v>363</v>
      </c>
      <c r="B147" s="103" t="s">
        <v>348</v>
      </c>
      <c r="C147" s="152">
        <v>1815.1</v>
      </c>
      <c r="D147" s="177">
        <v>1270.5</v>
      </c>
      <c r="E147" s="131"/>
      <c r="F147" s="131">
        <f t="shared" si="11"/>
        <v>-544.59999999999991</v>
      </c>
    </row>
    <row r="148" spans="1:6" ht="25.5">
      <c r="A148" s="104" t="s">
        <v>327</v>
      </c>
      <c r="B148" s="105" t="s">
        <v>328</v>
      </c>
      <c r="C148" s="179">
        <f>SUM(C149:C149)</f>
        <v>2000</v>
      </c>
      <c r="D148" s="180">
        <f>SUM(D149)</f>
        <v>0</v>
      </c>
      <c r="E148" s="129">
        <f t="shared" si="14"/>
        <v>0</v>
      </c>
      <c r="F148" s="129">
        <f t="shared" si="11"/>
        <v>-2000</v>
      </c>
    </row>
    <row r="149" spans="1:6" ht="25.5">
      <c r="A149" s="106" t="s">
        <v>329</v>
      </c>
      <c r="B149" s="107" t="s">
        <v>328</v>
      </c>
      <c r="C149" s="153">
        <v>2000</v>
      </c>
      <c r="D149" s="177">
        <v>0</v>
      </c>
      <c r="E149" s="131">
        <f t="shared" si="14"/>
        <v>0</v>
      </c>
      <c r="F149" s="131">
        <f t="shared" si="11"/>
        <v>-2000</v>
      </c>
    </row>
    <row r="150" spans="1:6" ht="38.25">
      <c r="A150" s="150" t="s">
        <v>135</v>
      </c>
      <c r="B150" s="105" t="s">
        <v>136</v>
      </c>
      <c r="C150" s="129">
        <f>SUM(C151:C153)</f>
        <v>0</v>
      </c>
      <c r="D150" s="163">
        <f t="shared" ref="D150:E150" si="15">SUM(D151:D153)</f>
        <v>67.382999999999996</v>
      </c>
      <c r="E150" s="129"/>
      <c r="F150" s="129">
        <f t="shared" si="11"/>
        <v>67.382999999999996</v>
      </c>
    </row>
    <row r="151" spans="1:6" ht="38.25">
      <c r="A151" s="101" t="s">
        <v>147</v>
      </c>
      <c r="B151" s="107" t="s">
        <v>137</v>
      </c>
      <c r="C151" s="152">
        <v>0</v>
      </c>
      <c r="D151" s="167">
        <v>67.382999999999996</v>
      </c>
      <c r="E151" s="131"/>
      <c r="F151" s="131">
        <f t="shared" si="11"/>
        <v>67.382999999999996</v>
      </c>
    </row>
    <row r="152" spans="1:6" ht="38.25">
      <c r="A152" s="101" t="s">
        <v>349</v>
      </c>
      <c r="B152" s="107" t="s">
        <v>137</v>
      </c>
      <c r="C152" s="152">
        <v>0</v>
      </c>
      <c r="D152" s="167">
        <v>0</v>
      </c>
      <c r="E152" s="131"/>
      <c r="F152" s="131">
        <f t="shared" si="11"/>
        <v>0</v>
      </c>
    </row>
    <row r="153" spans="1:6" ht="38.25">
      <c r="A153" s="101" t="s">
        <v>350</v>
      </c>
      <c r="B153" s="107" t="s">
        <v>137</v>
      </c>
      <c r="C153" s="152">
        <v>0</v>
      </c>
      <c r="D153" s="167">
        <v>0</v>
      </c>
      <c r="E153" s="131"/>
      <c r="F153" s="131">
        <f t="shared" si="11"/>
        <v>0</v>
      </c>
    </row>
    <row r="154" spans="1:6" ht="51">
      <c r="A154" s="150" t="s">
        <v>316</v>
      </c>
      <c r="B154" s="105" t="s">
        <v>351</v>
      </c>
      <c r="C154" s="136">
        <f>SUM(C155:C156)</f>
        <v>0</v>
      </c>
      <c r="D154" s="166">
        <f>SUM(D155:D156)</f>
        <v>-7397.1100000000006</v>
      </c>
      <c r="E154" s="131"/>
      <c r="F154" s="129">
        <f t="shared" si="11"/>
        <v>-7397.1100000000006</v>
      </c>
    </row>
    <row r="155" spans="1:6">
      <c r="A155" s="101" t="s">
        <v>317</v>
      </c>
      <c r="B155" s="107"/>
      <c r="C155" s="159">
        <v>0</v>
      </c>
      <c r="D155" s="167">
        <v>-1854.94</v>
      </c>
      <c r="E155" s="131"/>
      <c r="F155" s="131">
        <f t="shared" si="11"/>
        <v>-1854.94</v>
      </c>
    </row>
    <row r="156" spans="1:6">
      <c r="A156" s="101" t="s">
        <v>318</v>
      </c>
      <c r="B156" s="107"/>
      <c r="C156" s="152">
        <v>0</v>
      </c>
      <c r="D156" s="167">
        <v>-5542.17</v>
      </c>
      <c r="E156" s="131"/>
      <c r="F156" s="131">
        <f t="shared" si="11"/>
        <v>-5542.17</v>
      </c>
    </row>
    <row r="157" spans="1:6">
      <c r="A157" s="150"/>
      <c r="B157" s="105" t="s">
        <v>122</v>
      </c>
      <c r="C157" s="136">
        <f>SUM(C111+C4)</f>
        <v>1373470.22</v>
      </c>
      <c r="D157" s="166">
        <f>SUM(D111+D4)</f>
        <v>752848.73099999991</v>
      </c>
      <c r="E157" s="129">
        <f t="shared" ref="E157" si="16">SUM(D157*100/C157)</f>
        <v>54.8136188202173</v>
      </c>
      <c r="F157" s="129">
        <f t="shared" si="11"/>
        <v>-620621.48900000006</v>
      </c>
    </row>
  </sheetData>
  <mergeCells count="1">
    <mergeCell ref="A1:F1"/>
  </mergeCells>
  <pageMargins left="0.70866141732283472" right="0" top="0.74803149606299213" bottom="0.74803149606299213" header="0.31496062992125984" footer="0.31496062992125984"/>
  <pageSetup paperSize="9" scale="62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topLeftCell="A43" workbookViewId="0">
      <selection activeCell="J8" sqref="J8"/>
    </sheetView>
  </sheetViews>
  <sheetFormatPr defaultRowHeight="15"/>
  <cols>
    <col min="1" max="1" width="12.7109375" style="1" customWidth="1"/>
    <col min="2" max="2" width="58.5703125" style="1" customWidth="1"/>
    <col min="3" max="3" width="14.5703125" style="1" customWidth="1"/>
    <col min="4" max="4" width="8.42578125" style="1" hidden="1" customWidth="1"/>
    <col min="5" max="5" width="15" style="1" customWidth="1"/>
    <col min="6" max="6" width="13.5703125" style="57" customWidth="1"/>
    <col min="7" max="7" width="6.7109375" style="1" hidden="1" customWidth="1"/>
    <col min="8" max="8" width="15" style="1" customWidth="1"/>
    <col min="9" max="16384" width="9.140625" style="1"/>
  </cols>
  <sheetData>
    <row r="1" spans="1:19" ht="19.5">
      <c r="A1" s="184" t="s">
        <v>160</v>
      </c>
      <c r="B1" s="184"/>
      <c r="C1" s="184"/>
      <c r="D1" s="184"/>
      <c r="E1" s="184"/>
      <c r="F1" s="184"/>
      <c r="G1" s="184"/>
      <c r="H1" s="184"/>
    </row>
    <row r="2" spans="1:19" ht="19.5">
      <c r="A2" s="184" t="s">
        <v>393</v>
      </c>
      <c r="B2" s="184"/>
      <c r="C2" s="184"/>
      <c r="D2" s="184"/>
      <c r="E2" s="184"/>
      <c r="F2" s="184"/>
      <c r="G2" s="184"/>
      <c r="H2" s="184"/>
    </row>
    <row r="3" spans="1:19" ht="15.75">
      <c r="A3" s="2"/>
      <c r="B3" s="2"/>
      <c r="C3" s="2"/>
      <c r="D3" s="2"/>
      <c r="E3" s="2"/>
      <c r="F3" s="185"/>
      <c r="G3" s="185"/>
      <c r="H3" s="185"/>
    </row>
    <row r="4" spans="1:19" s="3" customFormat="1" ht="110.25" customHeight="1">
      <c r="A4" s="84" t="s">
        <v>161</v>
      </c>
      <c r="B4" s="84" t="s">
        <v>162</v>
      </c>
      <c r="C4" s="85" t="s">
        <v>286</v>
      </c>
      <c r="D4" s="84" t="s">
        <v>163</v>
      </c>
      <c r="E4" s="85" t="s">
        <v>282</v>
      </c>
      <c r="F4" s="85" t="s">
        <v>394</v>
      </c>
      <c r="G4" s="84" t="s">
        <v>164</v>
      </c>
      <c r="H4" s="86" t="s">
        <v>283</v>
      </c>
    </row>
    <row r="5" spans="1:19" s="3" customFormat="1" ht="15.75">
      <c r="A5" s="84">
        <v>1</v>
      </c>
      <c r="B5" s="84">
        <v>2</v>
      </c>
      <c r="C5" s="85">
        <v>3</v>
      </c>
      <c r="D5" s="84"/>
      <c r="E5" s="85">
        <v>4</v>
      </c>
      <c r="F5" s="85">
        <v>5</v>
      </c>
      <c r="G5" s="84"/>
      <c r="H5" s="86">
        <v>6</v>
      </c>
    </row>
    <row r="6" spans="1:19" ht="15.75">
      <c r="A6" s="4">
        <v>100</v>
      </c>
      <c r="B6" s="5" t="s">
        <v>165</v>
      </c>
      <c r="C6" s="88">
        <f>SUM(C7:C14)</f>
        <v>101648.34000000001</v>
      </c>
      <c r="D6" s="89"/>
      <c r="E6" s="88">
        <f>SUM(E7:E14)</f>
        <v>92168.37000000001</v>
      </c>
      <c r="F6" s="88">
        <f>SUM(F7:F14)</f>
        <v>47815.02</v>
      </c>
      <c r="G6" s="114"/>
      <c r="H6" s="115">
        <f>F6/E6*100</f>
        <v>51.877905619899742</v>
      </c>
    </row>
    <row r="7" spans="1:19" s="8" customFormat="1" ht="31.5">
      <c r="A7" s="6">
        <v>102</v>
      </c>
      <c r="B7" s="7" t="s">
        <v>166</v>
      </c>
      <c r="C7" s="90">
        <v>1114.48</v>
      </c>
      <c r="D7" s="91"/>
      <c r="E7" s="90">
        <v>1114.48</v>
      </c>
      <c r="F7" s="90">
        <v>460.64</v>
      </c>
      <c r="G7" s="116"/>
      <c r="H7" s="117">
        <f>F7/E7*100</f>
        <v>41.332280525446841</v>
      </c>
    </row>
    <row r="8" spans="1:19" ht="47.25">
      <c r="A8" s="9">
        <v>103</v>
      </c>
      <c r="B8" s="7" t="s">
        <v>167</v>
      </c>
      <c r="C8" s="92">
        <v>2562.21</v>
      </c>
      <c r="D8" s="93"/>
      <c r="E8" s="92">
        <v>2562.21</v>
      </c>
      <c r="F8" s="92">
        <v>1293.78</v>
      </c>
      <c r="G8" s="54"/>
      <c r="H8" s="117">
        <f>F8/E8*100</f>
        <v>50.494690130785536</v>
      </c>
      <c r="L8" s="10"/>
      <c r="M8" s="10"/>
      <c r="N8" s="11"/>
      <c r="O8" s="10"/>
      <c r="P8" s="10"/>
      <c r="Q8" s="10"/>
      <c r="R8" s="10"/>
      <c r="S8" s="12"/>
    </row>
    <row r="9" spans="1:19" ht="63">
      <c r="A9" s="9">
        <v>104</v>
      </c>
      <c r="B9" s="7" t="s">
        <v>168</v>
      </c>
      <c r="C9" s="92">
        <v>52391.94</v>
      </c>
      <c r="D9" s="93"/>
      <c r="E9" s="92">
        <v>52391.94</v>
      </c>
      <c r="F9" s="92">
        <v>30683.64</v>
      </c>
      <c r="G9" s="54"/>
      <c r="H9" s="117">
        <f t="shared" ref="H9:H59" si="0">F9/E9*100</f>
        <v>58.565573254206662</v>
      </c>
      <c r="L9" s="13"/>
      <c r="M9" s="14"/>
      <c r="N9" s="15"/>
      <c r="O9" s="16"/>
      <c r="P9" s="17"/>
      <c r="Q9" s="16"/>
      <c r="R9" s="17"/>
      <c r="S9" s="12"/>
    </row>
    <row r="10" spans="1:19" ht="15.75">
      <c r="A10" s="9">
        <v>105</v>
      </c>
      <c r="B10" s="7" t="s">
        <v>169</v>
      </c>
      <c r="C10" s="92">
        <v>0</v>
      </c>
      <c r="D10" s="93"/>
      <c r="E10" s="92">
        <v>0</v>
      </c>
      <c r="F10" s="92">
        <v>0</v>
      </c>
      <c r="G10" s="54"/>
      <c r="H10" s="117">
        <v>0</v>
      </c>
      <c r="L10" s="18"/>
      <c r="M10" s="19"/>
      <c r="N10" s="20"/>
      <c r="O10" s="21"/>
      <c r="P10" s="21"/>
      <c r="Q10" s="21"/>
      <c r="R10" s="22"/>
      <c r="S10" s="12"/>
    </row>
    <row r="11" spans="1:19" ht="47.25">
      <c r="A11" s="9">
        <v>106</v>
      </c>
      <c r="B11" s="7" t="s">
        <v>170</v>
      </c>
      <c r="C11" s="92">
        <v>15229.82</v>
      </c>
      <c r="D11" s="93"/>
      <c r="E11" s="92">
        <v>15229.82</v>
      </c>
      <c r="F11" s="92">
        <v>9102</v>
      </c>
      <c r="G11" s="54"/>
      <c r="H11" s="117">
        <f>F11/E11*100</f>
        <v>59.76433076687708</v>
      </c>
      <c r="L11" s="23"/>
      <c r="M11" s="19"/>
      <c r="N11" s="24"/>
      <c r="O11" s="25"/>
      <c r="P11" s="25"/>
      <c r="Q11" s="25"/>
      <c r="R11" s="22"/>
      <c r="S11" s="12"/>
    </row>
    <row r="12" spans="1:19" ht="15.75">
      <c r="A12" s="9">
        <v>107</v>
      </c>
      <c r="B12" s="7" t="s">
        <v>171</v>
      </c>
      <c r="C12" s="92">
        <v>2365.1999999999998</v>
      </c>
      <c r="D12" s="93"/>
      <c r="E12" s="92">
        <v>2365.1999999999998</v>
      </c>
      <c r="F12" s="92">
        <v>2365.1999999999998</v>
      </c>
      <c r="G12" s="54"/>
      <c r="H12" s="117">
        <v>0</v>
      </c>
      <c r="L12" s="23"/>
      <c r="M12" s="19"/>
      <c r="N12" s="24"/>
      <c r="O12" s="25"/>
      <c r="P12" s="22"/>
      <c r="Q12" s="25"/>
      <c r="R12" s="22"/>
      <c r="S12" s="12"/>
    </row>
    <row r="13" spans="1:19" ht="15.75">
      <c r="A13" s="9">
        <v>111</v>
      </c>
      <c r="B13" s="7" t="s">
        <v>172</v>
      </c>
      <c r="C13" s="94">
        <v>13000</v>
      </c>
      <c r="D13" s="94"/>
      <c r="E13" s="94">
        <v>3520.03</v>
      </c>
      <c r="F13" s="92">
        <v>0</v>
      </c>
      <c r="G13" s="54"/>
      <c r="H13" s="117">
        <v>48.5</v>
      </c>
      <c r="L13" s="23"/>
      <c r="M13" s="19"/>
      <c r="N13" s="24"/>
      <c r="O13" s="25"/>
      <c r="P13" s="25"/>
      <c r="Q13" s="25"/>
      <c r="R13" s="22"/>
      <c r="S13" s="12"/>
    </row>
    <row r="14" spans="1:19" ht="15.75">
      <c r="A14" s="9">
        <v>113</v>
      </c>
      <c r="B14" s="7" t="s">
        <v>173</v>
      </c>
      <c r="C14" s="92">
        <v>14984.69</v>
      </c>
      <c r="D14" s="93"/>
      <c r="E14" s="92">
        <v>14984.69</v>
      </c>
      <c r="F14" s="92">
        <v>3909.76</v>
      </c>
      <c r="G14" s="54"/>
      <c r="H14" s="117">
        <f t="shared" si="0"/>
        <v>26.091697592676262</v>
      </c>
      <c r="L14" s="23"/>
      <c r="M14" s="19"/>
      <c r="N14" s="24"/>
      <c r="O14" s="25"/>
      <c r="P14" s="22"/>
      <c r="Q14" s="25"/>
      <c r="R14" s="22"/>
      <c r="S14" s="12"/>
    </row>
    <row r="15" spans="1:19" ht="31.5">
      <c r="A15" s="26">
        <v>300</v>
      </c>
      <c r="B15" s="27" t="s">
        <v>174</v>
      </c>
      <c r="C15" s="95">
        <f>SUM(C16:C19)</f>
        <v>9915.09</v>
      </c>
      <c r="D15" s="96"/>
      <c r="E15" s="95">
        <f>SUM(E16:E19)</f>
        <v>10118.09</v>
      </c>
      <c r="F15" s="95">
        <f>SUM(F16:F19)</f>
        <v>3914.13</v>
      </c>
      <c r="G15" s="118"/>
      <c r="H15" s="119">
        <f t="shared" si="0"/>
        <v>38.684475034319718</v>
      </c>
      <c r="L15" s="23"/>
      <c r="M15" s="19"/>
      <c r="N15" s="24"/>
      <c r="O15" s="25"/>
      <c r="P15" s="25"/>
      <c r="Q15" s="25"/>
      <c r="R15" s="22"/>
      <c r="S15" s="12"/>
    </row>
    <row r="16" spans="1:19" ht="15.75">
      <c r="A16" s="9">
        <v>302</v>
      </c>
      <c r="B16" s="7" t="s">
        <v>175</v>
      </c>
      <c r="C16" s="92">
        <v>0</v>
      </c>
      <c r="D16" s="93"/>
      <c r="E16" s="92">
        <v>0</v>
      </c>
      <c r="F16" s="92">
        <v>0</v>
      </c>
      <c r="G16" s="54"/>
      <c r="H16" s="117">
        <v>0</v>
      </c>
      <c r="L16" s="23"/>
      <c r="M16" s="19"/>
      <c r="N16" s="24"/>
      <c r="O16" s="25"/>
      <c r="P16" s="25"/>
      <c r="Q16" s="25"/>
      <c r="R16" s="22"/>
      <c r="S16" s="12"/>
    </row>
    <row r="17" spans="1:19" ht="47.25">
      <c r="A17" s="9">
        <v>309</v>
      </c>
      <c r="B17" s="7" t="s">
        <v>176</v>
      </c>
      <c r="C17" s="92">
        <v>6267.73</v>
      </c>
      <c r="D17" s="93"/>
      <c r="E17" s="92">
        <v>6371.73</v>
      </c>
      <c r="F17" s="92">
        <v>2160.2600000000002</v>
      </c>
      <c r="G17" s="54"/>
      <c r="H17" s="117">
        <f t="shared" si="0"/>
        <v>33.903822038912509</v>
      </c>
      <c r="L17" s="23"/>
      <c r="M17" s="19"/>
      <c r="N17" s="24"/>
      <c r="O17" s="25"/>
      <c r="P17" s="22"/>
      <c r="Q17" s="25"/>
      <c r="R17" s="22"/>
      <c r="S17" s="12"/>
    </row>
    <row r="18" spans="1:19" ht="15.75">
      <c r="A18" s="9">
        <v>310</v>
      </c>
      <c r="B18" s="7" t="s">
        <v>177</v>
      </c>
      <c r="C18" s="92">
        <v>2264.16</v>
      </c>
      <c r="D18" s="93"/>
      <c r="E18" s="92">
        <v>2363.16</v>
      </c>
      <c r="F18" s="92">
        <v>744.68</v>
      </c>
      <c r="G18" s="54"/>
      <c r="H18" s="117">
        <f t="shared" si="0"/>
        <v>31.512043196398043</v>
      </c>
      <c r="L18" s="28"/>
      <c r="M18" s="29"/>
      <c r="N18" s="30"/>
      <c r="O18" s="31"/>
      <c r="P18" s="31"/>
      <c r="Q18" s="31"/>
      <c r="R18" s="22"/>
      <c r="S18" s="12"/>
    </row>
    <row r="19" spans="1:19" ht="31.5">
      <c r="A19" s="9">
        <v>314</v>
      </c>
      <c r="B19" s="7" t="s">
        <v>178</v>
      </c>
      <c r="C19" s="92">
        <v>1383.2</v>
      </c>
      <c r="D19" s="93"/>
      <c r="E19" s="92">
        <v>1383.2</v>
      </c>
      <c r="F19" s="92">
        <v>1009.19</v>
      </c>
      <c r="G19" s="54"/>
      <c r="H19" s="117">
        <f t="shared" si="0"/>
        <v>72.96052631578948</v>
      </c>
      <c r="L19" s="23"/>
      <c r="M19" s="19"/>
      <c r="N19" s="32"/>
      <c r="O19" s="25"/>
      <c r="P19" s="25"/>
      <c r="Q19" s="25"/>
      <c r="R19" s="22"/>
      <c r="S19" s="12"/>
    </row>
    <row r="20" spans="1:19" ht="15.75">
      <c r="A20" s="33">
        <v>400</v>
      </c>
      <c r="B20" s="5" t="s">
        <v>179</v>
      </c>
      <c r="C20" s="88">
        <f>SUM(C21:C26)</f>
        <v>118754.11000000002</v>
      </c>
      <c r="D20" s="89"/>
      <c r="E20" s="88">
        <f>SUM(E21:E26)</f>
        <v>118754.11000000002</v>
      </c>
      <c r="F20" s="88">
        <f>SUM(F21:F26)</f>
        <v>64053.72</v>
      </c>
      <c r="G20" s="114"/>
      <c r="H20" s="115">
        <f t="shared" si="0"/>
        <v>53.938107910538832</v>
      </c>
      <c r="L20" s="23"/>
      <c r="M20" s="19"/>
      <c r="N20" s="32"/>
      <c r="O20" s="25"/>
      <c r="P20" s="25"/>
      <c r="Q20" s="25"/>
      <c r="R20" s="22"/>
      <c r="S20" s="12"/>
    </row>
    <row r="21" spans="1:19" ht="15.75">
      <c r="A21" s="9">
        <v>405</v>
      </c>
      <c r="B21" s="7" t="s">
        <v>180</v>
      </c>
      <c r="C21" s="92">
        <v>1023.1</v>
      </c>
      <c r="D21" s="93"/>
      <c r="E21" s="92">
        <v>1023.1</v>
      </c>
      <c r="F21" s="92">
        <v>257.54000000000002</v>
      </c>
      <c r="G21" s="54"/>
      <c r="H21" s="117">
        <f t="shared" si="0"/>
        <v>25.172514905678824</v>
      </c>
      <c r="L21" s="23"/>
      <c r="M21" s="19"/>
      <c r="N21" s="32"/>
      <c r="O21" s="25"/>
      <c r="P21" s="25"/>
      <c r="Q21" s="25"/>
      <c r="R21" s="22"/>
      <c r="S21" s="12"/>
    </row>
    <row r="22" spans="1:19" ht="15.75">
      <c r="A22" s="9">
        <v>406</v>
      </c>
      <c r="B22" s="7" t="s">
        <v>181</v>
      </c>
      <c r="C22" s="92">
        <v>1341</v>
      </c>
      <c r="D22" s="93"/>
      <c r="E22" s="92">
        <v>1341</v>
      </c>
      <c r="F22" s="92">
        <v>588.16</v>
      </c>
      <c r="G22" s="54"/>
      <c r="H22" s="117">
        <f t="shared" si="0"/>
        <v>43.859806114839671</v>
      </c>
      <c r="L22" s="23"/>
      <c r="M22" s="19"/>
      <c r="N22" s="32"/>
      <c r="O22" s="25"/>
      <c r="P22" s="25"/>
      <c r="Q22" s="25"/>
      <c r="R22" s="22"/>
      <c r="S22" s="12"/>
    </row>
    <row r="23" spans="1:19" ht="15.75">
      <c r="A23" s="9">
        <v>408</v>
      </c>
      <c r="B23" s="34" t="s">
        <v>182</v>
      </c>
      <c r="C23" s="92">
        <v>280</v>
      </c>
      <c r="D23" s="93"/>
      <c r="E23" s="92">
        <v>280</v>
      </c>
      <c r="F23" s="92">
        <v>241.4</v>
      </c>
      <c r="G23" s="54"/>
      <c r="H23" s="117">
        <f t="shared" si="0"/>
        <v>86.214285714285722</v>
      </c>
      <c r="L23" s="35"/>
      <c r="M23" s="14"/>
      <c r="N23" s="36"/>
      <c r="O23" s="16"/>
      <c r="P23" s="15"/>
      <c r="Q23" s="16"/>
      <c r="R23" s="22"/>
      <c r="S23" s="12"/>
    </row>
    <row r="24" spans="1:19" ht="15.75">
      <c r="A24" s="9">
        <v>409</v>
      </c>
      <c r="B24" s="37" t="s">
        <v>183</v>
      </c>
      <c r="C24" s="92">
        <v>106733.63</v>
      </c>
      <c r="D24" s="93"/>
      <c r="E24" s="92">
        <v>106733.63</v>
      </c>
      <c r="F24" s="92">
        <v>59292.43</v>
      </c>
      <c r="G24" s="54"/>
      <c r="H24" s="117">
        <f t="shared" si="0"/>
        <v>55.551778759890389</v>
      </c>
      <c r="L24" s="23"/>
      <c r="M24" s="19"/>
      <c r="N24" s="32"/>
      <c r="O24" s="25"/>
      <c r="P24" s="25"/>
      <c r="Q24" s="25"/>
      <c r="R24" s="22"/>
      <c r="S24" s="12"/>
    </row>
    <row r="25" spans="1:19" ht="15.75">
      <c r="A25" s="9">
        <v>410</v>
      </c>
      <c r="B25" s="37" t="s">
        <v>184</v>
      </c>
      <c r="C25" s="92">
        <v>1674.2</v>
      </c>
      <c r="D25" s="93"/>
      <c r="E25" s="92">
        <v>1674.2</v>
      </c>
      <c r="F25" s="92">
        <v>1123.18</v>
      </c>
      <c r="G25" s="54"/>
      <c r="H25" s="117">
        <f t="shared" si="0"/>
        <v>67.087564209771827</v>
      </c>
      <c r="L25" s="23"/>
      <c r="M25" s="19"/>
      <c r="N25" s="32"/>
      <c r="O25" s="25"/>
      <c r="P25" s="25"/>
      <c r="Q25" s="25"/>
      <c r="R25" s="22"/>
      <c r="S25" s="12"/>
    </row>
    <row r="26" spans="1:19" ht="15.75">
      <c r="A26" s="9">
        <v>412</v>
      </c>
      <c r="B26" s="34" t="s">
        <v>185</v>
      </c>
      <c r="C26" s="92">
        <v>7702.18</v>
      </c>
      <c r="D26" s="93"/>
      <c r="E26" s="92">
        <v>7702.18</v>
      </c>
      <c r="F26" s="92">
        <v>2551.0100000000002</v>
      </c>
      <c r="G26" s="54"/>
      <c r="H26" s="117">
        <f t="shared" si="0"/>
        <v>33.120622992451487</v>
      </c>
      <c r="L26" s="23"/>
      <c r="M26" s="38"/>
      <c r="N26" s="32"/>
      <c r="O26" s="25"/>
      <c r="P26" s="25"/>
      <c r="Q26" s="25"/>
      <c r="R26" s="22"/>
      <c r="S26" s="12"/>
    </row>
    <row r="27" spans="1:19" s="39" customFormat="1" ht="15.75">
      <c r="A27" s="4">
        <v>500</v>
      </c>
      <c r="B27" s="5" t="s">
        <v>186</v>
      </c>
      <c r="C27" s="88">
        <f>SUM(C28:C31)</f>
        <v>212851.04</v>
      </c>
      <c r="D27" s="89"/>
      <c r="E27" s="88">
        <f>SUM(E28:E31)</f>
        <v>222128.01</v>
      </c>
      <c r="F27" s="88">
        <f>SUM(F28:F31)</f>
        <v>44808.19</v>
      </c>
      <c r="G27" s="114"/>
      <c r="H27" s="115">
        <f t="shared" si="0"/>
        <v>20.172237621000612</v>
      </c>
      <c r="L27" s="23"/>
      <c r="M27" s="40"/>
      <c r="N27" s="32"/>
      <c r="O27" s="25"/>
      <c r="P27" s="22"/>
      <c r="Q27" s="25"/>
      <c r="R27" s="22"/>
      <c r="S27" s="41"/>
    </row>
    <row r="28" spans="1:19" ht="15.75">
      <c r="A28" s="9">
        <v>501</v>
      </c>
      <c r="B28" s="34" t="s">
        <v>187</v>
      </c>
      <c r="C28" s="92">
        <v>108413.69</v>
      </c>
      <c r="D28" s="93"/>
      <c r="E28" s="92">
        <v>108413.69</v>
      </c>
      <c r="F28" s="92">
        <v>8471.33</v>
      </c>
      <c r="G28" s="54"/>
      <c r="H28" s="117">
        <f t="shared" si="0"/>
        <v>7.8138932454010188</v>
      </c>
      <c r="L28" s="23"/>
      <c r="M28" s="40"/>
      <c r="N28" s="32"/>
      <c r="O28" s="25"/>
      <c r="P28" s="25"/>
      <c r="Q28" s="25"/>
      <c r="R28" s="22"/>
      <c r="S28" s="12"/>
    </row>
    <row r="29" spans="1:19" ht="15.75">
      <c r="A29" s="9">
        <v>502</v>
      </c>
      <c r="B29" s="34" t="s">
        <v>188</v>
      </c>
      <c r="C29" s="92">
        <v>24731.09</v>
      </c>
      <c r="D29" s="93"/>
      <c r="E29" s="92">
        <v>33978.06</v>
      </c>
      <c r="F29" s="92">
        <v>10813.46</v>
      </c>
      <c r="G29" s="54"/>
      <c r="H29" s="117">
        <f t="shared" si="0"/>
        <v>31.82483049355967</v>
      </c>
      <c r="L29" s="23"/>
      <c r="M29" s="38"/>
      <c r="N29" s="32"/>
      <c r="O29" s="25"/>
      <c r="P29" s="22"/>
      <c r="Q29" s="25"/>
      <c r="R29" s="22"/>
      <c r="S29" s="12"/>
    </row>
    <row r="30" spans="1:19" ht="15.75">
      <c r="A30" s="9">
        <v>503</v>
      </c>
      <c r="B30" s="34" t="s">
        <v>189</v>
      </c>
      <c r="C30" s="92">
        <v>73440.070000000007</v>
      </c>
      <c r="D30" s="93"/>
      <c r="E30" s="92">
        <v>73470.070000000007</v>
      </c>
      <c r="F30" s="92">
        <v>20986.62</v>
      </c>
      <c r="G30" s="54"/>
      <c r="H30" s="117">
        <f t="shared" si="0"/>
        <v>28.564856410236168</v>
      </c>
      <c r="L30" s="13"/>
      <c r="M30" s="14"/>
      <c r="N30" s="15"/>
      <c r="O30" s="16"/>
      <c r="P30" s="17"/>
      <c r="Q30" s="16"/>
      <c r="R30" s="22"/>
      <c r="S30" s="12"/>
    </row>
    <row r="31" spans="1:19" ht="31.5">
      <c r="A31" s="9">
        <v>505</v>
      </c>
      <c r="B31" s="34" t="s">
        <v>190</v>
      </c>
      <c r="C31" s="92">
        <v>6266.19</v>
      </c>
      <c r="D31" s="93"/>
      <c r="E31" s="92">
        <v>6266.19</v>
      </c>
      <c r="F31" s="92">
        <v>4536.78</v>
      </c>
      <c r="G31" s="54"/>
      <c r="H31" s="117">
        <f t="shared" si="0"/>
        <v>72.400932624130448</v>
      </c>
      <c r="L31" s="23"/>
      <c r="M31" s="38"/>
      <c r="N31" s="24"/>
      <c r="O31" s="25"/>
      <c r="P31" s="25"/>
      <c r="Q31" s="25"/>
      <c r="R31" s="22"/>
      <c r="S31" s="12"/>
    </row>
    <row r="32" spans="1:19" s="39" customFormat="1" ht="15.75">
      <c r="A32" s="4">
        <v>600</v>
      </c>
      <c r="B32" s="5" t="s">
        <v>191</v>
      </c>
      <c r="C32" s="88">
        <f>SUM(C33:C35)</f>
        <v>969.76</v>
      </c>
      <c r="D32" s="88">
        <f>SUM(D35)</f>
        <v>0</v>
      </c>
      <c r="E32" s="88">
        <f>SUM(E33:E35)</f>
        <v>969.76</v>
      </c>
      <c r="F32" s="88">
        <f>SUM(F33:F35)</f>
        <v>754.26</v>
      </c>
      <c r="G32" s="114"/>
      <c r="H32" s="115">
        <f t="shared" si="0"/>
        <v>77.778006929549576</v>
      </c>
      <c r="L32" s="23"/>
      <c r="M32" s="38"/>
      <c r="N32" s="24"/>
      <c r="O32" s="25"/>
      <c r="P32" s="22"/>
      <c r="Q32" s="25"/>
      <c r="R32" s="22"/>
      <c r="S32" s="41"/>
    </row>
    <row r="33" spans="1:19" s="39" customFormat="1" ht="15.75">
      <c r="A33" s="42">
        <v>602</v>
      </c>
      <c r="B33" s="34" t="s">
        <v>192</v>
      </c>
      <c r="C33" s="92">
        <v>80</v>
      </c>
      <c r="D33" s="93"/>
      <c r="E33" s="92">
        <v>80</v>
      </c>
      <c r="F33" s="92">
        <v>0</v>
      </c>
      <c r="G33" s="54"/>
      <c r="H33" s="117">
        <f t="shared" si="0"/>
        <v>0</v>
      </c>
      <c r="L33" s="23"/>
      <c r="M33" s="38"/>
      <c r="N33" s="24"/>
      <c r="O33" s="25"/>
      <c r="P33" s="22"/>
      <c r="Q33" s="25"/>
      <c r="R33" s="22"/>
      <c r="S33" s="41"/>
    </row>
    <row r="34" spans="1:19" s="39" customFormat="1" ht="31.5">
      <c r="A34" s="42">
        <v>603</v>
      </c>
      <c r="B34" s="34" t="s">
        <v>193</v>
      </c>
      <c r="C34" s="92">
        <v>561.11</v>
      </c>
      <c r="D34" s="93"/>
      <c r="E34" s="92">
        <v>561.11</v>
      </c>
      <c r="F34" s="92">
        <v>539.48</v>
      </c>
      <c r="G34" s="54"/>
      <c r="H34" s="117">
        <f t="shared" si="0"/>
        <v>96.1451408814671</v>
      </c>
      <c r="L34" s="23"/>
      <c r="M34" s="38"/>
      <c r="N34" s="24"/>
      <c r="O34" s="25"/>
      <c r="P34" s="22"/>
      <c r="Q34" s="25"/>
      <c r="R34" s="22"/>
      <c r="S34" s="41"/>
    </row>
    <row r="35" spans="1:19" s="39" customFormat="1" ht="15.75">
      <c r="A35" s="42">
        <v>605</v>
      </c>
      <c r="B35" s="34" t="s">
        <v>194</v>
      </c>
      <c r="C35" s="92">
        <v>328.65</v>
      </c>
      <c r="D35" s="93"/>
      <c r="E35" s="92">
        <v>328.65</v>
      </c>
      <c r="F35" s="92">
        <v>214.78</v>
      </c>
      <c r="G35" s="54"/>
      <c r="H35" s="117">
        <f t="shared" si="0"/>
        <v>65.35219838734217</v>
      </c>
      <c r="L35" s="23"/>
      <c r="M35" s="38"/>
      <c r="N35" s="32"/>
      <c r="O35" s="25"/>
      <c r="P35" s="25"/>
      <c r="Q35" s="25"/>
      <c r="R35" s="22"/>
      <c r="S35" s="41"/>
    </row>
    <row r="36" spans="1:19" s="39" customFormat="1" ht="15.75">
      <c r="A36" s="4">
        <v>700</v>
      </c>
      <c r="B36" s="5" t="s">
        <v>195</v>
      </c>
      <c r="C36" s="88">
        <f>SUM(C37:C41)</f>
        <v>785684.28999999992</v>
      </c>
      <c r="D36" s="89"/>
      <c r="E36" s="88">
        <f>SUM(E37:E41)</f>
        <v>785684.28999999992</v>
      </c>
      <c r="F36" s="88">
        <f>SUM(F37:F41)</f>
        <v>518995.99</v>
      </c>
      <c r="G36" s="114"/>
      <c r="H36" s="115">
        <f t="shared" si="0"/>
        <v>66.056556890045499</v>
      </c>
      <c r="L36" s="23"/>
      <c r="M36" s="38"/>
      <c r="N36" s="24"/>
      <c r="O36" s="25"/>
      <c r="P36" s="22"/>
      <c r="Q36" s="25"/>
      <c r="R36" s="22"/>
      <c r="S36" s="41"/>
    </row>
    <row r="37" spans="1:19" s="39" customFormat="1" ht="15.75">
      <c r="A37" s="43">
        <v>701</v>
      </c>
      <c r="B37" s="34" t="s">
        <v>196</v>
      </c>
      <c r="C37" s="92">
        <v>280074.86</v>
      </c>
      <c r="D37" s="93"/>
      <c r="E37" s="92">
        <v>280074.86</v>
      </c>
      <c r="F37" s="92">
        <v>190496.85</v>
      </c>
      <c r="G37" s="54"/>
      <c r="H37" s="117">
        <f t="shared" si="0"/>
        <v>68.016404614109248</v>
      </c>
      <c r="L37" s="13"/>
      <c r="M37" s="14"/>
      <c r="N37" s="15"/>
      <c r="O37" s="15"/>
      <c r="P37" s="15"/>
      <c r="Q37" s="16"/>
      <c r="R37" s="22"/>
      <c r="S37" s="41"/>
    </row>
    <row r="38" spans="1:19" s="39" customFormat="1" ht="15.75">
      <c r="A38" s="43">
        <v>702</v>
      </c>
      <c r="B38" s="34" t="s">
        <v>197</v>
      </c>
      <c r="C38" s="92">
        <v>333192.63</v>
      </c>
      <c r="D38" s="93"/>
      <c r="E38" s="92">
        <v>333192.63</v>
      </c>
      <c r="F38" s="92">
        <v>220120.72</v>
      </c>
      <c r="G38" s="54"/>
      <c r="H38" s="117">
        <f t="shared" si="0"/>
        <v>66.064102318229544</v>
      </c>
      <c r="L38" s="44"/>
      <c r="M38" s="38"/>
      <c r="N38" s="24"/>
      <c r="O38" s="25"/>
      <c r="P38" s="22"/>
      <c r="Q38" s="25"/>
      <c r="R38" s="22"/>
      <c r="S38" s="41"/>
    </row>
    <row r="39" spans="1:19" s="39" customFormat="1" ht="15.75">
      <c r="A39" s="43">
        <v>703</v>
      </c>
      <c r="B39" s="34" t="s">
        <v>288</v>
      </c>
      <c r="C39" s="92">
        <v>121254.71</v>
      </c>
      <c r="D39" s="93"/>
      <c r="E39" s="92">
        <v>121254.71</v>
      </c>
      <c r="F39" s="92">
        <v>72673.39</v>
      </c>
      <c r="G39" s="54"/>
      <c r="H39" s="117">
        <f t="shared" si="0"/>
        <v>59.934488318020797</v>
      </c>
      <c r="L39" s="44"/>
      <c r="M39" s="38"/>
      <c r="N39" s="24"/>
      <c r="O39" s="25"/>
      <c r="P39" s="22"/>
      <c r="Q39" s="25"/>
      <c r="R39" s="22"/>
      <c r="S39" s="41"/>
    </row>
    <row r="40" spans="1:19" s="39" customFormat="1" ht="15.75">
      <c r="A40" s="43">
        <v>707</v>
      </c>
      <c r="B40" s="34" t="s">
        <v>198</v>
      </c>
      <c r="C40" s="92">
        <v>25926.6</v>
      </c>
      <c r="D40" s="93"/>
      <c r="E40" s="92">
        <v>25926.6</v>
      </c>
      <c r="F40" s="92">
        <v>20714.599999999999</v>
      </c>
      <c r="G40" s="54"/>
      <c r="H40" s="117">
        <f t="shared" si="0"/>
        <v>79.897094104124719</v>
      </c>
      <c r="L40" s="13"/>
      <c r="M40" s="14"/>
      <c r="N40" s="36"/>
      <c r="O40" s="16"/>
      <c r="P40" s="16"/>
      <c r="Q40" s="16"/>
      <c r="R40" s="22"/>
      <c r="S40" s="41"/>
    </row>
    <row r="41" spans="1:19" s="39" customFormat="1" ht="15.75">
      <c r="A41" s="43">
        <v>709</v>
      </c>
      <c r="B41" s="34" t="s">
        <v>199</v>
      </c>
      <c r="C41" s="92">
        <v>25235.49</v>
      </c>
      <c r="D41" s="93"/>
      <c r="E41" s="92">
        <v>25235.49</v>
      </c>
      <c r="F41" s="92">
        <v>14990.43</v>
      </c>
      <c r="G41" s="54"/>
      <c r="H41" s="117">
        <f t="shared" si="0"/>
        <v>59.402175269828327</v>
      </c>
      <c r="L41" s="45"/>
      <c r="M41" s="38"/>
      <c r="N41" s="32"/>
      <c r="O41" s="25"/>
      <c r="P41" s="22"/>
      <c r="Q41" s="25"/>
      <c r="R41" s="22"/>
      <c r="S41" s="41"/>
    </row>
    <row r="42" spans="1:19" s="39" customFormat="1" ht="15.75">
      <c r="A42" s="33">
        <v>800</v>
      </c>
      <c r="B42" s="5" t="s">
        <v>200</v>
      </c>
      <c r="C42" s="88">
        <f>SUM(C43:C44)</f>
        <v>70810.75</v>
      </c>
      <c r="D42" s="89"/>
      <c r="E42" s="88">
        <f>SUM(E43:E44)</f>
        <v>70810.75</v>
      </c>
      <c r="F42" s="88">
        <f>SUM(F43:F44)</f>
        <v>45292.17</v>
      </c>
      <c r="G42" s="114"/>
      <c r="H42" s="115">
        <f t="shared" si="0"/>
        <v>63.962279738599015</v>
      </c>
      <c r="L42" s="45"/>
      <c r="M42" s="38"/>
      <c r="N42" s="32"/>
      <c r="O42" s="25"/>
      <c r="P42" s="25"/>
      <c r="Q42" s="25"/>
      <c r="R42" s="22"/>
      <c r="S42" s="41"/>
    </row>
    <row r="43" spans="1:19" s="39" customFormat="1" ht="15.75">
      <c r="A43" s="43">
        <v>801</v>
      </c>
      <c r="B43" s="34" t="s">
        <v>201</v>
      </c>
      <c r="C43" s="92">
        <v>57757.2</v>
      </c>
      <c r="D43" s="93"/>
      <c r="E43" s="92">
        <v>57757.2</v>
      </c>
      <c r="F43" s="92">
        <v>37595.379999999997</v>
      </c>
      <c r="G43" s="54"/>
      <c r="H43" s="117">
        <f t="shared" si="0"/>
        <v>65.09210972831093</v>
      </c>
      <c r="L43" s="45"/>
      <c r="M43" s="38"/>
      <c r="N43" s="32"/>
      <c r="O43" s="25"/>
      <c r="P43" s="25"/>
      <c r="Q43" s="25"/>
      <c r="R43" s="22"/>
      <c r="S43" s="41"/>
    </row>
    <row r="44" spans="1:19" s="39" customFormat="1" ht="15.75">
      <c r="A44" s="43">
        <v>804</v>
      </c>
      <c r="B44" s="34" t="s">
        <v>202</v>
      </c>
      <c r="C44" s="92">
        <v>13053.55</v>
      </c>
      <c r="D44" s="93"/>
      <c r="E44" s="92">
        <v>13053.55</v>
      </c>
      <c r="F44" s="92">
        <v>7696.79</v>
      </c>
      <c r="G44" s="54"/>
      <c r="H44" s="117">
        <f t="shared" si="0"/>
        <v>58.963193920427784</v>
      </c>
      <c r="L44" s="45"/>
      <c r="M44" s="38"/>
      <c r="N44" s="32"/>
      <c r="O44" s="25"/>
      <c r="P44" s="22"/>
      <c r="Q44" s="25"/>
      <c r="R44" s="22"/>
      <c r="S44" s="41"/>
    </row>
    <row r="45" spans="1:19" s="39" customFormat="1" ht="15.75">
      <c r="A45" s="46">
        <v>900</v>
      </c>
      <c r="B45" s="5" t="s">
        <v>203</v>
      </c>
      <c r="C45" s="88">
        <f>SUM(C46:C46)</f>
        <v>270</v>
      </c>
      <c r="D45" s="89"/>
      <c r="E45" s="88">
        <f>SUM(E46:E46)</f>
        <v>270</v>
      </c>
      <c r="F45" s="88">
        <f>SUM(F46:F46)</f>
        <v>0</v>
      </c>
      <c r="G45" s="114"/>
      <c r="H45" s="117">
        <f t="shared" si="0"/>
        <v>0</v>
      </c>
      <c r="L45" s="35"/>
      <c r="M45" s="14"/>
      <c r="N45" s="36"/>
      <c r="O45" s="16"/>
      <c r="P45" s="16"/>
      <c r="Q45" s="16"/>
      <c r="R45" s="22"/>
      <c r="S45" s="41"/>
    </row>
    <row r="46" spans="1:19" s="39" customFormat="1" ht="15.75">
      <c r="A46" s="43">
        <v>909</v>
      </c>
      <c r="B46" s="34" t="s">
        <v>204</v>
      </c>
      <c r="C46" s="92">
        <v>270</v>
      </c>
      <c r="D46" s="93"/>
      <c r="E46" s="92">
        <v>270</v>
      </c>
      <c r="F46" s="92">
        <v>0</v>
      </c>
      <c r="G46" s="54"/>
      <c r="H46" s="117">
        <f t="shared" si="0"/>
        <v>0</v>
      </c>
      <c r="L46" s="45"/>
      <c r="M46" s="38"/>
      <c r="N46" s="32"/>
      <c r="O46" s="25"/>
      <c r="P46" s="25"/>
      <c r="Q46" s="25"/>
      <c r="R46" s="22"/>
      <c r="S46" s="41"/>
    </row>
    <row r="47" spans="1:19" s="39" customFormat="1" ht="15.75">
      <c r="A47" s="47">
        <v>1000</v>
      </c>
      <c r="B47" s="5" t="s">
        <v>205</v>
      </c>
      <c r="C47" s="88">
        <f>SUM(C48:C51)</f>
        <v>120563.04999999999</v>
      </c>
      <c r="D47" s="89"/>
      <c r="E47" s="88">
        <f>SUM(E48:E51)</f>
        <v>120563.04999999999</v>
      </c>
      <c r="F47" s="88">
        <f>SUM(F48:F51)</f>
        <v>83305.860000000015</v>
      </c>
      <c r="G47" s="114"/>
      <c r="H47" s="115">
        <f t="shared" si="0"/>
        <v>69.097339524837849</v>
      </c>
      <c r="L47" s="45"/>
      <c r="M47" s="38"/>
      <c r="N47" s="32"/>
      <c r="O47" s="25"/>
      <c r="P47" s="25"/>
      <c r="Q47" s="25"/>
      <c r="R47" s="22"/>
      <c r="S47" s="41"/>
    </row>
    <row r="48" spans="1:19" s="39" customFormat="1" ht="15.75">
      <c r="A48" s="48">
        <v>1001</v>
      </c>
      <c r="B48" s="34" t="s">
        <v>206</v>
      </c>
      <c r="C48" s="92">
        <v>7264.55</v>
      </c>
      <c r="D48" s="93"/>
      <c r="E48" s="92">
        <v>7264.55</v>
      </c>
      <c r="F48" s="92">
        <v>3663.21</v>
      </c>
      <c r="G48" s="54"/>
      <c r="H48" s="117">
        <f t="shared" si="0"/>
        <v>50.425835048282408</v>
      </c>
      <c r="L48" s="49"/>
      <c r="M48" s="14"/>
      <c r="N48" s="36"/>
      <c r="O48" s="16"/>
      <c r="P48" s="17"/>
      <c r="Q48" s="16"/>
      <c r="R48" s="22"/>
      <c r="S48" s="41"/>
    </row>
    <row r="49" spans="1:19" s="39" customFormat="1" ht="15.75">
      <c r="A49" s="48">
        <v>1002</v>
      </c>
      <c r="B49" s="34" t="s">
        <v>207</v>
      </c>
      <c r="C49" s="92">
        <v>2504.4299999999998</v>
      </c>
      <c r="D49" s="93"/>
      <c r="E49" s="92">
        <v>2504.4299999999998</v>
      </c>
      <c r="F49" s="92">
        <v>1680</v>
      </c>
      <c r="G49" s="54"/>
      <c r="H49" s="117">
        <f t="shared" si="0"/>
        <v>67.081132233681913</v>
      </c>
      <c r="L49" s="45"/>
      <c r="M49" s="38"/>
      <c r="N49" s="32"/>
      <c r="O49" s="25"/>
      <c r="P49" s="25"/>
      <c r="Q49" s="25"/>
      <c r="R49" s="22"/>
      <c r="S49" s="41"/>
    </row>
    <row r="50" spans="1:19" s="50" customFormat="1" ht="15.75">
      <c r="A50" s="48">
        <v>1003</v>
      </c>
      <c r="B50" s="34" t="s">
        <v>208</v>
      </c>
      <c r="C50" s="92">
        <v>103305.37</v>
      </c>
      <c r="D50" s="93"/>
      <c r="E50" s="92">
        <v>103305.37</v>
      </c>
      <c r="F50" s="92">
        <v>75627.850000000006</v>
      </c>
      <c r="G50" s="54"/>
      <c r="H50" s="117">
        <f t="shared" si="0"/>
        <v>73.208052979240108</v>
      </c>
      <c r="L50" s="51"/>
      <c r="M50" s="14"/>
      <c r="N50" s="36"/>
      <c r="O50" s="16"/>
      <c r="P50" s="17"/>
      <c r="Q50" s="16"/>
      <c r="R50" s="22"/>
      <c r="S50" s="52"/>
    </row>
    <row r="51" spans="1:19" s="39" customFormat="1" ht="15.75">
      <c r="A51" s="48">
        <v>1006</v>
      </c>
      <c r="B51" s="34" t="s">
        <v>209</v>
      </c>
      <c r="C51" s="92">
        <v>7488.7</v>
      </c>
      <c r="D51" s="93"/>
      <c r="E51" s="92">
        <v>7488.7</v>
      </c>
      <c r="F51" s="92">
        <v>2334.8000000000002</v>
      </c>
      <c r="G51" s="54"/>
      <c r="H51" s="117">
        <f t="shared" si="0"/>
        <v>31.177640979075143</v>
      </c>
      <c r="L51" s="53"/>
      <c r="M51" s="38"/>
      <c r="N51" s="32"/>
      <c r="O51" s="25"/>
      <c r="P51" s="22"/>
      <c r="Q51" s="25"/>
      <c r="R51" s="22"/>
      <c r="S51" s="41"/>
    </row>
    <row r="52" spans="1:19" s="39" customFormat="1" ht="15.75">
      <c r="A52" s="47">
        <v>1100</v>
      </c>
      <c r="B52" s="5" t="s">
        <v>210</v>
      </c>
      <c r="C52" s="88">
        <f>SUM(C53:C53)</f>
        <v>25175.09</v>
      </c>
      <c r="D52" s="89"/>
      <c r="E52" s="88">
        <f>SUM(E53:E53)</f>
        <v>25175.09</v>
      </c>
      <c r="F52" s="88">
        <f>SUM(F53:F53)</f>
        <v>8440.81</v>
      </c>
      <c r="G52" s="114"/>
      <c r="H52" s="115">
        <f t="shared" si="0"/>
        <v>33.528420355200318</v>
      </c>
      <c r="L52" s="53"/>
      <c r="M52" s="38"/>
      <c r="N52" s="32"/>
      <c r="O52" s="25"/>
      <c r="P52" s="25"/>
      <c r="Q52" s="25"/>
      <c r="R52" s="22"/>
      <c r="S52" s="41"/>
    </row>
    <row r="53" spans="1:19" s="39" customFormat="1" ht="15.75">
      <c r="A53" s="48">
        <v>1101</v>
      </c>
      <c r="B53" s="34" t="s">
        <v>211</v>
      </c>
      <c r="C53" s="92">
        <v>25175.09</v>
      </c>
      <c r="D53" s="93"/>
      <c r="E53" s="92">
        <v>25175.09</v>
      </c>
      <c r="F53" s="92">
        <v>8440.81</v>
      </c>
      <c r="G53" s="54"/>
      <c r="H53" s="117">
        <f t="shared" si="0"/>
        <v>33.528420355200318</v>
      </c>
      <c r="L53" s="53"/>
      <c r="M53" s="38"/>
      <c r="N53" s="32"/>
      <c r="O53" s="25"/>
      <c r="P53" s="22"/>
      <c r="Q53" s="25"/>
      <c r="R53" s="22"/>
      <c r="S53" s="41"/>
    </row>
    <row r="54" spans="1:19" s="39" customFormat="1" ht="15.75">
      <c r="A54" s="47">
        <v>1200</v>
      </c>
      <c r="B54" s="5" t="s">
        <v>212</v>
      </c>
      <c r="C54" s="88">
        <f>SUM(C55+C56)</f>
        <v>3810</v>
      </c>
      <c r="D54" s="89"/>
      <c r="E54" s="88">
        <f>SUM(E55+E56)</f>
        <v>3810</v>
      </c>
      <c r="F54" s="88">
        <f>SUM(F55+F56)</f>
        <v>2706.83</v>
      </c>
      <c r="G54" s="114"/>
      <c r="H54" s="115">
        <f t="shared" si="0"/>
        <v>71.04540682414698</v>
      </c>
      <c r="L54" s="53"/>
      <c r="M54" s="38"/>
      <c r="N54" s="32"/>
      <c r="O54" s="25"/>
      <c r="P54" s="25"/>
      <c r="Q54" s="25"/>
      <c r="R54" s="22"/>
      <c r="S54" s="41"/>
    </row>
    <row r="55" spans="1:19" s="39" customFormat="1" ht="15.75">
      <c r="A55" s="48">
        <v>1201</v>
      </c>
      <c r="B55" s="34" t="s">
        <v>213</v>
      </c>
      <c r="C55" s="92">
        <v>1810</v>
      </c>
      <c r="D55" s="93"/>
      <c r="E55" s="92">
        <v>1810</v>
      </c>
      <c r="F55" s="92">
        <v>1206.83</v>
      </c>
      <c r="G55" s="54"/>
      <c r="H55" s="117">
        <f t="shared" si="0"/>
        <v>66.675690607734808</v>
      </c>
      <c r="L55" s="51"/>
      <c r="M55" s="14"/>
      <c r="N55" s="36"/>
      <c r="O55" s="16"/>
      <c r="P55" s="16"/>
      <c r="Q55" s="16"/>
      <c r="R55" s="22"/>
      <c r="S55" s="41"/>
    </row>
    <row r="56" spans="1:19" s="39" customFormat="1" ht="15.75">
      <c r="A56" s="48">
        <v>1202</v>
      </c>
      <c r="B56" s="34" t="s">
        <v>214</v>
      </c>
      <c r="C56" s="92">
        <v>2000</v>
      </c>
      <c r="D56" s="93"/>
      <c r="E56" s="92">
        <v>2000</v>
      </c>
      <c r="F56" s="92">
        <v>1500</v>
      </c>
      <c r="G56" s="54"/>
      <c r="H56" s="117">
        <f t="shared" si="0"/>
        <v>75</v>
      </c>
      <c r="L56" s="53"/>
      <c r="M56" s="38"/>
      <c r="N56" s="32"/>
      <c r="O56" s="25"/>
      <c r="P56" s="22"/>
      <c r="Q56" s="25"/>
      <c r="R56" s="22"/>
      <c r="S56" s="41"/>
    </row>
    <row r="57" spans="1:19" s="39" customFormat="1" ht="31.5">
      <c r="A57" s="47">
        <v>1300</v>
      </c>
      <c r="B57" s="5" t="s">
        <v>215</v>
      </c>
      <c r="C57" s="88">
        <f>SUM(C58)</f>
        <v>48.55</v>
      </c>
      <c r="D57" s="89"/>
      <c r="E57" s="88">
        <f>SUM(E58)</f>
        <v>48.55</v>
      </c>
      <c r="F57" s="88">
        <f>SUM(F58)</f>
        <v>4.4800000000000004</v>
      </c>
      <c r="G57" s="114"/>
      <c r="H57" s="115">
        <f t="shared" si="0"/>
        <v>9.2276004119464492</v>
      </c>
      <c r="L57" s="51"/>
      <c r="M57" s="14"/>
      <c r="N57" s="36"/>
      <c r="O57" s="16"/>
      <c r="P57" s="16"/>
      <c r="Q57" s="16"/>
      <c r="R57" s="22"/>
      <c r="S57" s="41"/>
    </row>
    <row r="58" spans="1:19" s="39" customFormat="1" ht="31.5">
      <c r="A58" s="48">
        <v>1301</v>
      </c>
      <c r="B58" s="34" t="s">
        <v>216</v>
      </c>
      <c r="C58" s="92">
        <v>48.55</v>
      </c>
      <c r="D58" s="93"/>
      <c r="E58" s="92">
        <v>48.55</v>
      </c>
      <c r="F58" s="92">
        <v>4.4800000000000004</v>
      </c>
      <c r="G58" s="114"/>
      <c r="H58" s="117">
        <f t="shared" si="0"/>
        <v>9.2276004119464492</v>
      </c>
      <c r="L58" s="53"/>
      <c r="M58" s="38"/>
      <c r="N58" s="32"/>
      <c r="O58" s="25"/>
      <c r="P58" s="22"/>
      <c r="Q58" s="25"/>
      <c r="R58" s="22"/>
      <c r="S58" s="41"/>
    </row>
    <row r="59" spans="1:19" ht="15.75">
      <c r="A59" s="54"/>
      <c r="B59" s="55" t="s">
        <v>217</v>
      </c>
      <c r="C59" s="88">
        <f>SUM(C6+C15+C20+C27+C32+C36+C42+C45+C47+C52+C54+C57)</f>
        <v>1450500.07</v>
      </c>
      <c r="D59" s="88">
        <f>SUM(D6+D15+D20+D27+D32+D36+D42+D45+D47+D52+D54+D57)</f>
        <v>0</v>
      </c>
      <c r="E59" s="88">
        <f>SUM(E6+E15+E20+E27+E32+E36+E42+E45+E47+E52+E54+E57)</f>
        <v>1450500.07</v>
      </c>
      <c r="F59" s="88">
        <f>SUM(F6+F15+F20+F27+F32+F36+F42+F45+F47+F52+F54+F57)</f>
        <v>820091.46000000008</v>
      </c>
      <c r="G59" s="114"/>
      <c r="H59" s="115">
        <f t="shared" si="0"/>
        <v>56.538532948847084</v>
      </c>
      <c r="L59" s="53"/>
      <c r="M59" s="38"/>
      <c r="N59" s="24"/>
      <c r="O59" s="25"/>
      <c r="P59" s="22"/>
      <c r="Q59" s="25"/>
      <c r="R59" s="22"/>
      <c r="S59" s="12"/>
    </row>
    <row r="60" spans="1:19" ht="15.75">
      <c r="A60" s="2"/>
      <c r="B60" s="2"/>
      <c r="C60" s="2"/>
      <c r="D60" s="2"/>
      <c r="E60" s="2"/>
      <c r="F60" s="56"/>
      <c r="G60" s="2"/>
      <c r="H60" s="2"/>
      <c r="L60" s="51"/>
      <c r="M60" s="14"/>
      <c r="N60" s="36"/>
      <c r="O60" s="16"/>
      <c r="P60" s="16"/>
      <c r="Q60" s="16"/>
      <c r="R60" s="22"/>
      <c r="S60" s="12"/>
    </row>
    <row r="61" spans="1:19">
      <c r="L61" s="58"/>
      <c r="M61" s="58"/>
      <c r="N61" s="58"/>
      <c r="O61" s="58"/>
      <c r="P61" s="58"/>
      <c r="Q61" s="58"/>
      <c r="R61" s="58"/>
      <c r="S61" s="12"/>
    </row>
    <row r="62" spans="1:19" ht="15" customHeight="1">
      <c r="A62" s="186" t="s">
        <v>364</v>
      </c>
      <c r="B62" s="186"/>
      <c r="C62" s="186"/>
      <c r="D62" s="186"/>
      <c r="E62" s="186"/>
      <c r="F62" s="186"/>
      <c r="G62" s="186"/>
      <c r="H62" s="186"/>
      <c r="L62" s="58"/>
      <c r="M62" s="58"/>
      <c r="N62" s="58"/>
      <c r="O62" s="58"/>
      <c r="P62" s="58"/>
      <c r="Q62" s="58"/>
      <c r="R62" s="58"/>
      <c r="S62" s="12"/>
    </row>
    <row r="63" spans="1:19" ht="15.75">
      <c r="A63" s="186"/>
      <c r="B63" s="186"/>
      <c r="C63" s="186"/>
      <c r="D63" s="186"/>
      <c r="E63" s="186"/>
      <c r="F63" s="186"/>
      <c r="G63" s="186"/>
      <c r="H63" s="186"/>
      <c r="L63" s="59"/>
      <c r="M63" s="59"/>
      <c r="N63" s="59"/>
      <c r="O63" s="59"/>
      <c r="P63" s="59"/>
      <c r="Q63" s="59"/>
      <c r="R63" s="59"/>
      <c r="S63" s="12"/>
    </row>
    <row r="64" spans="1:19" ht="12.75" customHeight="1">
      <c r="A64" s="186"/>
      <c r="B64" s="186"/>
      <c r="C64" s="186"/>
      <c r="D64" s="186"/>
      <c r="E64" s="186"/>
      <c r="F64" s="186"/>
      <c r="G64" s="186"/>
      <c r="H64" s="186"/>
      <c r="L64" s="12"/>
      <c r="M64" s="12"/>
      <c r="N64" s="12"/>
      <c r="O64" s="12"/>
      <c r="P64" s="12"/>
      <c r="Q64" s="12"/>
      <c r="R64" s="12"/>
      <c r="S64" s="12"/>
    </row>
    <row r="65" spans="1:19" ht="44.25" customHeight="1">
      <c r="A65" s="186"/>
      <c r="B65" s="186"/>
      <c r="C65" s="186"/>
      <c r="D65" s="186"/>
      <c r="E65" s="186"/>
      <c r="F65" s="186"/>
      <c r="G65" s="186"/>
      <c r="H65" s="186"/>
      <c r="L65" s="60"/>
      <c r="M65" s="60"/>
      <c r="N65" s="60"/>
      <c r="O65" s="60"/>
      <c r="P65" s="60"/>
      <c r="Q65" s="60"/>
      <c r="R65" s="60"/>
      <c r="S65" s="12"/>
    </row>
    <row r="66" spans="1:19" ht="12.75" hidden="1" customHeight="1">
      <c r="A66" s="186"/>
      <c r="B66" s="186"/>
      <c r="C66" s="186"/>
      <c r="D66" s="186"/>
      <c r="E66" s="186"/>
      <c r="F66" s="186"/>
      <c r="G66" s="186"/>
      <c r="H66" s="186"/>
      <c r="L66" s="60"/>
      <c r="M66" s="60"/>
      <c r="N66" s="60"/>
      <c r="O66" s="60"/>
      <c r="P66" s="60"/>
      <c r="Q66" s="60"/>
      <c r="R66" s="60"/>
      <c r="S66" s="12"/>
    </row>
    <row r="67" spans="1:19" ht="12.75" customHeight="1">
      <c r="L67" s="60"/>
      <c r="M67" s="60"/>
      <c r="N67" s="60"/>
      <c r="O67" s="60"/>
      <c r="P67" s="60"/>
      <c r="Q67" s="60"/>
      <c r="R67" s="60"/>
      <c r="S67" s="12"/>
    </row>
    <row r="68" spans="1:19" ht="12.75" customHeight="1">
      <c r="L68" s="60"/>
      <c r="M68" s="60"/>
      <c r="N68" s="60"/>
      <c r="O68" s="60"/>
      <c r="P68" s="60"/>
      <c r="Q68" s="60"/>
      <c r="R68" s="60"/>
      <c r="S68" s="12"/>
    </row>
    <row r="69" spans="1:19" ht="12.75" customHeight="1">
      <c r="L69" s="60"/>
      <c r="M69" s="60"/>
      <c r="N69" s="60"/>
      <c r="O69" s="60"/>
      <c r="P69" s="60"/>
      <c r="Q69" s="60"/>
      <c r="R69" s="60"/>
      <c r="S69" s="12"/>
    </row>
    <row r="70" spans="1:19">
      <c r="L70" s="12"/>
      <c r="M70" s="12"/>
      <c r="N70" s="12"/>
      <c r="O70" s="12"/>
      <c r="P70" s="12"/>
      <c r="Q70" s="12"/>
      <c r="R70" s="12"/>
      <c r="S70" s="12"/>
    </row>
  </sheetData>
  <mergeCells count="4">
    <mergeCell ref="A1:H1"/>
    <mergeCell ref="A2:H2"/>
    <mergeCell ref="F3:H3"/>
    <mergeCell ref="A62:H66"/>
  </mergeCells>
  <pageMargins left="0.70866141732283472" right="0.25" top="0.4" bottom="0.78" header="0.34" footer="0.77"/>
  <pageSetup paperSize="9" scale="71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topLeftCell="A13" workbookViewId="0">
      <selection activeCell="E16" sqref="E16"/>
    </sheetView>
  </sheetViews>
  <sheetFormatPr defaultRowHeight="15"/>
  <cols>
    <col min="2" max="2" width="43.42578125" customWidth="1"/>
    <col min="3" max="3" width="31.28515625" customWidth="1"/>
    <col min="4" max="4" width="13.140625" customWidth="1"/>
    <col min="5" max="5" width="12.85546875" customWidth="1"/>
    <col min="6" max="6" width="14" customWidth="1"/>
  </cols>
  <sheetData>
    <row r="2" spans="1:9" ht="15.75" customHeight="1">
      <c r="A2" s="187" t="s">
        <v>225</v>
      </c>
      <c r="B2" s="187"/>
      <c r="C2" s="187"/>
      <c r="D2" s="187"/>
      <c r="E2" s="187"/>
      <c r="F2" s="187"/>
      <c r="G2" s="68"/>
      <c r="H2" s="68"/>
      <c r="I2" s="68"/>
    </row>
    <row r="3" spans="1:9" ht="15.75">
      <c r="A3" s="187"/>
      <c r="B3" s="187"/>
      <c r="C3" s="187"/>
      <c r="D3" s="187"/>
      <c r="E3" s="187"/>
      <c r="F3" s="187"/>
      <c r="G3" s="68"/>
      <c r="H3" s="68"/>
      <c r="I3" s="68"/>
    </row>
    <row r="4" spans="1:9" ht="15.75">
      <c r="A4" s="188" t="s">
        <v>395</v>
      </c>
      <c r="B4" s="188"/>
      <c r="C4" s="188"/>
      <c r="D4" s="188"/>
      <c r="E4" s="188"/>
      <c r="F4" s="188"/>
    </row>
    <row r="5" spans="1:9" ht="76.5">
      <c r="A5" s="71" t="s">
        <v>226</v>
      </c>
      <c r="B5" s="71" t="s">
        <v>227</v>
      </c>
      <c r="C5" s="71" t="s">
        <v>228</v>
      </c>
      <c r="D5" s="71" t="s">
        <v>287</v>
      </c>
      <c r="E5" s="69" t="s">
        <v>396</v>
      </c>
      <c r="F5" s="69" t="s">
        <v>280</v>
      </c>
    </row>
    <row r="6" spans="1:9">
      <c r="A6" s="72">
        <v>1</v>
      </c>
      <c r="B6" s="73">
        <v>2</v>
      </c>
      <c r="C6" s="73">
        <v>3</v>
      </c>
      <c r="D6" s="72">
        <v>4</v>
      </c>
      <c r="E6" s="70"/>
      <c r="F6" s="70"/>
    </row>
    <row r="7" spans="1:9" ht="31.5">
      <c r="A7" s="74" t="s">
        <v>229</v>
      </c>
      <c r="B7" s="75" t="s">
        <v>230</v>
      </c>
      <c r="C7" s="76" t="s">
        <v>231</v>
      </c>
      <c r="D7" s="97">
        <f>SUM(D8)</f>
        <v>76029.850000000006</v>
      </c>
      <c r="E7" s="110">
        <f>SUM(E8)</f>
        <v>67242.709999999992</v>
      </c>
      <c r="F7" s="83" t="s">
        <v>281</v>
      </c>
    </row>
    <row r="8" spans="1:9" ht="47.25">
      <c r="A8" s="74" t="s">
        <v>232</v>
      </c>
      <c r="B8" s="75" t="s">
        <v>233</v>
      </c>
      <c r="C8" s="76" t="s">
        <v>234</v>
      </c>
      <c r="D8" s="97">
        <f>SUM(D9+D14+D23)</f>
        <v>76029.850000000006</v>
      </c>
      <c r="E8" s="110">
        <f>SUM(E9+E14+E23)</f>
        <v>67242.709999999992</v>
      </c>
      <c r="F8" s="83" t="s">
        <v>281</v>
      </c>
    </row>
    <row r="9" spans="1:9" ht="31.5">
      <c r="A9" s="77" t="s">
        <v>235</v>
      </c>
      <c r="B9" s="78" t="s">
        <v>236</v>
      </c>
      <c r="C9" s="79" t="s">
        <v>237</v>
      </c>
      <c r="D9" s="98">
        <f>SUM(D10-D12)</f>
        <v>0</v>
      </c>
      <c r="E9" s="111">
        <f>SUM(E10-E12)</f>
        <v>0</v>
      </c>
      <c r="F9" s="83" t="s">
        <v>281</v>
      </c>
    </row>
    <row r="10" spans="1:9" ht="49.5" customHeight="1">
      <c r="A10" s="77" t="s">
        <v>238</v>
      </c>
      <c r="B10" s="78" t="s">
        <v>239</v>
      </c>
      <c r="C10" s="79" t="s">
        <v>240</v>
      </c>
      <c r="D10" s="98">
        <v>0</v>
      </c>
      <c r="E10" s="111">
        <f>SUM(E11)</f>
        <v>0</v>
      </c>
      <c r="F10" s="82" t="s">
        <v>281</v>
      </c>
    </row>
    <row r="11" spans="1:9" ht="47.25">
      <c r="A11" s="77" t="s">
        <v>241</v>
      </c>
      <c r="B11" s="78" t="s">
        <v>242</v>
      </c>
      <c r="C11" s="79" t="s">
        <v>243</v>
      </c>
      <c r="D11" s="98">
        <v>0</v>
      </c>
      <c r="E11" s="112">
        <v>0</v>
      </c>
      <c r="F11" s="82" t="s">
        <v>281</v>
      </c>
    </row>
    <row r="12" spans="1:9" ht="47.25">
      <c r="A12" s="77" t="s">
        <v>244</v>
      </c>
      <c r="B12" s="78" t="s">
        <v>245</v>
      </c>
      <c r="C12" s="79" t="s">
        <v>246</v>
      </c>
      <c r="D12" s="98">
        <v>0</v>
      </c>
      <c r="E12" s="111">
        <f>SUM(E13)</f>
        <v>0</v>
      </c>
      <c r="F12" s="82" t="s">
        <v>281</v>
      </c>
    </row>
    <row r="13" spans="1:9" ht="47.25">
      <c r="A13" s="77" t="s">
        <v>247</v>
      </c>
      <c r="B13" s="78" t="s">
        <v>248</v>
      </c>
      <c r="C13" s="80" t="s">
        <v>249</v>
      </c>
      <c r="D13" s="98">
        <v>0</v>
      </c>
      <c r="E13" s="112">
        <v>0</v>
      </c>
      <c r="F13" s="82" t="s">
        <v>281</v>
      </c>
    </row>
    <row r="14" spans="1:9" ht="47.25">
      <c r="A14" s="77" t="s">
        <v>250</v>
      </c>
      <c r="B14" s="78" t="s">
        <v>251</v>
      </c>
      <c r="C14" s="79" t="s">
        <v>252</v>
      </c>
      <c r="D14" s="98">
        <f>SUM(D15-D17)</f>
        <v>-4677.3099999999995</v>
      </c>
      <c r="E14" s="111">
        <f>SUM(E15-E17)</f>
        <v>5322.69</v>
      </c>
      <c r="F14" s="82">
        <f>E14/D14</f>
        <v>-1.1379810190045132</v>
      </c>
    </row>
    <row r="15" spans="1:9" ht="63">
      <c r="A15" s="77" t="s">
        <v>253</v>
      </c>
      <c r="B15" s="78" t="s">
        <v>254</v>
      </c>
      <c r="C15" s="79" t="s">
        <v>255</v>
      </c>
      <c r="D15" s="98">
        <f>SUM(D16)</f>
        <v>10000</v>
      </c>
      <c r="E15" s="111">
        <f>SUM(E16)</f>
        <v>10000</v>
      </c>
      <c r="F15" s="82" t="s">
        <v>281</v>
      </c>
    </row>
    <row r="16" spans="1:9" ht="63">
      <c r="A16" s="77" t="s">
        <v>256</v>
      </c>
      <c r="B16" s="78" t="s">
        <v>257</v>
      </c>
      <c r="C16" s="79" t="s">
        <v>258</v>
      </c>
      <c r="D16" s="98">
        <v>10000</v>
      </c>
      <c r="E16" s="112">
        <v>10000</v>
      </c>
      <c r="F16" s="82" t="s">
        <v>281</v>
      </c>
    </row>
    <row r="17" spans="1:6" ht="78.75">
      <c r="A17" s="77" t="s">
        <v>259</v>
      </c>
      <c r="B17" s="78" t="s">
        <v>260</v>
      </c>
      <c r="C17" s="79" t="s">
        <v>261</v>
      </c>
      <c r="D17" s="98">
        <f>SUM(D18)</f>
        <v>14677.31</v>
      </c>
      <c r="E17" s="111">
        <f>SUM(E18)</f>
        <v>4677.3100000000004</v>
      </c>
      <c r="F17" s="82">
        <f>E18/D18</f>
        <v>0.31867624244497122</v>
      </c>
    </row>
    <row r="18" spans="1:6" ht="69" customHeight="1">
      <c r="A18" s="77" t="s">
        <v>262</v>
      </c>
      <c r="B18" s="81" t="s">
        <v>263</v>
      </c>
      <c r="C18" s="79" t="s">
        <v>264</v>
      </c>
      <c r="D18" s="98">
        <v>14677.31</v>
      </c>
      <c r="E18" s="112">
        <v>4677.3100000000004</v>
      </c>
      <c r="F18" s="82">
        <f>E18/D18</f>
        <v>0.31867624244497122</v>
      </c>
    </row>
    <row r="19" spans="1:6" ht="47.25">
      <c r="A19" s="77" t="s">
        <v>265</v>
      </c>
      <c r="B19" s="78" t="s">
        <v>266</v>
      </c>
      <c r="C19" s="79" t="s">
        <v>267</v>
      </c>
      <c r="D19" s="98">
        <f>SUM(D20)</f>
        <v>0</v>
      </c>
      <c r="E19" s="111">
        <f>SUM(E20)</f>
        <v>0</v>
      </c>
      <c r="F19" s="82" t="s">
        <v>281</v>
      </c>
    </row>
    <row r="20" spans="1:6" ht="127.5" customHeight="1">
      <c r="A20" s="77" t="s">
        <v>268</v>
      </c>
      <c r="B20" s="81" t="s">
        <v>269</v>
      </c>
      <c r="C20" s="79" t="s">
        <v>270</v>
      </c>
      <c r="D20" s="98">
        <v>0</v>
      </c>
      <c r="E20" s="112">
        <v>0</v>
      </c>
      <c r="F20" s="82" t="s">
        <v>281</v>
      </c>
    </row>
    <row r="21" spans="1:6" ht="51" customHeight="1">
      <c r="A21" s="77" t="s">
        <v>271</v>
      </c>
      <c r="B21" s="78" t="s">
        <v>272</v>
      </c>
      <c r="C21" s="79" t="s">
        <v>273</v>
      </c>
      <c r="D21" s="98">
        <f>SUM(D22)</f>
        <v>0</v>
      </c>
      <c r="E21" s="111">
        <f>SUM(E22)</f>
        <v>0</v>
      </c>
      <c r="F21" s="82" t="s">
        <v>281</v>
      </c>
    </row>
    <row r="22" spans="1:6" ht="67.5" customHeight="1">
      <c r="A22" s="77" t="s">
        <v>274</v>
      </c>
      <c r="B22" s="78" t="s">
        <v>275</v>
      </c>
      <c r="C22" s="79" t="s">
        <v>276</v>
      </c>
      <c r="D22" s="98">
        <v>0</v>
      </c>
      <c r="E22" s="113">
        <v>0</v>
      </c>
      <c r="F22" s="82" t="s">
        <v>281</v>
      </c>
    </row>
    <row r="23" spans="1:6" ht="34.5" customHeight="1">
      <c r="A23" s="77" t="s">
        <v>277</v>
      </c>
      <c r="B23" s="78" t="s">
        <v>278</v>
      </c>
      <c r="C23" s="79" t="s">
        <v>279</v>
      </c>
      <c r="D23" s="98">
        <v>80707.16</v>
      </c>
      <c r="E23" s="112">
        <v>61920.02</v>
      </c>
      <c r="F23" s="83" t="s">
        <v>281</v>
      </c>
    </row>
  </sheetData>
  <mergeCells count="2">
    <mergeCell ref="A2:F3"/>
    <mergeCell ref="A4:F4"/>
  </mergeCells>
  <pageMargins left="0.70866141732283472" right="0.70866141732283472" top="0.74803149606299213" bottom="0.74803149606299213" header="0.31496062992125984" footer="0.31496062992125984"/>
  <pageSetup paperSize="9" scale="68" orientation="portrait" copies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8"/>
  <sheetViews>
    <sheetView workbookViewId="0">
      <selection activeCell="C9" sqref="C9"/>
    </sheetView>
  </sheetViews>
  <sheetFormatPr defaultRowHeight="15"/>
  <cols>
    <col min="2" max="2" width="49.42578125" customWidth="1"/>
    <col min="3" max="3" width="34.85546875" customWidth="1"/>
  </cols>
  <sheetData>
    <row r="2" spans="2:3" ht="18" customHeight="1">
      <c r="B2" s="189" t="s">
        <v>220</v>
      </c>
      <c r="C2" s="189"/>
    </row>
    <row r="3" spans="2:3" s="1" customFormat="1" ht="19.5" customHeight="1">
      <c r="B3" s="189" t="s">
        <v>221</v>
      </c>
      <c r="C3" s="189"/>
    </row>
    <row r="4" spans="2:3" ht="15.75">
      <c r="B4" s="190" t="s">
        <v>397</v>
      </c>
      <c r="C4" s="190"/>
    </row>
    <row r="5" spans="2:3" ht="42.75">
      <c r="B5" s="61" t="s">
        <v>218</v>
      </c>
      <c r="C5" s="62" t="s">
        <v>219</v>
      </c>
    </row>
    <row r="6" spans="2:3">
      <c r="B6" s="63" t="s">
        <v>222</v>
      </c>
      <c r="C6" s="87">
        <v>14805.47</v>
      </c>
    </row>
    <row r="8" spans="2:3">
      <c r="C8" s="1" t="s">
        <v>126</v>
      </c>
    </row>
  </sheetData>
  <mergeCells count="3">
    <mergeCell ref="B2:C2"/>
    <mergeCell ref="B3:C3"/>
    <mergeCell ref="B4:C4"/>
  </mergeCells>
  <pageMargins left="0.70866141732283472" right="0.70866141732283472" top="0.74803149606299213" bottom="0.74803149606299213" header="0.31496062992125984" footer="0.31496062992125984"/>
  <pageSetup paperSize="9" scale="93" orientation="portrait" copies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5"/>
  <sheetViews>
    <sheetView workbookViewId="0">
      <selection activeCell="B9" sqref="B9"/>
    </sheetView>
  </sheetViews>
  <sheetFormatPr defaultRowHeight="15"/>
  <cols>
    <col min="2" max="2" width="54" customWidth="1"/>
    <col min="3" max="3" width="17.85546875" customWidth="1"/>
  </cols>
  <sheetData>
    <row r="2" spans="2:3" ht="61.5" customHeight="1">
      <c r="B2" s="191" t="s">
        <v>224</v>
      </c>
      <c r="C2" s="191"/>
    </row>
    <row r="3" spans="2:3" ht="15.75">
      <c r="B3" s="190" t="s">
        <v>395</v>
      </c>
      <c r="C3" s="190"/>
    </row>
    <row r="4" spans="2:3" ht="38.25">
      <c r="B4" s="66" t="s">
        <v>218</v>
      </c>
      <c r="C4" s="67" t="s">
        <v>219</v>
      </c>
    </row>
    <row r="5" spans="2:3" ht="29.25" customHeight="1">
      <c r="B5" s="64" t="s">
        <v>223</v>
      </c>
      <c r="C5" s="65">
        <v>0</v>
      </c>
    </row>
  </sheetData>
  <mergeCells count="2">
    <mergeCell ref="B2:C2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VedunovaAA</cp:lastModifiedBy>
  <cp:lastPrinted>2017-08-03T09:03:13Z</cp:lastPrinted>
  <dcterms:created xsi:type="dcterms:W3CDTF">2015-01-16T05:02:30Z</dcterms:created>
  <dcterms:modified xsi:type="dcterms:W3CDTF">2017-09-08T05:30:13Z</dcterms:modified>
</cp:coreProperties>
</file>