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760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Print_Area" localSheetId="0">Доходы!#REF!</definedName>
  </definedNames>
  <calcPr calcId="124519"/>
</workbook>
</file>

<file path=xl/calcChain.xml><?xml version="1.0" encoding="utf-8"?>
<calcChain xmlns="http://schemas.openxmlformats.org/spreadsheetml/2006/main">
  <c r="F144" i="4"/>
  <c r="F143"/>
  <c r="F142"/>
  <c r="D141"/>
  <c r="C141"/>
  <c r="F141" s="1"/>
  <c r="F140"/>
  <c r="F139"/>
  <c r="F138"/>
  <c r="D137"/>
  <c r="F137" s="1"/>
  <c r="C137"/>
  <c r="F136"/>
  <c r="E136"/>
  <c r="F135"/>
  <c r="E135"/>
  <c r="D134"/>
  <c r="E134" s="1"/>
  <c r="C134"/>
  <c r="F133"/>
  <c r="F132"/>
  <c r="F131"/>
  <c r="E131"/>
  <c r="F130"/>
  <c r="E130"/>
  <c r="F129"/>
  <c r="E129"/>
  <c r="F128"/>
  <c r="E128"/>
  <c r="F127"/>
  <c r="E127"/>
  <c r="F126"/>
  <c r="E126"/>
  <c r="F125"/>
  <c r="E125"/>
  <c r="F124"/>
  <c r="E124"/>
  <c r="D123"/>
  <c r="F123" s="1"/>
  <c r="C123"/>
  <c r="F122"/>
  <c r="E122"/>
  <c r="D121"/>
  <c r="E121" s="1"/>
  <c r="C121"/>
  <c r="F120"/>
  <c r="E120"/>
  <c r="F119"/>
  <c r="E119"/>
  <c r="F118"/>
  <c r="E118"/>
  <c r="F117"/>
  <c r="D117"/>
  <c r="E117" s="1"/>
  <c r="C117"/>
  <c r="F116"/>
  <c r="D116"/>
  <c r="E116" s="1"/>
  <c r="C116"/>
  <c r="F115"/>
  <c r="E115"/>
  <c r="D114"/>
  <c r="E114" s="1"/>
  <c r="C114"/>
  <c r="D113"/>
  <c r="E113" s="1"/>
  <c r="C113"/>
  <c r="C112" s="1"/>
  <c r="F111"/>
  <c r="F110"/>
  <c r="F109"/>
  <c r="F108"/>
  <c r="D107"/>
  <c r="F107" s="1"/>
  <c r="C107"/>
  <c r="C106" s="1"/>
  <c r="F105"/>
  <c r="F104"/>
  <c r="E104"/>
  <c r="F103"/>
  <c r="E103"/>
  <c r="F102"/>
  <c r="E102"/>
  <c r="F101"/>
  <c r="E101"/>
  <c r="F100"/>
  <c r="F99"/>
  <c r="E99"/>
  <c r="F98"/>
  <c r="F97"/>
  <c r="F96"/>
  <c r="D95"/>
  <c r="E95" s="1"/>
  <c r="C95"/>
  <c r="F94"/>
  <c r="E94"/>
  <c r="F93"/>
  <c r="F92"/>
  <c r="E92"/>
  <c r="D91"/>
  <c r="C91"/>
  <c r="E91" s="1"/>
  <c r="F90"/>
  <c r="F89"/>
  <c r="E89"/>
  <c r="F88"/>
  <c r="E88"/>
  <c r="F87"/>
  <c r="F86"/>
  <c r="E86"/>
  <c r="F85"/>
  <c r="E85"/>
  <c r="F84"/>
  <c r="E84"/>
  <c r="D83"/>
  <c r="C83"/>
  <c r="E83" s="1"/>
  <c r="F82"/>
  <c r="F81"/>
  <c r="C80"/>
  <c r="F80" s="1"/>
  <c r="F79"/>
  <c r="E79"/>
  <c r="F78"/>
  <c r="E78"/>
  <c r="F77"/>
  <c r="E77"/>
  <c r="D76"/>
  <c r="F75"/>
  <c r="E75"/>
  <c r="F74"/>
  <c r="D74"/>
  <c r="E74" s="1"/>
  <c r="C74"/>
  <c r="F73"/>
  <c r="E73"/>
  <c r="F72"/>
  <c r="E72"/>
  <c r="F71"/>
  <c r="D71"/>
  <c r="E71" s="1"/>
  <c r="C71"/>
  <c r="F70"/>
  <c r="F69"/>
  <c r="D68"/>
  <c r="C68"/>
  <c r="C67"/>
  <c r="F66"/>
  <c r="F65"/>
  <c r="D64"/>
  <c r="C64"/>
  <c r="C62" s="1"/>
  <c r="F63"/>
  <c r="E63"/>
  <c r="F61"/>
  <c r="F60"/>
  <c r="E60"/>
  <c r="D59"/>
  <c r="E59" s="1"/>
  <c r="C59"/>
  <c r="C58" s="1"/>
  <c r="F56"/>
  <c r="E56"/>
  <c r="F55"/>
  <c r="E55"/>
  <c r="F54"/>
  <c r="F53"/>
  <c r="E53"/>
  <c r="D52"/>
  <c r="C52"/>
  <c r="C51" s="1"/>
  <c r="D51"/>
  <c r="F50"/>
  <c r="F49"/>
  <c r="E49"/>
  <c r="F48"/>
  <c r="E48"/>
  <c r="F47"/>
  <c r="E47"/>
  <c r="D46"/>
  <c r="E46" s="1"/>
  <c r="C46"/>
  <c r="F45"/>
  <c r="F44"/>
  <c r="E44"/>
  <c r="F43"/>
  <c r="E43"/>
  <c r="D42"/>
  <c r="C42"/>
  <c r="C41" s="1"/>
  <c r="C40" s="1"/>
  <c r="F39"/>
  <c r="D38"/>
  <c r="F38" s="1"/>
  <c r="C38"/>
  <c r="F37"/>
  <c r="E37"/>
  <c r="D36"/>
  <c r="E36" s="1"/>
  <c r="C36"/>
  <c r="F35"/>
  <c r="E35"/>
  <c r="F34"/>
  <c r="E34"/>
  <c r="D33"/>
  <c r="F33" s="1"/>
  <c r="C33"/>
  <c r="F32"/>
  <c r="E32"/>
  <c r="D31"/>
  <c r="E31" s="1"/>
  <c r="C31"/>
  <c r="C30"/>
  <c r="F29"/>
  <c r="E29"/>
  <c r="D28"/>
  <c r="E28" s="1"/>
  <c r="C28"/>
  <c r="F27"/>
  <c r="F26"/>
  <c r="E26"/>
  <c r="D25"/>
  <c r="C25"/>
  <c r="F24"/>
  <c r="F23"/>
  <c r="E23"/>
  <c r="D22"/>
  <c r="E22" s="1"/>
  <c r="C22"/>
  <c r="F21"/>
  <c r="F20"/>
  <c r="E20"/>
  <c r="F19"/>
  <c r="E19"/>
  <c r="D18"/>
  <c r="C18"/>
  <c r="F16"/>
  <c r="E16"/>
  <c r="F15"/>
  <c r="E15"/>
  <c r="F14"/>
  <c r="E14"/>
  <c r="F13"/>
  <c r="E13"/>
  <c r="D12"/>
  <c r="F12" s="1"/>
  <c r="C12"/>
  <c r="C11"/>
  <c r="F10"/>
  <c r="E10"/>
  <c r="F9"/>
  <c r="E9"/>
  <c r="F8"/>
  <c r="E8"/>
  <c r="F7"/>
  <c r="E7"/>
  <c r="D6"/>
  <c r="F6" s="1"/>
  <c r="C6"/>
  <c r="C5"/>
  <c r="F28" l="1"/>
  <c r="F36"/>
  <c r="D11"/>
  <c r="E12"/>
  <c r="C17"/>
  <c r="E33"/>
  <c r="E42"/>
  <c r="E51"/>
  <c r="F64"/>
  <c r="D67"/>
  <c r="C76"/>
  <c r="E76" s="1"/>
  <c r="E123"/>
  <c r="D58"/>
  <c r="E58" s="1"/>
  <c r="C57"/>
  <c r="E6"/>
  <c r="E18"/>
  <c r="E25"/>
  <c r="D41"/>
  <c r="F46"/>
  <c r="E52"/>
  <c r="F68"/>
  <c r="F83"/>
  <c r="F91"/>
  <c r="D30"/>
  <c r="E30" s="1"/>
  <c r="D106"/>
  <c r="F106" s="1"/>
  <c r="D112"/>
  <c r="F22"/>
  <c r="F30"/>
  <c r="F31"/>
  <c r="F41"/>
  <c r="F42"/>
  <c r="F51"/>
  <c r="F52"/>
  <c r="D62"/>
  <c r="F76"/>
  <c r="F112"/>
  <c r="F113"/>
  <c r="F114"/>
  <c r="F121"/>
  <c r="F134"/>
  <c r="D5"/>
  <c r="D17"/>
  <c r="F18"/>
  <c r="F25"/>
  <c r="F58"/>
  <c r="F59"/>
  <c r="F95"/>
  <c r="E112"/>
  <c r="F11" l="1"/>
  <c r="E11"/>
  <c r="C4"/>
  <c r="C145" s="1"/>
  <c r="E41"/>
  <c r="D40"/>
  <c r="E67"/>
  <c r="F67"/>
  <c r="E5"/>
  <c r="F5"/>
  <c r="E62"/>
  <c r="D57"/>
  <c r="D4" s="1"/>
  <c r="F62"/>
  <c r="E17"/>
  <c r="F17"/>
  <c r="E40" l="1"/>
  <c r="F40"/>
  <c r="E57"/>
  <c r="F57"/>
  <c r="F4"/>
  <c r="E4"/>
  <c r="D145"/>
  <c r="E145" l="1"/>
  <c r="F145"/>
  <c r="D10" i="15" l="1"/>
  <c r="D12"/>
  <c r="D9" s="1"/>
  <c r="H39" i="14" l="1"/>
  <c r="F32"/>
  <c r="F57"/>
  <c r="C52" l="1"/>
  <c r="D15" i="15"/>
  <c r="F52" i="14"/>
  <c r="E6"/>
  <c r="H58" l="1"/>
  <c r="H56"/>
  <c r="H55"/>
  <c r="H53"/>
  <c r="H51"/>
  <c r="H50"/>
  <c r="H49"/>
  <c r="H48"/>
  <c r="H46"/>
  <c r="H44"/>
  <c r="H43"/>
  <c r="H41"/>
  <c r="H40"/>
  <c r="H38"/>
  <c r="H37"/>
  <c r="H35"/>
  <c r="H34"/>
  <c r="H33"/>
  <c r="H31"/>
  <c r="H30"/>
  <c r="H29"/>
  <c r="H28"/>
  <c r="H26"/>
  <c r="H25"/>
  <c r="H24"/>
  <c r="H23"/>
  <c r="H22"/>
  <c r="H21"/>
  <c r="H19"/>
  <c r="H18"/>
  <c r="H17"/>
  <c r="H8"/>
  <c r="H14"/>
  <c r="H11"/>
  <c r="H9"/>
  <c r="H7"/>
  <c r="E57"/>
  <c r="H57" s="1"/>
  <c r="E54"/>
  <c r="E52"/>
  <c r="E47"/>
  <c r="E45"/>
  <c r="E42"/>
  <c r="E36"/>
  <c r="E32"/>
  <c r="E27"/>
  <c r="E20"/>
  <c r="E15"/>
  <c r="F17" i="15"/>
  <c r="F18"/>
  <c r="E19"/>
  <c r="E15"/>
  <c r="E21"/>
  <c r="E17"/>
  <c r="E12"/>
  <c r="E10"/>
  <c r="E9" s="1"/>
  <c r="D21"/>
  <c r="D19"/>
  <c r="D17"/>
  <c r="D14" s="1"/>
  <c r="D8" s="1"/>
  <c r="C57" i="14"/>
  <c r="F54"/>
  <c r="H54" s="1"/>
  <c r="C54"/>
  <c r="F47"/>
  <c r="C47"/>
  <c r="F45"/>
  <c r="C45"/>
  <c r="F42"/>
  <c r="C42"/>
  <c r="F36"/>
  <c r="C36"/>
  <c r="D32"/>
  <c r="D59" s="1"/>
  <c r="C32"/>
  <c r="F27"/>
  <c r="C27"/>
  <c r="F20"/>
  <c r="C20"/>
  <c r="F15"/>
  <c r="C15"/>
  <c r="F6"/>
  <c r="C6"/>
  <c r="H45" l="1"/>
  <c r="H32"/>
  <c r="H52"/>
  <c r="E14" i="15"/>
  <c r="E8" s="1"/>
  <c r="E7" s="1"/>
  <c r="H42" i="14"/>
  <c r="H47"/>
  <c r="H36"/>
  <c r="H27"/>
  <c r="H20"/>
  <c r="H15"/>
  <c r="H6"/>
  <c r="E59"/>
  <c r="D7" i="15"/>
  <c r="F59" i="14"/>
  <c r="C59"/>
  <c r="H59" l="1"/>
  <c r="F14" i="15"/>
</calcChain>
</file>

<file path=xl/sharedStrings.xml><?xml version="1.0" encoding="utf-8"?>
<sst xmlns="http://schemas.openxmlformats.org/spreadsheetml/2006/main" count="427" uniqueCount="391">
  <si>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</si>
  <si>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</si>
  <si>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</si>
  <si>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</si>
  <si>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</si>
  <si>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</si>
  <si>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</si>
  <si>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</si>
  <si>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</si>
  <si>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</si>
  <si>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</si>
  <si>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</si>
  <si>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</si>
  <si>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</si>
  <si>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</si>
  <si>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</si>
  <si>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</si>
  <si>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000  1  03  00000  00  0000 000</t>
  </si>
  <si>
    <t>НАЛОГИ НА ТОВАРЫ (РАБОТЫ, УСЛУГИ), РЕАЛИЗУЕМЫЕ НА ТЕРРИТОРИИ РОССИЙСКОЙ ФЕДЕРАЦИИ</t>
  </si>
  <si>
    <t>000 1  03  02000  01  0000  110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</si>
  <si>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</si>
  <si>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</si>
  <si>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</si>
  <si>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</si>
  <si>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</si>
  <si>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</si>
  <si>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</si>
  <si>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</si>
  <si>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</si>
  <si>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182  1  05  02000  02  0000  110</t>
  </si>
  <si>
    <t>182  1  05  02010  02  0000  110</t>
  </si>
  <si>
    <t>Единый налог на вмененный доход для отдельных видов деятельности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</si>
  <si>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</si>
  <si>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</si>
  <si>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182  1  05  03000  01  0000  110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</si>
  <si>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</si>
  <si>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</si>
  <si>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</si>
  <si>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</si>
  <si>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</si>
  <si>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</si>
  <si>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000  1  06  00000  00  0000  000</t>
  </si>
  <si>
    <t>НАЛОГИ НА ИМУЩЕСТВО</t>
  </si>
  <si>
    <t>182  1  06  01000  00  0000  110</t>
  </si>
  <si>
    <t>Налог на имущество физических лиц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</si>
  <si>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</si>
  <si>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</si>
  <si>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</si>
  <si>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</si>
  <si>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</si>
  <si>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</si>
  <si>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</si>
  <si>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</si>
  <si>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</si>
  <si>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</si>
  <si>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</si>
  <si>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</si>
  <si>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902  1  11  05012  04  0000  120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</si>
  <si>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</si>
  <si>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000  1  11  05074  00  0000  000</t>
  </si>
  <si>
    <t>Доходы от сдачи в аренду имущества, составляющего казну городских округов (за исключением земельных участков)</t>
  </si>
  <si>
    <t>902  1  11  05074  04  0003  120</t>
  </si>
  <si>
    <t>902  1  11  05074  04  0004  120</t>
  </si>
  <si>
    <t>902  1  11  05074  04  0010  120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</si>
  <si>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</si>
  <si>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</si>
  <si>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</si>
  <si>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</si>
  <si>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</si>
  <si>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</si>
  <si>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048  1  12  01020  01  6000  120</t>
  </si>
  <si>
    <t>Плата за выбросы загрязняющих веществ в атмосферный воздух передвижными объектами</t>
  </si>
  <si>
    <t>048  1  12  01030  01  6000  120</t>
  </si>
  <si>
    <t>Плата за сбросы загрязняющих веществ в водные объекты</t>
  </si>
  <si>
    <t>048  1  12  01040  01  6000  120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</si>
  <si>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</si>
  <si>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</si>
  <si>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</si>
  <si>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</si>
  <si>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</si>
  <si>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000  1  13  01994  04  0004  130</t>
  </si>
  <si>
    <t>901  1  13  01994  04  0004  130</t>
  </si>
  <si>
    <t>00  1  13  02000  00  0000  130</t>
  </si>
  <si>
    <t xml:space="preserve">Доходы от компенсации затрат государства </t>
  </si>
  <si>
    <t>901  1  13  02064  04  0000  130</t>
  </si>
  <si>
    <t>000  1  13  02994  04  0001  130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</si>
  <si>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</si>
  <si>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901  1  13  02994  04  0001  130</t>
  </si>
  <si>
    <t>906  1  13  02994  04  0001  130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</si>
  <si>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</si>
  <si>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</si>
  <si>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</si>
  <si>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</si>
  <si>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</si>
  <si>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Доходы от продажи квартир, находящихся в собственности городских округов</t>
  </si>
  <si>
    <t>902  1  14  02043  04  0001  410</t>
  </si>
  <si>
    <t>902  1  14  02043  04  0002  410</t>
  </si>
  <si>
    <t>000  1  14  06010  00  0000  430</t>
  </si>
  <si>
    <t>Доходы от продажи земельных участков, государственная собственность на которые не разграничена</t>
  </si>
  <si>
    <t>902  1  14  06012  04  0000  430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</si>
  <si>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</si>
  <si>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</si>
  <si>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</si>
  <si>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</si>
  <si>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</si>
  <si>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</si>
  <si>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</si>
  <si>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</si>
  <si>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</si>
  <si>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141  1  16  08010  01  6000  140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</si>
  <si>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</si>
  <si>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</si>
  <si>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</si>
  <si>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</si>
  <si>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Cуммы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</si>
  <si>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</si>
  <si>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</si>
  <si>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</si>
  <si>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</si>
  <si>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</si>
  <si>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</si>
  <si>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</si>
  <si>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901  1  16  90040  04  0000  140</t>
  </si>
  <si>
    <t>141  1  16  90040  04  6000  140</t>
  </si>
  <si>
    <t>188  1  16  90040  04  6000  140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</si>
  <si>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</si>
  <si>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</si>
  <si>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</si>
  <si>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</si>
  <si>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</si>
  <si>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</si>
  <si>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</si>
  <si>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</si>
  <si>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</si>
  <si>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</t>
  </si>
  <si>
    <t>Дотации бюджетам городских округов на выравнивание бюджетной обеспеченности</t>
  </si>
  <si>
    <t>СУБСИДИИ</t>
  </si>
  <si>
    <t>ПРОЧИЕ субсидии бюджетам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</si>
  <si>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</si>
  <si>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</si>
  <si>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</si>
  <si>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СУБВЕНЦИИ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</si>
  <si>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</si>
  <si>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</si>
  <si>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</si>
  <si>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</si>
  <si>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</si>
  <si>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</si>
  <si>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Прочие субвенции бюджетам городских округов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</si>
  <si>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учреждений, расходов на учебники и учебные пособия, технические средства оборудования, расходные материалы и хозяйственные нужды (за исключением расходов на содержание зданий и коммунальных расходов)</t>
  </si>
  <si>
    <t>Субвенции на обеспечение государственных гарантий прав граждан на получение дошкольного образования</t>
  </si>
  <si>
    <t>ИТОГО ДОХОДОВ</t>
  </si>
  <si>
    <t>902  1  11  05012  04  0001  120</t>
  </si>
  <si>
    <t>902  1  11  05012  04  0002  120</t>
  </si>
  <si>
    <t>902  1  14  02043  04  0000  410</t>
  </si>
  <si>
    <t>141  1  16  25050  01  6000  140</t>
  </si>
  <si>
    <t xml:space="preserve"> </t>
  </si>
  <si>
    <t>182  1  06  06032  04  0000  110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</si>
  <si>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</si>
  <si>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</si>
  <si>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182  1  06  06042  04  0000  110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</si>
  <si>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</si>
  <si>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</si>
  <si>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</si>
  <si>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</si>
  <si>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</si>
  <si>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000  2  18  04010  04  0000  180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</si>
  <si>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</si>
  <si>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</si>
  <si>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лет, из бюджетов городских округов</t>
  </si>
  <si>
    <t>000  1  05  00000  00  0000  000</t>
  </si>
  <si>
    <t>НАЛОГИ НА СОВОКУПНЫЙ ДОХОД</t>
  </si>
  <si>
    <t>106  1  16  90040  04  6000  140</t>
  </si>
  <si>
    <t>188  1  16  30030  01  6000  140</t>
  </si>
  <si>
    <t>Прочие денежные взыскания (штрафы) за правонарушения в области дорожного движения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</si>
  <si>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</si>
  <si>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взыскания (штрафы) за нарушение законодательства о налогах и сборах, предусмотренные статьями 116, 118 пунктом 2 статьи 119,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</si>
  <si>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00  1  16  08000  00  0000  140</t>
  </si>
  <si>
    <t>076  1  16  35020  04 6000  140</t>
  </si>
  <si>
    <t>000  1  16 4 3000  01  6000  140</t>
  </si>
  <si>
    <t>901  2  18  04010  04  0000  180</t>
  </si>
  <si>
    <t>017  1  16  90040  04  0000  140</t>
  </si>
  <si>
    <t>919  1  16  32000  04  0000  140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</si>
  <si>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</si>
  <si>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902  1  14  02042  04  0000  410</t>
  </si>
  <si>
    <t>902  1  11  09044  04  0000  120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</si>
  <si>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</si>
  <si>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на осуществление государственного полномочия Свердловской области по организации проведения мероприятий по предупреждению и ликвидации болезнй животных, их лечению, защите населения от болезней, общих для человека и животных, в части регулирования численности безнадзорных собак</t>
  </si>
  <si>
    <t>182  1  05  01 000  00  0000  110</t>
  </si>
  <si>
    <t xml:space="preserve"> Налог, взимаемый в связи с применением упрощенной системы налогообложения</t>
  </si>
  <si>
    <t>182  1  05  01  011  01  0000  110</t>
  </si>
  <si>
    <t>Налог, взимаемый с налогоплательщиков, выбравших в качестве объекта налогообложения доходы</t>
  </si>
  <si>
    <t>182  1  05  01  021  01  0000  110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</si>
  <si>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</si>
  <si>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</si>
  <si>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Субвенции бюджетам городских округов  на составление (изменение) списков кандидатов в присяжные заседатели федеральных судов общей юрисдикции в Российской Федерации</t>
  </si>
  <si>
    <t>906  2  18  04010  04  0000  180</t>
  </si>
  <si>
    <t>908  2  18  04020  04  0000  180</t>
  </si>
  <si>
    <t>027  1  16  90040  04  0000  140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</si>
  <si>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</si>
  <si>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</si>
  <si>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</si>
  <si>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</si>
  <si>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</si>
  <si>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</si>
  <si>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</si>
  <si>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</si>
  <si>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</si>
  <si>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</si>
  <si>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</si>
  <si>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</si>
  <si>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</si>
  <si>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</si>
  <si>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</si>
  <si>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</si>
  <si>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</si>
  <si>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</si>
  <si>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</si>
  <si>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</si>
  <si>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</si>
  <si>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</si>
  <si>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</si>
  <si>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</si>
  <si>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</si>
  <si>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</si>
  <si>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</si>
  <si>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</si>
  <si>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</si>
  <si>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</si>
  <si>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</si>
  <si>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</si>
  <si>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</si>
  <si>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</si>
  <si>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</si>
  <si>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</si>
  <si>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</si>
  <si>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</si>
  <si>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</si>
  <si>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</si>
  <si>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</si>
  <si>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</si>
  <si>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</si>
  <si>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</si>
  <si>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</si>
  <si>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</si>
  <si>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</si>
  <si>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</si>
  <si>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</si>
  <si>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</si>
  <si>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</si>
  <si>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</si>
  <si>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</si>
  <si>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</si>
  <si>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</si>
  <si>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</si>
  <si>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</si>
  <si>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</si>
  <si>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</si>
  <si>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</si>
  <si>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</si>
  <si>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</si>
  <si>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</si>
  <si>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</si>
  <si>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</si>
  <si>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</si>
  <si>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</si>
  <si>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</si>
  <si>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</si>
  <si>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</si>
  <si>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</si>
  <si>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</si>
  <si>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</si>
  <si>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</si>
  <si>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</si>
  <si>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</si>
  <si>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</si>
  <si>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</si>
  <si>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</si>
  <si>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</si>
  <si>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</si>
  <si>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</si>
  <si>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</si>
  <si>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</si>
  <si>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</si>
  <si>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</si>
  <si>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</si>
  <si>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</si>
  <si>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</si>
  <si>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</si>
  <si>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</si>
  <si>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</si>
  <si>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</si>
  <si>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</si>
  <si>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</si>
  <si>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</si>
  <si>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</si>
  <si>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</si>
  <si>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</si>
  <si>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</si>
  <si>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</si>
  <si>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</si>
  <si>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</si>
  <si>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</si>
  <si>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</si>
  <si>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</si>
  <si>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</si>
  <si>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</si>
  <si>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</si>
  <si>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</si>
  <si>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</si>
  <si>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</si>
  <si>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</si>
  <si>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</si>
  <si>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</si>
  <si>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</si>
  <si>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</si>
  <si>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</si>
  <si>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</si>
  <si>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</si>
  <si>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</si>
  <si>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</si>
  <si>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</si>
  <si>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</si>
  <si>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>160  1  16  08010  01  6000  140</t>
  </si>
  <si>
    <t>045  1  16  90040  04  0000  140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</si>
  <si>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</si>
  <si>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>на 01.01.2017г.</t>
  </si>
  <si>
    <t>Рост, снижение (+, -) в тыс. руб.</t>
  </si>
  <si>
    <t xml:space="preserve"> по состоянию на 01.02.2017 года</t>
  </si>
  <si>
    <t>Объем средств по решению о бюджете на 2017 год, тыс. руб.</t>
  </si>
  <si>
    <t>Исполнено    на 01.02.2017г., в тыс. руб.</t>
  </si>
  <si>
    <t>Объем средств по решению о бюджете на 2017 год  в тысячах рублей</t>
  </si>
  <si>
    <t>Исполнение на 01.02.2017г., в тысячах рублей</t>
  </si>
  <si>
    <t>на  01.02.2017г.</t>
  </si>
  <si>
    <t>на 01.02.2017г.</t>
  </si>
  <si>
    <t xml:space="preserve"> Дополнительное образование детей</t>
  </si>
  <si>
    <r>
      <t xml:space="preserve">    </t>
    </r>
    <r>
      <rPr>
        <vertAlign val="superscript"/>
        <sz val="12"/>
        <color indexed="8"/>
        <rFont val="Times New Roman"/>
        <family val="1"/>
        <charset val="204"/>
      </rPr>
      <t>1*</t>
    </r>
    <r>
      <rPr>
        <sz val="12"/>
        <color indexed="8"/>
        <rFont val="Times New Roman"/>
        <family val="1"/>
        <charset val="204"/>
      </rPr>
      <t xml:space="preserve"> Примечание:  Общая сумма расходов, осуществленных за счет резервного администрации Невьянского городского округа, составила    5 499,0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</si>
  <si>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Исполнение бюджета Невьянского городского округа по состоянию на 01.02.2017 г.</t>
  </si>
  <si>
    <t>Сумма бюджетных назначений на 2017 год (в тыс.руб.)</t>
  </si>
  <si>
    <t>Сумма фактического поступления на 01.02.2017 г. (в тыс.руб.)</t>
  </si>
  <si>
    <t>182  1  05  01  050  01  1000  110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</si>
  <si>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</si>
  <si>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182  1  05  03020  01  0000  110</t>
  </si>
  <si>
    <t>Единый сельскохозяйственный налог (за налоговые периоды, истекшие до 1 января 2011 года)</t>
  </si>
  <si>
    <t>000  1  09  00000  00  0000  000</t>
  </si>
  <si>
    <t>ЗАДОЛЖЕННОСТЬ И ПЕРЕРАСЧЕТЫ ПО ОТМЕНЕННЫМ НАЛОГАМ, СБОРАМ И ИНЫМ ОБЯЗАТЕЛЬНЫМ ПЛАТЕЖАМ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</si>
  <si>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</si>
  <si>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</si>
  <si>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  <r>
      <rPr>
        <sz val="10"/>
        <color indexed="12"/>
        <rFont val="Times New Roman"/>
        <family val="1"/>
        <charset val="204"/>
      </rPr>
      <t>(доходы, получаемые в виде арендной платы за указанные земельные участки)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</si>
  <si>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  <r>
      <rPr>
        <sz val="10"/>
        <color indexed="12"/>
        <rFont val="Times New Roman"/>
        <family val="1"/>
        <charset val="204"/>
      </rPr>
      <t>(средства от продажи права на заключение договоров аренды указанных земельных участков)</t>
    </r>
  </si>
  <si>
    <t xml:space="preserve">902  1  11  05024 04 0001  120 </t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</si>
  <si>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 муниципальных бюджетных и автономных учреждений) </t>
    </r>
    <r>
      <rPr>
        <sz val="10"/>
        <color indexed="12"/>
        <rFont val="Times New Roman"/>
        <family val="1"/>
        <charset val="204"/>
      </rPr>
      <t>(доходы, получаемые в виде арендной платы за указанные земельные участки)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</si>
  <si>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  <charset val="204"/>
      </rPr>
      <t>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</si>
  <si>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  <charset val="204"/>
      </rPr>
      <t>(плата за пользование жилыми помещениями (плата за наём) муниципального жилищного фонда, находящегося в казне городских округов)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</si>
  <si>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  <charset val="204"/>
      </rPr>
      <t>(доходы от сдачи в аренду движимого имущества, находящегося в казне городских округов )</t>
    </r>
  </si>
  <si>
    <r>
      <t xml:space="preserve">Прочие доходы от оказания платных услуг (работ) получателями средств бюджетов городских округов </t>
    </r>
    <r>
      <rPr>
        <sz val="10"/>
        <color indexed="12"/>
        <rFont val="Times New Roman"/>
        <family val="1"/>
        <charset val="204"/>
      </rPr>
      <t xml:space="preserve">(прочие доходы от оказания платных услуг (работ) </t>
    </r>
  </si>
  <si>
    <t>908  1  13  01994  04  0004  130</t>
  </si>
  <si>
    <r>
      <t xml:space="preserve">Прочие доходы от компенсации затрат бюджетов городских округов </t>
    </r>
    <r>
      <rPr>
        <sz val="10"/>
        <color indexed="12"/>
        <rFont val="Times New Roman"/>
        <family val="1"/>
        <charset val="204"/>
      </rPr>
      <t>(возврат дебиторской задолженности прошлых лет)</t>
    </r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</si>
  <si>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10"/>
        <color indexed="12"/>
        <rFont val="Times New Roman"/>
        <family val="1"/>
        <charset val="204"/>
      </rPr>
      <t xml:space="preserve"> (доходы от реализации объектов нежилого фонда)</t>
    </r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</si>
  <si>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10"/>
        <color indexed="12"/>
        <rFont val="Times New Roman"/>
        <family val="1"/>
        <charset val="204"/>
      </rPr>
      <t xml:space="preserve"> (прочие доходы от реализации иного имущества,)</t>
    </r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</si>
  <si>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</si>
  <si>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</si>
  <si>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188  1  16 4 3000  01  6000  140</t>
  </si>
  <si>
    <t>321  1  16 4 3000  01  6000  140</t>
  </si>
  <si>
    <t>192  1  16  90040  04  6000  140</t>
  </si>
  <si>
    <t>902  1  17  01040  04  0000  180</t>
  </si>
  <si>
    <t>906  1  17  01040  04  0000  180</t>
  </si>
  <si>
    <t>000  1  17  05040  04  0000  180</t>
  </si>
  <si>
    <t>Прочие неналоговые доходы бюджетов городских округов</t>
  </si>
  <si>
    <t>000  2  02  10000  00  0000  151</t>
  </si>
  <si>
    <t>919  2  02  15001  04  0000  151</t>
  </si>
  <si>
    <t xml:space="preserve"> 000  2  02  20000  00  0000  151</t>
  </si>
  <si>
    <t>000  2  02  29999  04  0000  151</t>
  </si>
  <si>
    <t>906  2  02  29990 04  0000  151</t>
  </si>
  <si>
    <t>919  2  02  29990 04  0000  151</t>
  </si>
  <si>
    <t>000  2  02  30000  00  0000  151</t>
  </si>
  <si>
    <t>901 2  02  30022  04  0000  151</t>
  </si>
  <si>
    <t>901  2  02  30024  04  0000  151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</si>
  <si>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</si>
  <si>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стррительство жилых помещений в соответствии с федеральным законом о жилищных субсидиях гражданам, выезжающих из районов Крайнего Севера и приравненных к ним местностей</t>
  </si>
  <si>
    <t>901  2  02  35120  04  0000  151</t>
  </si>
  <si>
    <t>901  2  02  35250  04  0000  151</t>
  </si>
  <si>
    <t>Субвенции бюджетам городских округов на оплату жилищно-коммунальных услуг отдельным категориям граждан</t>
  </si>
  <si>
    <t>901  2  02  35462  04  0000  151</t>
  </si>
  <si>
    <t>Субвенции бюджетам городских округов на компенсацию отдельным гражданам оплаты взноса на капитальный ремонт общего имущества в многоквартитрном доме</t>
  </si>
  <si>
    <t>000  2  02  39999  04  0000  151</t>
  </si>
  <si>
    <t>906  2  02  39999  04  0000  151</t>
  </si>
  <si>
    <t>000  2  19  00000  04  0000  151</t>
  </si>
  <si>
    <t>901  2  19  60010  04  0000  151</t>
  </si>
  <si>
    <t>906  2  19  60010  04  0000  151</t>
  </si>
  <si>
    <t>908  2  19  60010  04  0000  151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</si>
</sst>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000"/>
    <numFmt numFmtId="166" formatCode="#,##0.0"/>
    <numFmt numFmtId="167" formatCode="0.0%"/>
    <numFmt numFmtId="168" formatCode="0.000"/>
    <numFmt numFmtId="170" formatCode="#,##0.00000"/>
  </numFmts>
  <fonts count="3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</cellStyleXfs>
  <cellXfs count="191">
    <xf numFmtId="0" fontId="0" fillId="0" borderId="0" xfId="0"/>
    <xf numFmtId="0" fontId="0" fillId="0" borderId="0" xfId="0"/>
    <xf numFmtId="0" fontId="3" fillId="0" borderId="0" xfId="0" applyFont="1"/>
    <xf numFmtId="0" fontId="13" fillId="0" borderId="0" xfId="0" applyFont="1"/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justify"/>
    </xf>
    <xf numFmtId="0" fontId="11" fillId="0" borderId="1" xfId="0" applyFont="1" applyBorder="1"/>
    <xf numFmtId="164" fontId="11" fillId="0" borderId="1" xfId="0" applyNumberFormat="1" applyFont="1" applyBorder="1"/>
    <xf numFmtId="165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vertical="justify" wrapText="1"/>
    </xf>
    <xf numFmtId="0" fontId="14" fillId="0" borderId="1" xfId="0" applyFont="1" applyBorder="1" applyAlignment="1">
      <alignment wrapText="1"/>
    </xf>
    <xf numFmtId="164" fontId="14" fillId="0" borderId="1" xfId="0" applyNumberFormat="1" applyFont="1" applyBorder="1"/>
    <xf numFmtId="0" fontId="0" fillId="0" borderId="0" xfId="0" applyAlignment="1">
      <alignment wrapText="1"/>
    </xf>
    <xf numFmtId="165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justify"/>
    </xf>
    <xf numFmtId="164" fontId="11" fillId="0" borderId="0" xfId="0" applyNumberFormat="1" applyFont="1" applyFill="1" applyBorder="1"/>
    <xf numFmtId="0" fontId="11" fillId="0" borderId="0" xfId="0" applyFont="1" applyBorder="1"/>
    <xf numFmtId="164" fontId="11" fillId="0" borderId="0" xfId="0" applyNumberFormat="1" applyFont="1" applyBorder="1"/>
    <xf numFmtId="165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vertical="justify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164" fontId="14" fillId="0" borderId="0" xfId="0" applyNumberFormat="1" applyFont="1" applyBorder="1"/>
    <xf numFmtId="165" fontId="14" fillId="0" borderId="0" xfId="0" applyNumberFormat="1" applyFont="1" applyBorder="1" applyAlignment="1">
      <alignment horizontal="center"/>
    </xf>
    <xf numFmtId="164" fontId="14" fillId="0" borderId="0" xfId="0" applyNumberFormat="1" applyFont="1" applyFill="1" applyBorder="1"/>
    <xf numFmtId="0" fontId="14" fillId="0" borderId="0" xfId="0" applyFont="1" applyBorder="1"/>
    <xf numFmtId="0" fontId="14" fillId="3" borderId="1" xfId="0" applyFont="1" applyFill="1" applyBorder="1"/>
    <xf numFmtId="165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justify" wrapText="1"/>
    </xf>
    <xf numFmtId="0" fontId="11" fillId="0" borderId="1" xfId="0" applyFont="1" applyBorder="1" applyAlignment="1">
      <alignment vertical="top"/>
    </xf>
    <xf numFmtId="165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justify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4" fillId="0" borderId="0" xfId="0" applyFont="1" applyFill="1" applyBorder="1"/>
    <xf numFmtId="165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vertical="justify"/>
    </xf>
    <xf numFmtId="165" fontId="11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4" fillId="0" borderId="1" xfId="0" applyFont="1" applyFill="1" applyBorder="1" applyAlignment="1">
      <alignment vertical="justify" wrapText="1"/>
    </xf>
    <xf numFmtId="0" fontId="14" fillId="0" borderId="0" xfId="0" applyFont="1" applyBorder="1" applyAlignment="1">
      <alignment vertical="justify"/>
    </xf>
    <xf numFmtId="0" fontId="16" fillId="0" borderId="0" xfId="0" applyFont="1"/>
    <xf numFmtId="0" fontId="14" fillId="0" borderId="0" xfId="0" applyFont="1" applyFill="1" applyBorder="1" applyAlignment="1">
      <alignment vertical="justify" wrapText="1"/>
    </xf>
    <xf numFmtId="0" fontId="16" fillId="0" borderId="0" xfId="0" applyFont="1" applyBorder="1"/>
    <xf numFmtId="165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11" fillId="0" borderId="0" xfId="0" applyFont="1" applyBorder="1" applyAlignment="1">
      <alignment horizontal="center"/>
    </xf>
    <xf numFmtId="0" fontId="17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1" xfId="0" applyFont="1" applyFill="1" applyBorder="1"/>
    <xf numFmtId="0" fontId="18" fillId="0" borderId="1" xfId="0" applyFont="1" applyFill="1" applyBorder="1" applyAlignment="1">
      <alignment vertical="justify"/>
    </xf>
    <xf numFmtId="0" fontId="11" fillId="0" borderId="1" xfId="0" applyFont="1" applyFill="1" applyBorder="1"/>
    <xf numFmtId="0" fontId="3" fillId="0" borderId="0" xfId="0" applyFont="1" applyFill="1"/>
    <xf numFmtId="0" fontId="0" fillId="0" borderId="0" xfId="0" applyFill="1"/>
    <xf numFmtId="0" fontId="3" fillId="0" borderId="0" xfId="0" applyFont="1" applyBorder="1"/>
    <xf numFmtId="0" fontId="11" fillId="0" borderId="0" xfId="0" applyFont="1" applyFill="1" applyBorder="1" applyAlignment="1"/>
    <xf numFmtId="0" fontId="19" fillId="0" borderId="0" xfId="1" applyNumberFormat="1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 wrapText="1"/>
    </xf>
    <xf numFmtId="3" fontId="22" fillId="0" borderId="1" xfId="0" applyNumberFormat="1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166" fontId="14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center" vertical="top" wrapText="1"/>
    </xf>
    <xf numFmtId="3" fontId="25" fillId="0" borderId="1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left" vertical="top" wrapText="1" indent="2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left" vertical="top" wrapText="1" indent="2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167" fontId="27" fillId="0" borderId="2" xfId="0" applyNumberFormat="1" applyFont="1" applyBorder="1" applyAlignment="1">
      <alignment horizontal="center" vertical="top"/>
    </xf>
    <xf numFmtId="167" fontId="27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vertical="top"/>
    </xf>
    <xf numFmtId="0" fontId="34" fillId="2" borderId="0" xfId="0" applyFont="1" applyFill="1"/>
    <xf numFmtId="166" fontId="19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/>
    <xf numFmtId="4" fontId="11" fillId="0" borderId="1" xfId="0" applyNumberFormat="1" applyFont="1" applyBorder="1"/>
    <xf numFmtId="4" fontId="14" fillId="0" borderId="1" xfId="0" applyNumberFormat="1" applyFont="1" applyFill="1" applyBorder="1" applyAlignment="1">
      <alignment wrapText="1"/>
    </xf>
    <xf numFmtId="4" fontId="14" fillId="0" borderId="1" xfId="0" applyNumberFormat="1" applyFont="1" applyBorder="1" applyAlignment="1">
      <alignment wrapText="1"/>
    </xf>
    <xf numFmtId="4" fontId="14" fillId="0" borderId="1" xfId="0" applyNumberFormat="1" applyFont="1" applyFill="1" applyBorder="1"/>
    <xf numFmtId="4" fontId="14" fillId="0" borderId="1" xfId="0" applyNumberFormat="1" applyFont="1" applyBorder="1"/>
    <xf numFmtId="4" fontId="14" fillId="3" borderId="1" xfId="0" applyNumberFormat="1" applyFont="1" applyFill="1" applyBorder="1"/>
    <xf numFmtId="4" fontId="11" fillId="0" borderId="1" xfId="0" applyNumberFormat="1" applyFont="1" applyFill="1" applyBorder="1" applyAlignment="1">
      <alignment vertical="top"/>
    </xf>
    <xf numFmtId="4" fontId="11" fillId="0" borderId="1" xfId="0" applyNumberFormat="1" applyFont="1" applyBorder="1" applyAlignment="1">
      <alignment vertical="top"/>
    </xf>
    <xf numFmtId="4" fontId="31" fillId="0" borderId="1" xfId="0" applyNumberFormat="1" applyFont="1" applyBorder="1" applyAlignment="1">
      <alignment horizontal="right" vertical="top" wrapText="1"/>
    </xf>
    <xf numFmtId="4" fontId="27" fillId="0" borderId="1" xfId="0" applyNumberFormat="1" applyFont="1" applyBorder="1" applyAlignment="1">
      <alignment horizontal="right" vertical="top" wrapText="1"/>
    </xf>
    <xf numFmtId="4" fontId="27" fillId="0" borderId="1" xfId="0" applyNumberFormat="1" applyFont="1" applyBorder="1" applyAlignment="1">
      <alignment vertical="top"/>
    </xf>
    <xf numFmtId="4" fontId="27" fillId="0" borderId="2" xfId="0" applyNumberFormat="1" applyFont="1" applyBorder="1" applyAlignment="1">
      <alignment horizontal="right" vertical="top"/>
    </xf>
    <xf numFmtId="4" fontId="27" fillId="0" borderId="1" xfId="0" applyNumberFormat="1" applyFont="1" applyFill="1" applyBorder="1" applyAlignment="1">
      <alignment vertical="top"/>
    </xf>
    <xf numFmtId="2" fontId="14" fillId="0" borderId="1" xfId="0" applyNumberFormat="1" applyFont="1" applyBorder="1"/>
    <xf numFmtId="0" fontId="3" fillId="2" borderId="1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1" applyNumberFormat="1" applyFont="1" applyFill="1" applyBorder="1" applyAlignment="1">
      <alignment horizontal="left" vertical="top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" fillId="0" borderId="0" xfId="1" applyFont="1" applyAlignment="1">
      <alignment horizontal="center" wrapText="1"/>
    </xf>
    <xf numFmtId="0" fontId="8" fillId="0" borderId="1" xfId="1" applyFont="1" applyBorder="1" applyAlignment="1">
      <alignment vertical="top" wrapText="1"/>
    </xf>
    <xf numFmtId="0" fontId="8" fillId="0" borderId="1" xfId="1" applyFont="1" applyBorder="1" applyAlignment="1">
      <alignment vertical="top"/>
    </xf>
    <xf numFmtId="170" fontId="8" fillId="0" borderId="1" xfId="1" applyNumberFormat="1" applyFont="1" applyFill="1" applyBorder="1" applyAlignment="1">
      <alignment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3" applyFont="1" applyBorder="1" applyAlignment="1">
      <alignment horizontal="justify" vertical="top"/>
    </xf>
    <xf numFmtId="0" fontId="4" fillId="0" borderId="1" xfId="3" applyFont="1" applyBorder="1" applyAlignment="1">
      <alignment vertical="top" wrapText="1"/>
    </xf>
    <xf numFmtId="2" fontId="4" fillId="2" borderId="1" xfId="3" applyNumberFormat="1" applyFont="1" applyFill="1" applyBorder="1" applyAlignment="1">
      <alignment horizontal="right"/>
    </xf>
    <xf numFmtId="2" fontId="35" fillId="2" borderId="1" xfId="0" applyNumberFormat="1" applyFont="1" applyFill="1" applyBorder="1" applyAlignment="1">
      <alignment horizontal="right"/>
    </xf>
    <xf numFmtId="0" fontId="4" fillId="0" borderId="1" xfId="3" applyFont="1" applyBorder="1" applyAlignment="1">
      <alignment horizontal="justify"/>
    </xf>
    <xf numFmtId="0" fontId="3" fillId="0" borderId="1" xfId="3" applyFont="1" applyBorder="1" applyAlignment="1">
      <alignment horizontal="justify" vertical="top"/>
    </xf>
    <xf numFmtId="0" fontId="3" fillId="0" borderId="1" xfId="3" applyFont="1" applyBorder="1" applyAlignment="1">
      <alignment horizontal="justify" vertical="top" wrapText="1"/>
    </xf>
    <xf numFmtId="2" fontId="3" fillId="2" borderId="1" xfId="3" applyNumberFormat="1" applyFont="1" applyFill="1" applyBorder="1" applyAlignment="1">
      <alignment horizontal="right"/>
    </xf>
    <xf numFmtId="4" fontId="36" fillId="2" borderId="1" xfId="0" applyNumberFormat="1" applyFont="1" applyFill="1" applyBorder="1" applyAlignment="1">
      <alignment horizontal="right" shrinkToFit="1"/>
    </xf>
    <xf numFmtId="2" fontId="5" fillId="2" borderId="1" xfId="0" applyNumberFormat="1" applyFont="1" applyFill="1" applyBorder="1" applyAlignment="1">
      <alignment horizontal="right"/>
    </xf>
    <xf numFmtId="0" fontId="4" fillId="0" borderId="1" xfId="3" applyFont="1" applyBorder="1" applyAlignment="1">
      <alignment horizontal="justify" vertical="top" wrapText="1"/>
    </xf>
    <xf numFmtId="0" fontId="3" fillId="0" borderId="1" xfId="1" applyFont="1" applyBorder="1" applyAlignment="1">
      <alignment horizontal="justify" vertical="top"/>
    </xf>
    <xf numFmtId="0" fontId="5" fillId="0" borderId="1" xfId="0" applyFont="1" applyBorder="1" applyAlignment="1">
      <alignment vertical="top" wrapText="1"/>
    </xf>
    <xf numFmtId="2" fontId="4" fillId="2" borderId="1" xfId="3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/>
    </xf>
    <xf numFmtId="0" fontId="37" fillId="0" borderId="1" xfId="0" applyFont="1" applyBorder="1" applyAlignment="1">
      <alignment vertical="top" wrapText="1"/>
    </xf>
    <xf numFmtId="0" fontId="37" fillId="0" borderId="0" xfId="0" applyFont="1" applyAlignment="1">
      <alignment vertical="top" wrapText="1"/>
    </xf>
    <xf numFmtId="4" fontId="3" fillId="2" borderId="1" xfId="3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vertical="top" wrapText="1"/>
    </xf>
    <xf numFmtId="0" fontId="3" fillId="0" borderId="1" xfId="3" applyNumberFormat="1" applyFont="1" applyBorder="1" applyAlignment="1">
      <alignment horizontal="justify" vertical="top" wrapText="1"/>
    </xf>
    <xf numFmtId="0" fontId="4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164" fontId="3" fillId="2" borderId="1" xfId="3" applyNumberFormat="1" applyFont="1" applyFill="1" applyBorder="1" applyAlignment="1">
      <alignment horizontal="right"/>
    </xf>
    <xf numFmtId="164" fontId="4" fillId="2" borderId="1" xfId="3" applyNumberFormat="1" applyFont="1" applyFill="1" applyBorder="1" applyAlignment="1">
      <alignment horizontal="right"/>
    </xf>
    <xf numFmtId="0" fontId="4" fillId="0" borderId="1" xfId="3" applyNumberFormat="1" applyFont="1" applyBorder="1" applyAlignment="1">
      <alignment horizontal="justify" vertical="top" wrapText="1"/>
    </xf>
    <xf numFmtId="4" fontId="4" fillId="2" borderId="1" xfId="3" applyNumberFormat="1" applyFont="1" applyFill="1" applyBorder="1" applyAlignment="1">
      <alignment horizontal="right"/>
    </xf>
    <xf numFmtId="2" fontId="4" fillId="0" borderId="1" xfId="3" applyNumberFormat="1" applyFont="1" applyBorder="1" applyAlignment="1">
      <alignment horizontal="center"/>
    </xf>
    <xf numFmtId="2" fontId="4" fillId="2" borderId="1" xfId="3" applyNumberFormat="1" applyFont="1" applyFill="1" applyBorder="1" applyAlignment="1"/>
    <xf numFmtId="2" fontId="3" fillId="0" borderId="1" xfId="3" applyNumberFormat="1" applyFont="1" applyBorder="1" applyAlignment="1">
      <alignment horizontal="center"/>
    </xf>
    <xf numFmtId="2" fontId="3" fillId="2" borderId="1" xfId="3" applyNumberFormat="1" applyFont="1" applyFill="1" applyBorder="1" applyAlignment="1"/>
    <xf numFmtId="2" fontId="5" fillId="2" borderId="1" xfId="0" applyNumberFormat="1" applyFont="1" applyFill="1" applyBorder="1" applyAlignment="1"/>
    <xf numFmtId="0" fontId="3" fillId="0" borderId="2" xfId="3" applyFont="1" applyBorder="1" applyAlignment="1">
      <alignment horizontal="justify" vertical="top" wrapText="1"/>
    </xf>
    <xf numFmtId="2" fontId="3" fillId="0" borderId="2" xfId="3" applyNumberFormat="1" applyFont="1" applyBorder="1" applyAlignment="1">
      <alignment horizontal="center"/>
    </xf>
    <xf numFmtId="0" fontId="4" fillId="0" borderId="2" xfId="3" applyFont="1" applyBorder="1" applyAlignment="1">
      <alignment horizontal="justify"/>
    </xf>
    <xf numFmtId="0" fontId="4" fillId="0" borderId="2" xfId="3" applyFont="1" applyBorder="1" applyAlignment="1">
      <alignment horizontal="justify" vertical="top" wrapText="1"/>
    </xf>
    <xf numFmtId="2" fontId="4" fillId="0" borderId="2" xfId="3" applyNumberFormat="1" applyFont="1" applyBorder="1" applyAlignment="1">
      <alignment horizontal="center" wrapText="1"/>
    </xf>
    <xf numFmtId="2" fontId="4" fillId="2" borderId="2" xfId="3" applyNumberFormat="1" applyFont="1" applyFill="1" applyBorder="1" applyAlignment="1">
      <alignment wrapText="1"/>
    </xf>
    <xf numFmtId="2" fontId="4" fillId="0" borderId="1" xfId="3" applyNumberFormat="1" applyFont="1" applyBorder="1" applyAlignment="1">
      <alignment horizontal="center" wrapText="1"/>
    </xf>
    <xf numFmtId="2" fontId="4" fillId="2" borderId="1" xfId="3" applyNumberFormat="1" applyFont="1" applyFill="1" applyBorder="1" applyAlignment="1">
      <alignment wrapText="1"/>
    </xf>
    <xf numFmtId="0" fontId="4" fillId="0" borderId="1" xfId="3" applyFont="1" applyBorder="1" applyAlignment="1">
      <alignment vertical="top"/>
    </xf>
    <xf numFmtId="2" fontId="4" fillId="0" borderId="1" xfId="3" applyNumberFormat="1" applyFont="1" applyBorder="1" applyAlignment="1">
      <alignment horizontal="center" vertical="top" wrapText="1"/>
    </xf>
    <xf numFmtId="2" fontId="4" fillId="2" borderId="1" xfId="3" applyNumberFormat="1" applyFont="1" applyFill="1" applyBorder="1" applyAlignment="1">
      <alignment vertical="top" wrapText="1"/>
    </xf>
    <xf numFmtId="0" fontId="3" fillId="0" borderId="1" xfId="3" applyFont="1" applyBorder="1" applyAlignment="1">
      <alignment vertical="top"/>
    </xf>
    <xf numFmtId="2" fontId="3" fillId="0" borderId="1" xfId="3" applyNumberFormat="1" applyFont="1" applyBorder="1" applyAlignment="1">
      <alignment horizontal="center" wrapText="1"/>
    </xf>
    <xf numFmtId="2" fontId="3" fillId="2" borderId="1" xfId="0" applyNumberFormat="1" applyFont="1" applyFill="1" applyBorder="1" applyAlignment="1"/>
    <xf numFmtId="2" fontId="4" fillId="0" borderId="1" xfId="3" applyNumberFormat="1" applyFont="1" applyBorder="1" applyAlignment="1">
      <alignment horizontal="right"/>
    </xf>
    <xf numFmtId="0" fontId="6" fillId="0" borderId="1" xfId="3" applyFont="1" applyBorder="1" applyAlignment="1">
      <alignment horizontal="justify" vertical="top"/>
    </xf>
    <xf numFmtId="2" fontId="6" fillId="0" borderId="1" xfId="3" applyNumberFormat="1" applyFont="1" applyBorder="1" applyAlignment="1">
      <alignment horizontal="right" wrapText="1"/>
    </xf>
    <xf numFmtId="2" fontId="6" fillId="2" borderId="1" xfId="3" applyNumberFormat="1" applyFont="1" applyFill="1" applyBorder="1" applyAlignment="1">
      <alignment horizontal="right" wrapText="1"/>
    </xf>
    <xf numFmtId="2" fontId="3" fillId="0" borderId="1" xfId="3" applyNumberFormat="1" applyFont="1" applyBorder="1" applyAlignment="1">
      <alignment wrapText="1"/>
    </xf>
    <xf numFmtId="2" fontId="3" fillId="0" borderId="1" xfId="3" applyNumberFormat="1" applyFont="1" applyBorder="1" applyAlignment="1"/>
    <xf numFmtId="168" fontId="3" fillId="2" borderId="1" xfId="0" applyNumberFormat="1" applyFont="1" applyFill="1" applyBorder="1" applyAlignment="1"/>
    <xf numFmtId="0" fontId="3" fillId="2" borderId="1" xfId="3" applyFont="1" applyFill="1" applyBorder="1" applyAlignment="1">
      <alignment vertical="top"/>
    </xf>
    <xf numFmtId="0" fontId="5" fillId="2" borderId="1" xfId="0" applyNumberFormat="1" applyFont="1" applyFill="1" applyBorder="1" applyAlignment="1">
      <alignment horizontal="justify" vertical="top"/>
    </xf>
    <xf numFmtId="2" fontId="4" fillId="0" borderId="1" xfId="3" applyNumberFormat="1" applyFont="1" applyBorder="1" applyAlignment="1">
      <alignment wrapText="1"/>
    </xf>
    <xf numFmtId="2" fontId="4" fillId="0" borderId="1" xfId="3" applyNumberFormat="1" applyFont="1" applyBorder="1" applyAlignment="1"/>
    <xf numFmtId="168" fontId="5" fillId="2" borderId="1" xfId="0" applyNumberFormat="1" applyFont="1" applyFill="1" applyBorder="1" applyAlignment="1"/>
    <xf numFmtId="164" fontId="3" fillId="0" borderId="1" xfId="3" applyNumberFormat="1" applyFont="1" applyBorder="1" applyAlignment="1">
      <alignment wrapText="1"/>
    </xf>
  </cellXfs>
  <cellStyles count="8"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5"/>
  <sheetViews>
    <sheetView tabSelected="1" workbookViewId="0">
      <selection activeCell="B149" sqref="B149"/>
    </sheetView>
  </sheetViews>
  <sheetFormatPr defaultRowHeight="15"/>
  <cols>
    <col min="1" max="1" width="26.5703125" style="1" customWidth="1"/>
    <col min="2" max="2" width="53.28515625" style="1" customWidth="1"/>
    <col min="3" max="3" width="11.140625" style="96" customWidth="1"/>
    <col min="4" max="4" width="13.5703125" style="96" bestFit="1" customWidth="1"/>
    <col min="5" max="5" width="10.42578125" style="1" customWidth="1"/>
    <col min="6" max="6" width="12" style="1" customWidth="1"/>
    <col min="7" max="16384" width="9.140625" style="1"/>
  </cols>
  <sheetData>
    <row r="1" spans="1:6" ht="18" customHeight="1">
      <c r="A1" s="122" t="s">
        <v>337</v>
      </c>
      <c r="B1" s="122"/>
      <c r="C1" s="122"/>
      <c r="D1" s="122"/>
      <c r="E1" s="122"/>
      <c r="F1" s="122"/>
    </row>
    <row r="2" spans="1:6" ht="60">
      <c r="A2" s="123" t="s">
        <v>0</v>
      </c>
      <c r="B2" s="124" t="s">
        <v>1</v>
      </c>
      <c r="C2" s="123" t="s">
        <v>338</v>
      </c>
      <c r="D2" s="125" t="s">
        <v>339</v>
      </c>
      <c r="E2" s="126" t="s">
        <v>2</v>
      </c>
      <c r="F2" s="127" t="s">
        <v>327</v>
      </c>
    </row>
    <row r="3" spans="1:6">
      <c r="A3" s="128">
        <v>1</v>
      </c>
      <c r="B3" s="128">
        <v>2</v>
      </c>
      <c r="C3" s="129">
        <v>3</v>
      </c>
      <c r="D3" s="130">
        <v>5</v>
      </c>
      <c r="E3" s="131">
        <v>7</v>
      </c>
      <c r="F3" s="131">
        <v>9</v>
      </c>
    </row>
    <row r="4" spans="1:6" ht="20.25" customHeight="1">
      <c r="A4" s="132" t="s">
        <v>3</v>
      </c>
      <c r="B4" s="133" t="s">
        <v>4</v>
      </c>
      <c r="C4" s="134">
        <f>SUM(C5+C11+C17+C30+C36+C38+C40+C51+C57+C67+C76+C106)</f>
        <v>417427</v>
      </c>
      <c r="D4" s="134">
        <f>SUM(D5+D11+D17+D30+D36+D38+D40+D51+D57+D67+D76+D106)</f>
        <v>26921.050000000003</v>
      </c>
      <c r="E4" s="134">
        <f>SUM(D4*100/C4)</f>
        <v>6.4492833477470324</v>
      </c>
      <c r="F4" s="135">
        <f>D4-C4</f>
        <v>-390505.95</v>
      </c>
    </row>
    <row r="5" spans="1:6" ht="26.25">
      <c r="A5" s="136" t="s">
        <v>5</v>
      </c>
      <c r="B5" s="133" t="s">
        <v>6</v>
      </c>
      <c r="C5" s="134">
        <f>SUM(C6)</f>
        <v>306906</v>
      </c>
      <c r="D5" s="134">
        <f>SUM(D6)</f>
        <v>17913.030000000002</v>
      </c>
      <c r="E5" s="134">
        <f>SUM(D5*100/C5)</f>
        <v>5.8366503098668652</v>
      </c>
      <c r="F5" s="135">
        <f t="shared" ref="F5:F68" si="0">D5-C5</f>
        <v>-288992.96999999997</v>
      </c>
    </row>
    <row r="6" spans="1:6" ht="26.25">
      <c r="A6" s="136" t="s">
        <v>7</v>
      </c>
      <c r="B6" s="133" t="s">
        <v>8</v>
      </c>
      <c r="C6" s="134">
        <f>SUM(C7:C10)</f>
        <v>306906</v>
      </c>
      <c r="D6" s="134">
        <f t="shared" ref="D6" si="1">SUM(D7:D10)</f>
        <v>17913.030000000002</v>
      </c>
      <c r="E6" s="134">
        <f>SUM(D6*100/C6)</f>
        <v>5.8366503098668652</v>
      </c>
      <c r="F6" s="135">
        <f t="shared" si="0"/>
        <v>-288992.96999999997</v>
      </c>
    </row>
    <row r="7" spans="1:6" ht="63.75">
      <c r="A7" s="137" t="s">
        <v>9</v>
      </c>
      <c r="B7" s="138" t="s">
        <v>10</v>
      </c>
      <c r="C7" s="139">
        <v>301595</v>
      </c>
      <c r="D7" s="140">
        <v>17626.04</v>
      </c>
      <c r="E7" s="139">
        <f t="shared" ref="E7:E67" si="2">SUM(D7*100/C7)</f>
        <v>5.8442746066745137</v>
      </c>
      <c r="F7" s="141">
        <f t="shared" si="0"/>
        <v>-283968.96000000002</v>
      </c>
    </row>
    <row r="8" spans="1:6" ht="89.25">
      <c r="A8" s="137" t="s">
        <v>11</v>
      </c>
      <c r="B8" s="138" t="s">
        <v>12</v>
      </c>
      <c r="C8" s="139">
        <v>478</v>
      </c>
      <c r="D8" s="140">
        <v>102.61</v>
      </c>
      <c r="E8" s="139">
        <f t="shared" si="2"/>
        <v>21.46652719665272</v>
      </c>
      <c r="F8" s="141">
        <f t="shared" si="0"/>
        <v>-375.39</v>
      </c>
    </row>
    <row r="9" spans="1:6" ht="38.25">
      <c r="A9" s="137" t="s">
        <v>13</v>
      </c>
      <c r="B9" s="138" t="s">
        <v>14</v>
      </c>
      <c r="C9" s="139">
        <v>1150</v>
      </c>
      <c r="D9" s="140">
        <v>48.14</v>
      </c>
      <c r="E9" s="139">
        <f t="shared" si="2"/>
        <v>4.1860869565217396</v>
      </c>
      <c r="F9" s="141">
        <f t="shared" si="0"/>
        <v>-1101.8599999999999</v>
      </c>
    </row>
    <row r="10" spans="1:6" ht="76.5">
      <c r="A10" s="137" t="s">
        <v>15</v>
      </c>
      <c r="B10" s="138" t="s">
        <v>16</v>
      </c>
      <c r="C10" s="139">
        <v>3683</v>
      </c>
      <c r="D10" s="140">
        <v>136.24</v>
      </c>
      <c r="E10" s="139">
        <f t="shared" si="2"/>
        <v>3.6991582948683139</v>
      </c>
      <c r="F10" s="141">
        <f t="shared" si="0"/>
        <v>-3546.76</v>
      </c>
    </row>
    <row r="11" spans="1:6" ht="38.25">
      <c r="A11" s="132" t="s">
        <v>17</v>
      </c>
      <c r="B11" s="142" t="s">
        <v>18</v>
      </c>
      <c r="C11" s="134">
        <f>SUM(C12)</f>
        <v>10988</v>
      </c>
      <c r="D11" s="134">
        <f>SUM(D12)</f>
        <v>1084.6100000000001</v>
      </c>
      <c r="E11" s="134">
        <f t="shared" si="2"/>
        <v>9.8708591190389523</v>
      </c>
      <c r="F11" s="135">
        <f t="shared" si="0"/>
        <v>-9903.39</v>
      </c>
    </row>
    <row r="12" spans="1:6" ht="25.5">
      <c r="A12" s="132" t="s">
        <v>19</v>
      </c>
      <c r="B12" s="142" t="s">
        <v>20</v>
      </c>
      <c r="C12" s="134">
        <f>SUM(C13:C16)</f>
        <v>10988</v>
      </c>
      <c r="D12" s="134">
        <f t="shared" ref="D12" si="3">SUM(D13:D16)</f>
        <v>1084.6100000000001</v>
      </c>
      <c r="E12" s="134">
        <f t="shared" si="2"/>
        <v>9.8708591190389523</v>
      </c>
      <c r="F12" s="135">
        <f t="shared" si="0"/>
        <v>-9903.39</v>
      </c>
    </row>
    <row r="13" spans="1:6" ht="63.75">
      <c r="A13" s="143" t="s">
        <v>21</v>
      </c>
      <c r="B13" s="143" t="s">
        <v>22</v>
      </c>
      <c r="C13" s="139">
        <v>4898</v>
      </c>
      <c r="D13" s="140">
        <v>356.48</v>
      </c>
      <c r="E13" s="139">
        <f t="shared" si="2"/>
        <v>7.2780726827276441</v>
      </c>
      <c r="F13" s="141">
        <f t="shared" si="0"/>
        <v>-4541.5200000000004</v>
      </c>
    </row>
    <row r="14" spans="1:6" ht="76.5">
      <c r="A14" s="143" t="s">
        <v>23</v>
      </c>
      <c r="B14" s="143" t="s">
        <v>24</v>
      </c>
      <c r="C14" s="139">
        <v>79</v>
      </c>
      <c r="D14" s="140">
        <v>4.04</v>
      </c>
      <c r="E14" s="139">
        <f t="shared" si="2"/>
        <v>5.1139240506329111</v>
      </c>
      <c r="F14" s="141">
        <f t="shared" si="0"/>
        <v>-74.959999999999994</v>
      </c>
    </row>
    <row r="15" spans="1:6" ht="63.75">
      <c r="A15" s="144" t="s">
        <v>25</v>
      </c>
      <c r="B15" s="143" t="s">
        <v>26</v>
      </c>
      <c r="C15" s="139">
        <v>6693</v>
      </c>
      <c r="D15" s="140">
        <v>748.4</v>
      </c>
      <c r="E15" s="139">
        <f t="shared" si="2"/>
        <v>11.181831764530106</v>
      </c>
      <c r="F15" s="141">
        <f t="shared" si="0"/>
        <v>-5944.6</v>
      </c>
    </row>
    <row r="16" spans="1:6" ht="63.75">
      <c r="A16" s="143" t="s">
        <v>27</v>
      </c>
      <c r="B16" s="143" t="s">
        <v>28</v>
      </c>
      <c r="C16" s="139">
        <v>-682</v>
      </c>
      <c r="D16" s="140">
        <v>-24.31</v>
      </c>
      <c r="E16" s="139">
        <f t="shared" si="2"/>
        <v>3.564516129032258</v>
      </c>
      <c r="F16" s="141">
        <f t="shared" si="0"/>
        <v>657.69</v>
      </c>
    </row>
    <row r="17" spans="1:6" ht="25.5">
      <c r="A17" s="132" t="s">
        <v>170</v>
      </c>
      <c r="B17" s="142" t="s">
        <v>171</v>
      </c>
      <c r="C17" s="134">
        <f>SUM(C22+C25+C28+C18)</f>
        <v>23597</v>
      </c>
      <c r="D17" s="134">
        <f>SUM(D22+D25+D28+D18)</f>
        <v>3738.4</v>
      </c>
      <c r="E17" s="134">
        <f t="shared" si="2"/>
        <v>15.84269186761029</v>
      </c>
      <c r="F17" s="135">
        <f t="shared" si="0"/>
        <v>-19858.599999999999</v>
      </c>
    </row>
    <row r="18" spans="1:6" ht="25.5">
      <c r="A18" s="132" t="s">
        <v>188</v>
      </c>
      <c r="B18" s="142" t="s">
        <v>189</v>
      </c>
      <c r="C18" s="134">
        <f>SUM(C19:C21)</f>
        <v>4407</v>
      </c>
      <c r="D18" s="134">
        <f>SUM(D19:D21)</f>
        <v>97.22</v>
      </c>
      <c r="E18" s="134">
        <f t="shared" si="2"/>
        <v>2.2060358520535512</v>
      </c>
      <c r="F18" s="135">
        <f t="shared" si="0"/>
        <v>-4309.78</v>
      </c>
    </row>
    <row r="19" spans="1:6" ht="25.5">
      <c r="A19" s="137" t="s">
        <v>190</v>
      </c>
      <c r="B19" s="138" t="s">
        <v>191</v>
      </c>
      <c r="C19" s="139">
        <v>2209</v>
      </c>
      <c r="D19" s="140">
        <v>62.95</v>
      </c>
      <c r="E19" s="139">
        <f t="shared" si="2"/>
        <v>2.8497057492077862</v>
      </c>
      <c r="F19" s="141">
        <f t="shared" si="0"/>
        <v>-2146.0500000000002</v>
      </c>
    </row>
    <row r="20" spans="1:6" ht="38.25">
      <c r="A20" s="137" t="s">
        <v>192</v>
      </c>
      <c r="B20" s="138" t="s">
        <v>193</v>
      </c>
      <c r="C20" s="139">
        <v>2198</v>
      </c>
      <c r="D20" s="140">
        <v>13.53</v>
      </c>
      <c r="E20" s="139">
        <f t="shared" si="2"/>
        <v>0.61555959963603279</v>
      </c>
      <c r="F20" s="141">
        <f t="shared" si="0"/>
        <v>-2184.4699999999998</v>
      </c>
    </row>
    <row r="21" spans="1:6" ht="38.25">
      <c r="A21" s="137" t="s">
        <v>340</v>
      </c>
      <c r="B21" s="138" t="s">
        <v>341</v>
      </c>
      <c r="C21" s="139">
        <v>0</v>
      </c>
      <c r="D21" s="140">
        <v>20.74</v>
      </c>
      <c r="E21" s="139"/>
      <c r="F21" s="141">
        <f t="shared" si="0"/>
        <v>20.74</v>
      </c>
    </row>
    <row r="22" spans="1:6" ht="25.5">
      <c r="A22" s="132" t="s">
        <v>29</v>
      </c>
      <c r="B22" s="142" t="s">
        <v>31</v>
      </c>
      <c r="C22" s="145">
        <f>SUM(C23:C24)</f>
        <v>16182</v>
      </c>
      <c r="D22" s="145">
        <f t="shared" ref="D22" si="4">SUM(D23:D24)</f>
        <v>3379.55</v>
      </c>
      <c r="E22" s="134">
        <f t="shared" si="2"/>
        <v>20.884624891855147</v>
      </c>
      <c r="F22" s="135">
        <f t="shared" si="0"/>
        <v>-12802.45</v>
      </c>
    </row>
    <row r="23" spans="1:6" ht="25.5">
      <c r="A23" s="137" t="s">
        <v>30</v>
      </c>
      <c r="B23" s="138" t="s">
        <v>31</v>
      </c>
      <c r="C23" s="139">
        <v>16182</v>
      </c>
      <c r="D23" s="140">
        <v>3379.55</v>
      </c>
      <c r="E23" s="139">
        <f t="shared" si="2"/>
        <v>20.884624891855147</v>
      </c>
      <c r="F23" s="141">
        <f t="shared" si="0"/>
        <v>-12802.45</v>
      </c>
    </row>
    <row r="24" spans="1:6" ht="38.25">
      <c r="A24" s="137" t="s">
        <v>32</v>
      </c>
      <c r="B24" s="138" t="s">
        <v>33</v>
      </c>
      <c r="C24" s="139">
        <v>0</v>
      </c>
      <c r="D24" s="146">
        <v>0</v>
      </c>
      <c r="E24" s="139"/>
      <c r="F24" s="141">
        <f t="shared" si="0"/>
        <v>0</v>
      </c>
    </row>
    <row r="25" spans="1:6" ht="25.5">
      <c r="A25" s="132" t="s">
        <v>34</v>
      </c>
      <c r="B25" s="142" t="s">
        <v>35</v>
      </c>
      <c r="C25" s="145">
        <f>SUM(C26:C27)</f>
        <v>73</v>
      </c>
      <c r="D25" s="145">
        <f t="shared" ref="D25" si="5">SUM(D26:D27)</f>
        <v>2.38</v>
      </c>
      <c r="E25" s="134">
        <f t="shared" si="2"/>
        <v>3.2602739726027399</v>
      </c>
      <c r="F25" s="135">
        <f t="shared" si="0"/>
        <v>-70.62</v>
      </c>
    </row>
    <row r="26" spans="1:6">
      <c r="A26" s="137" t="s">
        <v>36</v>
      </c>
      <c r="B26" s="138" t="s">
        <v>35</v>
      </c>
      <c r="C26" s="139">
        <v>73</v>
      </c>
      <c r="D26" s="140">
        <v>2.38</v>
      </c>
      <c r="E26" s="139">
        <f t="shared" si="2"/>
        <v>3.2602739726027399</v>
      </c>
      <c r="F26" s="141">
        <f t="shared" si="0"/>
        <v>-70.62</v>
      </c>
    </row>
    <row r="27" spans="1:6" ht="25.5">
      <c r="A27" s="137" t="s">
        <v>342</v>
      </c>
      <c r="B27" s="138" t="s">
        <v>343</v>
      </c>
      <c r="C27" s="139"/>
      <c r="D27" s="141">
        <v>0</v>
      </c>
      <c r="E27" s="139"/>
      <c r="F27" s="141">
        <f t="shared" si="0"/>
        <v>0</v>
      </c>
    </row>
    <row r="28" spans="1:6" ht="25.5">
      <c r="A28" s="132" t="s">
        <v>37</v>
      </c>
      <c r="B28" s="142" t="s">
        <v>38</v>
      </c>
      <c r="C28" s="134">
        <f>SUM(C29)</f>
        <v>2935</v>
      </c>
      <c r="D28" s="134">
        <f>SUM(D29)</f>
        <v>259.25</v>
      </c>
      <c r="E28" s="134">
        <f t="shared" si="2"/>
        <v>8.8330494037478697</v>
      </c>
      <c r="F28" s="135">
        <f t="shared" si="0"/>
        <v>-2675.75</v>
      </c>
    </row>
    <row r="29" spans="1:6" ht="25.5">
      <c r="A29" s="137" t="s">
        <v>39</v>
      </c>
      <c r="B29" s="138" t="s">
        <v>40</v>
      </c>
      <c r="C29" s="139">
        <v>2935</v>
      </c>
      <c r="D29" s="140">
        <v>259.25</v>
      </c>
      <c r="E29" s="139">
        <f t="shared" si="2"/>
        <v>8.8330494037478697</v>
      </c>
      <c r="F29" s="135">
        <f t="shared" si="0"/>
        <v>-2675.75</v>
      </c>
    </row>
    <row r="30" spans="1:6" ht="26.25">
      <c r="A30" s="136" t="s">
        <v>41</v>
      </c>
      <c r="B30" s="142" t="s">
        <v>42</v>
      </c>
      <c r="C30" s="134">
        <f>SUM(C31+C33)</f>
        <v>32517</v>
      </c>
      <c r="D30" s="134">
        <f t="shared" ref="D30" si="6">SUM(D31+D33)</f>
        <v>1906.6999999999998</v>
      </c>
      <c r="E30" s="134">
        <f t="shared" si="2"/>
        <v>5.863702063535996</v>
      </c>
      <c r="F30" s="135">
        <f t="shared" si="0"/>
        <v>-30610.3</v>
      </c>
    </row>
    <row r="31" spans="1:6" ht="25.5">
      <c r="A31" s="132" t="s">
        <v>43</v>
      </c>
      <c r="B31" s="142" t="s">
        <v>44</v>
      </c>
      <c r="C31" s="134">
        <f>SUM(C32)</f>
        <v>11900</v>
      </c>
      <c r="D31" s="134">
        <f t="shared" ref="D31" si="7">SUM(D32)</f>
        <v>523.35</v>
      </c>
      <c r="E31" s="134">
        <f t="shared" si="2"/>
        <v>4.3978991596638659</v>
      </c>
      <c r="F31" s="135">
        <f t="shared" si="0"/>
        <v>-11376.65</v>
      </c>
    </row>
    <row r="32" spans="1:6" ht="38.25">
      <c r="A32" s="137" t="s">
        <v>45</v>
      </c>
      <c r="B32" s="138" t="s">
        <v>46</v>
      </c>
      <c r="C32" s="139">
        <v>11900</v>
      </c>
      <c r="D32" s="140">
        <v>523.35</v>
      </c>
      <c r="E32" s="139">
        <f t="shared" si="2"/>
        <v>4.3978991596638659</v>
      </c>
      <c r="F32" s="141">
        <f t="shared" si="0"/>
        <v>-11376.65</v>
      </c>
    </row>
    <row r="33" spans="1:6" ht="26.25">
      <c r="A33" s="136" t="s">
        <v>47</v>
      </c>
      <c r="B33" s="142" t="s">
        <v>48</v>
      </c>
      <c r="C33" s="145">
        <f>SUM(C34:C35)</f>
        <v>20617</v>
      </c>
      <c r="D33" s="145">
        <f>SUM(D34:D35)</f>
        <v>1383.35</v>
      </c>
      <c r="E33" s="134">
        <f t="shared" si="2"/>
        <v>6.7097540864335254</v>
      </c>
      <c r="F33" s="135">
        <f t="shared" si="0"/>
        <v>-19233.650000000001</v>
      </c>
    </row>
    <row r="34" spans="1:6" ht="25.5">
      <c r="A34" s="137" t="s">
        <v>157</v>
      </c>
      <c r="B34" s="138" t="s">
        <v>158</v>
      </c>
      <c r="C34" s="139">
        <v>12767</v>
      </c>
      <c r="D34" s="140">
        <v>1145.05</v>
      </c>
      <c r="E34" s="139">
        <f t="shared" si="2"/>
        <v>8.9688258792198639</v>
      </c>
      <c r="F34" s="141">
        <f t="shared" si="0"/>
        <v>-11621.95</v>
      </c>
    </row>
    <row r="35" spans="1:6" ht="25.5">
      <c r="A35" s="137" t="s">
        <v>160</v>
      </c>
      <c r="B35" s="138" t="s">
        <v>159</v>
      </c>
      <c r="C35" s="139">
        <v>7850</v>
      </c>
      <c r="D35" s="140">
        <v>238.3</v>
      </c>
      <c r="E35" s="139">
        <f t="shared" si="2"/>
        <v>3.0356687898089172</v>
      </c>
      <c r="F35" s="141">
        <f t="shared" si="0"/>
        <v>-7611.7</v>
      </c>
    </row>
    <row r="36" spans="1:6" ht="25.5">
      <c r="A36" s="132" t="s">
        <v>49</v>
      </c>
      <c r="B36" s="142" t="s">
        <v>50</v>
      </c>
      <c r="C36" s="134">
        <f>SUM(C37:C37)</f>
        <v>5700</v>
      </c>
      <c r="D36" s="134">
        <f>SUM(D37:D37)</f>
        <v>319.06</v>
      </c>
      <c r="E36" s="134">
        <f t="shared" si="2"/>
        <v>5.5975438596491225</v>
      </c>
      <c r="F36" s="135">
        <f t="shared" si="0"/>
        <v>-5380.94</v>
      </c>
    </row>
    <row r="37" spans="1:6" ht="38.25">
      <c r="A37" s="137" t="s">
        <v>51</v>
      </c>
      <c r="B37" s="138" t="s">
        <v>52</v>
      </c>
      <c r="C37" s="139">
        <v>5700</v>
      </c>
      <c r="D37" s="140">
        <v>319.06</v>
      </c>
      <c r="E37" s="139">
        <f t="shared" si="2"/>
        <v>5.5975438596491225</v>
      </c>
      <c r="F37" s="141">
        <f t="shared" si="0"/>
        <v>-5380.94</v>
      </c>
    </row>
    <row r="38" spans="1:6" ht="38.25" hidden="1" customHeight="1">
      <c r="A38" s="142" t="s">
        <v>344</v>
      </c>
      <c r="B38" s="142" t="s">
        <v>345</v>
      </c>
      <c r="C38" s="134">
        <f>SUM(C39)</f>
        <v>0</v>
      </c>
      <c r="D38" s="134">
        <f>SUM(D39)</f>
        <v>0</v>
      </c>
      <c r="E38" s="139"/>
      <c r="F38" s="135">
        <f t="shared" si="0"/>
        <v>0</v>
      </c>
    </row>
    <row r="39" spans="1:6" ht="25.5" hidden="1" customHeight="1">
      <c r="A39" s="138" t="s">
        <v>346</v>
      </c>
      <c r="B39" s="138" t="s">
        <v>347</v>
      </c>
      <c r="C39" s="139">
        <v>0</v>
      </c>
      <c r="D39" s="146">
        <v>0</v>
      </c>
      <c r="E39" s="139"/>
      <c r="F39" s="141">
        <f t="shared" si="0"/>
        <v>0</v>
      </c>
    </row>
    <row r="40" spans="1:6" ht="38.25">
      <c r="A40" s="132" t="s">
        <v>53</v>
      </c>
      <c r="B40" s="133" t="s">
        <v>54</v>
      </c>
      <c r="C40" s="134">
        <f>SUM(C41+C50+C45)</f>
        <v>28741</v>
      </c>
      <c r="D40" s="134">
        <f>SUM(D41+D50+D45)</f>
        <v>1452.78</v>
      </c>
      <c r="E40" s="134">
        <f t="shared" si="2"/>
        <v>5.0547301764030479</v>
      </c>
      <c r="F40" s="135">
        <f t="shared" si="0"/>
        <v>-27288.22</v>
      </c>
    </row>
    <row r="41" spans="1:6" ht="76.5">
      <c r="A41" s="132" t="s">
        <v>55</v>
      </c>
      <c r="B41" s="147" t="s">
        <v>56</v>
      </c>
      <c r="C41" s="134">
        <f>SUM(C42+C46)</f>
        <v>28676</v>
      </c>
      <c r="D41" s="134">
        <f>SUM(D42+D46)</f>
        <v>1447.92</v>
      </c>
      <c r="E41" s="134">
        <f t="shared" si="2"/>
        <v>5.0492397823964295</v>
      </c>
      <c r="F41" s="135">
        <f t="shared" si="0"/>
        <v>-27228.080000000002</v>
      </c>
    </row>
    <row r="42" spans="1:6" ht="63.75">
      <c r="A42" s="132" t="s">
        <v>57</v>
      </c>
      <c r="B42" s="142" t="s">
        <v>58</v>
      </c>
      <c r="C42" s="135">
        <f>SUM(C43:C44)</f>
        <v>20036</v>
      </c>
      <c r="D42" s="135">
        <f>SUM(D43:D44)</f>
        <v>1000.38</v>
      </c>
      <c r="E42" s="134">
        <f t="shared" si="2"/>
        <v>4.9929127570373328</v>
      </c>
      <c r="F42" s="135">
        <f t="shared" si="0"/>
        <v>-19035.62</v>
      </c>
    </row>
    <row r="43" spans="1:6" ht="89.25">
      <c r="A43" s="137" t="s">
        <v>152</v>
      </c>
      <c r="B43" s="113" t="s">
        <v>348</v>
      </c>
      <c r="C43" s="139">
        <v>18036</v>
      </c>
      <c r="D43" s="140">
        <v>892.1</v>
      </c>
      <c r="E43" s="139">
        <f t="shared" si="2"/>
        <v>4.9462186737635836</v>
      </c>
      <c r="F43" s="141">
        <f t="shared" si="0"/>
        <v>-17143.900000000001</v>
      </c>
    </row>
    <row r="44" spans="1:6" ht="89.25">
      <c r="A44" s="137" t="s">
        <v>153</v>
      </c>
      <c r="B44" s="113" t="s">
        <v>349</v>
      </c>
      <c r="C44" s="139">
        <v>2000</v>
      </c>
      <c r="D44" s="141">
        <v>108.28</v>
      </c>
      <c r="E44" s="139">
        <f t="shared" si="2"/>
        <v>5.4139999999999997</v>
      </c>
      <c r="F44" s="141">
        <f t="shared" si="0"/>
        <v>-1891.72</v>
      </c>
    </row>
    <row r="45" spans="1:6" ht="76.5">
      <c r="A45" s="137" t="s">
        <v>350</v>
      </c>
      <c r="B45" s="113" t="s">
        <v>351</v>
      </c>
      <c r="C45" s="139">
        <v>65</v>
      </c>
      <c r="D45" s="141"/>
      <c r="E45" s="139"/>
      <c r="F45" s="141">
        <f t="shared" si="0"/>
        <v>-65</v>
      </c>
    </row>
    <row r="46" spans="1:6" ht="25.5">
      <c r="A46" s="132" t="s">
        <v>59</v>
      </c>
      <c r="B46" s="148" t="s">
        <v>60</v>
      </c>
      <c r="C46" s="134">
        <f>SUM(C47:C49)</f>
        <v>8640</v>
      </c>
      <c r="D46" s="134">
        <f t="shared" ref="D46" si="8">SUM(D47:D49)</f>
        <v>447.54</v>
      </c>
      <c r="E46" s="134">
        <f t="shared" si="2"/>
        <v>5.1798611111111112</v>
      </c>
      <c r="F46" s="135">
        <f t="shared" si="0"/>
        <v>-8192.4599999999991</v>
      </c>
    </row>
    <row r="47" spans="1:6" ht="76.5">
      <c r="A47" s="137" t="s">
        <v>61</v>
      </c>
      <c r="B47" s="113" t="s">
        <v>352</v>
      </c>
      <c r="C47" s="139">
        <v>4873</v>
      </c>
      <c r="D47" s="140">
        <v>336.42</v>
      </c>
      <c r="E47" s="139">
        <f t="shared" si="2"/>
        <v>6.903755386825364</v>
      </c>
      <c r="F47" s="141">
        <f t="shared" si="0"/>
        <v>-4536.58</v>
      </c>
    </row>
    <row r="48" spans="1:6" ht="63.75">
      <c r="A48" s="137" t="s">
        <v>62</v>
      </c>
      <c r="B48" s="113" t="s">
        <v>353</v>
      </c>
      <c r="C48" s="139">
        <v>3024</v>
      </c>
      <c r="D48" s="146">
        <v>46.87</v>
      </c>
      <c r="E48" s="139">
        <f t="shared" si="2"/>
        <v>1.5499338624338623</v>
      </c>
      <c r="F48" s="141">
        <f t="shared" si="0"/>
        <v>-2977.13</v>
      </c>
    </row>
    <row r="49" spans="1:6" ht="51">
      <c r="A49" s="137" t="s">
        <v>63</v>
      </c>
      <c r="B49" s="113" t="s">
        <v>354</v>
      </c>
      <c r="C49" s="139">
        <v>743</v>
      </c>
      <c r="D49" s="146">
        <v>64.25</v>
      </c>
      <c r="E49" s="139">
        <f t="shared" si="2"/>
        <v>8.6473755047106327</v>
      </c>
      <c r="F49" s="141">
        <f t="shared" si="0"/>
        <v>-678.75</v>
      </c>
    </row>
    <row r="50" spans="1:6" ht="63.75">
      <c r="A50" s="137" t="s">
        <v>185</v>
      </c>
      <c r="B50" s="113" t="s">
        <v>186</v>
      </c>
      <c r="C50" s="146">
        <v>0</v>
      </c>
      <c r="D50" s="146">
        <v>4.8600000000000003</v>
      </c>
      <c r="E50" s="139"/>
      <c r="F50" s="141">
        <f t="shared" si="0"/>
        <v>4.8600000000000003</v>
      </c>
    </row>
    <row r="51" spans="1:6" ht="25.5">
      <c r="A51" s="132" t="s">
        <v>64</v>
      </c>
      <c r="B51" s="133" t="s">
        <v>65</v>
      </c>
      <c r="C51" s="134">
        <f>SUM(C52)</f>
        <v>1021</v>
      </c>
      <c r="D51" s="134">
        <f t="shared" ref="D51" si="9">SUM(D52)</f>
        <v>65.12</v>
      </c>
      <c r="E51" s="134">
        <f t="shared" si="2"/>
        <v>6.3780607247796279</v>
      </c>
      <c r="F51" s="135">
        <f t="shared" si="0"/>
        <v>-955.88</v>
      </c>
    </row>
    <row r="52" spans="1:6" ht="25.5">
      <c r="A52" s="132" t="s">
        <v>66</v>
      </c>
      <c r="B52" s="142" t="s">
        <v>67</v>
      </c>
      <c r="C52" s="134">
        <f>SUM(C53:C56)</f>
        <v>1021</v>
      </c>
      <c r="D52" s="134">
        <f>SUM(D53:D56)</f>
        <v>65.12</v>
      </c>
      <c r="E52" s="134">
        <f t="shared" si="2"/>
        <v>6.3780607247796279</v>
      </c>
      <c r="F52" s="135">
        <f t="shared" si="0"/>
        <v>-955.88</v>
      </c>
    </row>
    <row r="53" spans="1:6" ht="25.5">
      <c r="A53" s="137" t="s">
        <v>68</v>
      </c>
      <c r="B53" s="138" t="s">
        <v>69</v>
      </c>
      <c r="C53" s="149">
        <v>612</v>
      </c>
      <c r="D53" s="146">
        <v>23.4</v>
      </c>
      <c r="E53" s="139">
        <f t="shared" si="2"/>
        <v>3.8235294117647061</v>
      </c>
      <c r="F53" s="141">
        <f t="shared" si="0"/>
        <v>-588.6</v>
      </c>
    </row>
    <row r="54" spans="1:6" ht="25.5">
      <c r="A54" s="137" t="s">
        <v>70</v>
      </c>
      <c r="B54" s="138" t="s">
        <v>71</v>
      </c>
      <c r="C54" s="149">
        <v>0</v>
      </c>
      <c r="D54" s="150">
        <v>0</v>
      </c>
      <c r="E54" s="139"/>
      <c r="F54" s="141">
        <f t="shared" si="0"/>
        <v>0</v>
      </c>
    </row>
    <row r="55" spans="1:6">
      <c r="A55" s="137" t="s">
        <v>72</v>
      </c>
      <c r="B55" s="138" t="s">
        <v>73</v>
      </c>
      <c r="C55" s="149">
        <v>65</v>
      </c>
      <c r="D55" s="150">
        <v>0</v>
      </c>
      <c r="E55" s="139">
        <f t="shared" si="2"/>
        <v>0</v>
      </c>
      <c r="F55" s="141">
        <f t="shared" si="0"/>
        <v>-65</v>
      </c>
    </row>
    <row r="56" spans="1:6">
      <c r="A56" s="137" t="s">
        <v>74</v>
      </c>
      <c r="B56" s="138" t="s">
        <v>75</v>
      </c>
      <c r="C56" s="149">
        <v>344</v>
      </c>
      <c r="D56" s="146">
        <v>41.72</v>
      </c>
      <c r="E56" s="139">
        <f t="shared" si="2"/>
        <v>12.127906976744185</v>
      </c>
      <c r="F56" s="141">
        <f t="shared" si="0"/>
        <v>-302.27999999999997</v>
      </c>
    </row>
    <row r="57" spans="1:6" ht="25.5">
      <c r="A57" s="132" t="s">
        <v>76</v>
      </c>
      <c r="B57" s="142" t="s">
        <v>77</v>
      </c>
      <c r="C57" s="134">
        <f>SUM(C58+C62)</f>
        <v>350</v>
      </c>
      <c r="D57" s="134">
        <f>SUM(D58+D62)</f>
        <v>119.18</v>
      </c>
      <c r="E57" s="134">
        <f t="shared" si="2"/>
        <v>34.051428571428573</v>
      </c>
      <c r="F57" s="135">
        <f t="shared" si="0"/>
        <v>-230.82</v>
      </c>
    </row>
    <row r="58" spans="1:6" ht="25.5">
      <c r="A58" s="132" t="s">
        <v>78</v>
      </c>
      <c r="B58" s="142" t="s">
        <v>79</v>
      </c>
      <c r="C58" s="134">
        <f>SUM(C59:C59)</f>
        <v>324</v>
      </c>
      <c r="D58" s="134">
        <f>SUM(D59:D59)</f>
        <v>62.35</v>
      </c>
      <c r="E58" s="134">
        <f t="shared" si="2"/>
        <v>19.243827160493826</v>
      </c>
      <c r="F58" s="135">
        <f t="shared" si="0"/>
        <v>-261.64999999999998</v>
      </c>
    </row>
    <row r="59" spans="1:6" ht="38.25">
      <c r="A59" s="132" t="s">
        <v>80</v>
      </c>
      <c r="B59" s="142" t="s">
        <v>325</v>
      </c>
      <c r="C59" s="134">
        <f>SUM(C60:C61)</f>
        <v>324</v>
      </c>
      <c r="D59" s="134">
        <f>SUM(D60:D61)</f>
        <v>62.35</v>
      </c>
      <c r="E59" s="134">
        <f t="shared" si="2"/>
        <v>19.243827160493826</v>
      </c>
      <c r="F59" s="135">
        <f t="shared" si="0"/>
        <v>-261.64999999999998</v>
      </c>
    </row>
    <row r="60" spans="1:6" ht="38.25">
      <c r="A60" s="137" t="s">
        <v>81</v>
      </c>
      <c r="B60" s="113" t="s">
        <v>355</v>
      </c>
      <c r="C60" s="139">
        <v>324</v>
      </c>
      <c r="D60" s="146">
        <v>62.35</v>
      </c>
      <c r="E60" s="139">
        <f t="shared" si="2"/>
        <v>19.243827160493826</v>
      </c>
      <c r="F60" s="141">
        <f t="shared" si="0"/>
        <v>-261.64999999999998</v>
      </c>
    </row>
    <row r="61" spans="1:6" ht="38.25">
      <c r="A61" s="137" t="s">
        <v>356</v>
      </c>
      <c r="B61" s="113" t="s">
        <v>355</v>
      </c>
      <c r="C61" s="139"/>
      <c r="D61" s="146"/>
      <c r="E61" s="139"/>
      <c r="F61" s="141">
        <f t="shared" si="0"/>
        <v>0</v>
      </c>
    </row>
    <row r="62" spans="1:6">
      <c r="A62" s="132" t="s">
        <v>82</v>
      </c>
      <c r="B62" s="142" t="s">
        <v>83</v>
      </c>
      <c r="C62" s="134">
        <f>SUM(C63+C64)</f>
        <v>26</v>
      </c>
      <c r="D62" s="134">
        <f t="shared" ref="D62" si="10">SUM(D63+D64)</f>
        <v>56.83</v>
      </c>
      <c r="E62" s="134">
        <f t="shared" si="2"/>
        <v>218.57692307692307</v>
      </c>
      <c r="F62" s="135">
        <f t="shared" si="0"/>
        <v>30.83</v>
      </c>
    </row>
    <row r="63" spans="1:6" ht="38.25">
      <c r="A63" s="137" t="s">
        <v>84</v>
      </c>
      <c r="B63" s="138" t="s">
        <v>175</v>
      </c>
      <c r="C63" s="139">
        <v>26</v>
      </c>
      <c r="D63" s="146">
        <v>0</v>
      </c>
      <c r="E63" s="139">
        <f t="shared" si="2"/>
        <v>0</v>
      </c>
      <c r="F63" s="141">
        <f t="shared" si="0"/>
        <v>-26</v>
      </c>
    </row>
    <row r="64" spans="1:6" ht="38.25">
      <c r="A64" s="132" t="s">
        <v>85</v>
      </c>
      <c r="B64" s="142" t="s">
        <v>86</v>
      </c>
      <c r="C64" s="134">
        <f>C65+C66</f>
        <v>0</v>
      </c>
      <c r="D64" s="134">
        <f>D65+D66</f>
        <v>56.83</v>
      </c>
      <c r="E64" s="134"/>
      <c r="F64" s="135">
        <f t="shared" si="0"/>
        <v>56.83</v>
      </c>
    </row>
    <row r="65" spans="1:6" ht="25.5">
      <c r="A65" s="137" t="s">
        <v>87</v>
      </c>
      <c r="B65" s="151" t="s">
        <v>357</v>
      </c>
      <c r="C65" s="139">
        <v>0</v>
      </c>
      <c r="D65" s="139">
        <v>56.83</v>
      </c>
      <c r="E65" s="134"/>
      <c r="F65" s="141">
        <f t="shared" si="0"/>
        <v>56.83</v>
      </c>
    </row>
    <row r="66" spans="1:6" ht="25.5">
      <c r="A66" s="137" t="s">
        <v>88</v>
      </c>
      <c r="B66" s="151" t="s">
        <v>357</v>
      </c>
      <c r="C66" s="139">
        <v>0</v>
      </c>
      <c r="D66" s="141">
        <v>0</v>
      </c>
      <c r="E66" s="139"/>
      <c r="F66" s="135">
        <f t="shared" si="0"/>
        <v>0</v>
      </c>
    </row>
    <row r="67" spans="1:6" ht="68.25" customHeight="1">
      <c r="A67" s="132" t="s">
        <v>89</v>
      </c>
      <c r="B67" s="142" t="s">
        <v>90</v>
      </c>
      <c r="C67" s="134">
        <f>SUM(C74+C71+C68+C70)</f>
        <v>3854</v>
      </c>
      <c r="D67" s="134">
        <f>SUM(D74+D71+D68+D70)</f>
        <v>135.07</v>
      </c>
      <c r="E67" s="134">
        <f t="shared" si="2"/>
        <v>3.5046704722366373</v>
      </c>
      <c r="F67" s="135">
        <f t="shared" si="0"/>
        <v>-3718.93</v>
      </c>
    </row>
    <row r="68" spans="1:6" ht="65.25" customHeight="1">
      <c r="A68" s="137" t="s">
        <v>91</v>
      </c>
      <c r="B68" s="142" t="s">
        <v>92</v>
      </c>
      <c r="C68" s="134">
        <f>SUM(C69)</f>
        <v>0</v>
      </c>
      <c r="D68" s="134">
        <f t="shared" ref="D68" si="11">SUM(D69)</f>
        <v>0</v>
      </c>
      <c r="E68" s="134"/>
      <c r="F68" s="135">
        <f t="shared" si="0"/>
        <v>0</v>
      </c>
    </row>
    <row r="69" spans="1:6" ht="25.5">
      <c r="A69" s="137" t="s">
        <v>93</v>
      </c>
      <c r="B69" s="138" t="s">
        <v>94</v>
      </c>
      <c r="C69" s="139">
        <v>0</v>
      </c>
      <c r="D69" s="150">
        <v>0</v>
      </c>
      <c r="E69" s="139"/>
      <c r="F69" s="141">
        <f t="shared" ref="F69:F132" si="12">D69-C69</f>
        <v>0</v>
      </c>
    </row>
    <row r="70" spans="1:6" ht="80.25" customHeight="1">
      <c r="A70" s="137" t="s">
        <v>184</v>
      </c>
      <c r="B70" s="152" t="s">
        <v>194</v>
      </c>
      <c r="C70" s="139">
        <v>0</v>
      </c>
      <c r="D70" s="141">
        <v>0</v>
      </c>
      <c r="E70" s="139"/>
      <c r="F70" s="141">
        <f t="shared" si="12"/>
        <v>0</v>
      </c>
    </row>
    <row r="71" spans="1:6" ht="76.5" hidden="1" customHeight="1">
      <c r="A71" s="132" t="s">
        <v>154</v>
      </c>
      <c r="B71" s="153" t="s">
        <v>161</v>
      </c>
      <c r="C71" s="134">
        <f>SUM(C72:C73)</f>
        <v>2281</v>
      </c>
      <c r="D71" s="134">
        <f t="shared" ref="D71" si="13">SUM(D72:D73)</f>
        <v>72.19</v>
      </c>
      <c r="E71" s="134">
        <f t="shared" ref="E71:E134" si="14">SUM(D71*100/C71)</f>
        <v>3.1648399824638318</v>
      </c>
      <c r="F71" s="135">
        <f t="shared" si="12"/>
        <v>-2208.81</v>
      </c>
    </row>
    <row r="72" spans="1:6" ht="89.25">
      <c r="A72" s="137" t="s">
        <v>95</v>
      </c>
      <c r="B72" s="154" t="s">
        <v>358</v>
      </c>
      <c r="C72" s="139">
        <v>2260</v>
      </c>
      <c r="D72" s="146">
        <v>72.19</v>
      </c>
      <c r="E72" s="139">
        <f t="shared" si="14"/>
        <v>3.1942477876106197</v>
      </c>
      <c r="F72" s="141">
        <f t="shared" si="12"/>
        <v>-2187.81</v>
      </c>
    </row>
    <row r="73" spans="1:6" ht="89.25">
      <c r="A73" s="137" t="s">
        <v>96</v>
      </c>
      <c r="B73" s="154" t="s">
        <v>359</v>
      </c>
      <c r="C73" s="139">
        <v>21</v>
      </c>
      <c r="D73" s="150">
        <v>0</v>
      </c>
      <c r="E73" s="155">
        <f t="shared" si="14"/>
        <v>0</v>
      </c>
      <c r="F73" s="141">
        <f t="shared" si="12"/>
        <v>-21</v>
      </c>
    </row>
    <row r="74" spans="1:6" ht="25.5">
      <c r="A74" s="132" t="s">
        <v>97</v>
      </c>
      <c r="B74" s="142" t="s">
        <v>98</v>
      </c>
      <c r="C74" s="134">
        <f>SUM(C75)</f>
        <v>1573</v>
      </c>
      <c r="D74" s="134">
        <f>SUM(D75)</f>
        <v>62.88</v>
      </c>
      <c r="E74" s="134">
        <f t="shared" si="14"/>
        <v>3.9974570883661791</v>
      </c>
      <c r="F74" s="135">
        <f t="shared" si="12"/>
        <v>-1510.12</v>
      </c>
    </row>
    <row r="75" spans="1:6" ht="91.5" customHeight="1">
      <c r="A75" s="137" t="s">
        <v>99</v>
      </c>
      <c r="B75" s="138" t="s">
        <v>100</v>
      </c>
      <c r="C75" s="139">
        <v>1573</v>
      </c>
      <c r="D75" s="141">
        <v>62.88</v>
      </c>
      <c r="E75" s="139">
        <f t="shared" si="14"/>
        <v>3.9974570883661791</v>
      </c>
      <c r="F75" s="135">
        <f t="shared" si="12"/>
        <v>-1510.12</v>
      </c>
    </row>
    <row r="76" spans="1:6" ht="25.5">
      <c r="A76" s="132" t="s">
        <v>101</v>
      </c>
      <c r="B76" s="142" t="s">
        <v>102</v>
      </c>
      <c r="C76" s="134">
        <f>SUM(C77+C78+C79+C80+C83+C86+C87+C88+C91+C94+C95+C89)</f>
        <v>3753</v>
      </c>
      <c r="D76" s="134">
        <f>SUM(D77+D78+D79+D80+D83+D86+D87+D88+D91+D94+D95+D89)</f>
        <v>214.32</v>
      </c>
      <c r="E76" s="134">
        <f t="shared" si="14"/>
        <v>5.710631494804157</v>
      </c>
      <c r="F76" s="135">
        <f t="shared" si="12"/>
        <v>-3538.68</v>
      </c>
    </row>
    <row r="77" spans="1:6" ht="102">
      <c r="A77" s="137" t="s">
        <v>103</v>
      </c>
      <c r="B77" s="138" t="s">
        <v>176</v>
      </c>
      <c r="C77" s="139">
        <v>180</v>
      </c>
      <c r="D77" s="146">
        <v>7.63</v>
      </c>
      <c r="E77" s="139">
        <f t="shared" si="14"/>
        <v>4.2388888888888889</v>
      </c>
      <c r="F77" s="141">
        <f t="shared" si="12"/>
        <v>-172.37</v>
      </c>
    </row>
    <row r="78" spans="1:6" ht="51">
      <c r="A78" s="137" t="s">
        <v>104</v>
      </c>
      <c r="B78" s="138" t="s">
        <v>105</v>
      </c>
      <c r="C78" s="139">
        <v>35</v>
      </c>
      <c r="D78" s="146">
        <v>0.81</v>
      </c>
      <c r="E78" s="139">
        <f t="shared" si="14"/>
        <v>2.3142857142857145</v>
      </c>
      <c r="F78" s="141">
        <f t="shared" si="12"/>
        <v>-34.19</v>
      </c>
    </row>
    <row r="79" spans="1:6" ht="51">
      <c r="A79" s="137" t="s">
        <v>106</v>
      </c>
      <c r="B79" s="138" t="s">
        <v>107</v>
      </c>
      <c r="C79" s="139">
        <v>70</v>
      </c>
      <c r="D79" s="141">
        <v>-0.3</v>
      </c>
      <c r="E79" s="139">
        <f t="shared" si="14"/>
        <v>-0.42857142857142855</v>
      </c>
      <c r="F79" s="141">
        <f t="shared" si="12"/>
        <v>-70.3</v>
      </c>
    </row>
    <row r="80" spans="1:6" ht="51">
      <c r="A80" s="132" t="s">
        <v>177</v>
      </c>
      <c r="B80" s="142" t="s">
        <v>108</v>
      </c>
      <c r="C80" s="134">
        <f>SUM(C81+C82)</f>
        <v>60</v>
      </c>
      <c r="D80" s="156">
        <v>0</v>
      </c>
      <c r="E80" s="134"/>
      <c r="F80" s="135">
        <f t="shared" si="12"/>
        <v>-60</v>
      </c>
    </row>
    <row r="81" spans="1:6" ht="89.25" customHeight="1">
      <c r="A81" s="137" t="s">
        <v>109</v>
      </c>
      <c r="B81" s="154" t="s">
        <v>162</v>
      </c>
      <c r="C81" s="139">
        <v>34</v>
      </c>
      <c r="D81" s="150">
        <v>0</v>
      </c>
      <c r="E81" s="139"/>
      <c r="F81" s="141">
        <f t="shared" si="12"/>
        <v>-34</v>
      </c>
    </row>
    <row r="82" spans="1:6" ht="51">
      <c r="A82" s="137" t="s">
        <v>323</v>
      </c>
      <c r="B82" s="154" t="s">
        <v>162</v>
      </c>
      <c r="C82" s="139">
        <v>26</v>
      </c>
      <c r="D82" s="150">
        <v>0</v>
      </c>
      <c r="E82" s="139"/>
      <c r="F82" s="141">
        <f t="shared" si="12"/>
        <v>-26</v>
      </c>
    </row>
    <row r="83" spans="1:6" ht="102">
      <c r="A83" s="132" t="s">
        <v>165</v>
      </c>
      <c r="B83" s="157" t="s">
        <v>164</v>
      </c>
      <c r="C83" s="158">
        <f>SUM(C84:C85)</f>
        <v>331</v>
      </c>
      <c r="D83" s="158">
        <f>SUM(D84:D85)</f>
        <v>20</v>
      </c>
      <c r="E83" s="134">
        <f t="shared" si="14"/>
        <v>6.0422960725075532</v>
      </c>
      <c r="F83" s="135">
        <f t="shared" si="12"/>
        <v>-311</v>
      </c>
    </row>
    <row r="84" spans="1:6" ht="51" hidden="1" customHeight="1">
      <c r="A84" s="137" t="s">
        <v>155</v>
      </c>
      <c r="B84" s="154" t="s">
        <v>163</v>
      </c>
      <c r="C84" s="149">
        <v>34</v>
      </c>
      <c r="D84" s="149"/>
      <c r="E84" s="139">
        <f t="shared" si="14"/>
        <v>0</v>
      </c>
      <c r="F84" s="141">
        <f t="shared" si="12"/>
        <v>-34</v>
      </c>
    </row>
    <row r="85" spans="1:6" ht="51" hidden="1" customHeight="1">
      <c r="A85" s="137" t="s">
        <v>110</v>
      </c>
      <c r="B85" s="138" t="s">
        <v>111</v>
      </c>
      <c r="C85" s="139">
        <v>297</v>
      </c>
      <c r="D85" s="141">
        <v>20</v>
      </c>
      <c r="E85" s="139">
        <f t="shared" si="14"/>
        <v>6.7340067340067344</v>
      </c>
      <c r="F85" s="141">
        <f t="shared" si="12"/>
        <v>-277</v>
      </c>
    </row>
    <row r="86" spans="1:6" ht="38.25">
      <c r="A86" s="137" t="s">
        <v>112</v>
      </c>
      <c r="B86" s="138" t="s">
        <v>113</v>
      </c>
      <c r="C86" s="139">
        <v>770</v>
      </c>
      <c r="D86" s="141">
        <v>1.5</v>
      </c>
      <c r="E86" s="139">
        <f t="shared" si="14"/>
        <v>0.19480519480519481</v>
      </c>
      <c r="F86" s="141">
        <f t="shared" si="12"/>
        <v>-768.5</v>
      </c>
    </row>
    <row r="87" spans="1:6" ht="38.25" hidden="1" customHeight="1">
      <c r="A87" s="137" t="s">
        <v>173</v>
      </c>
      <c r="B87" s="137" t="s">
        <v>174</v>
      </c>
      <c r="C87" s="139">
        <v>50</v>
      </c>
      <c r="D87" s="141">
        <v>10</v>
      </c>
      <c r="E87" s="139"/>
      <c r="F87" s="141">
        <f t="shared" si="12"/>
        <v>-40</v>
      </c>
    </row>
    <row r="88" spans="1:6" ht="25.5" hidden="1" customHeight="1">
      <c r="A88" s="137" t="s">
        <v>182</v>
      </c>
      <c r="B88" s="138" t="s">
        <v>183</v>
      </c>
      <c r="C88" s="139">
        <v>14</v>
      </c>
      <c r="D88" s="141">
        <v>57.15</v>
      </c>
      <c r="E88" s="139">
        <f t="shared" si="14"/>
        <v>408.21428571428572</v>
      </c>
      <c r="F88" s="141">
        <f t="shared" si="12"/>
        <v>43.15</v>
      </c>
    </row>
    <row r="89" spans="1:6" ht="53.25" customHeight="1">
      <c r="A89" s="137" t="s">
        <v>178</v>
      </c>
      <c r="B89" s="138" t="s">
        <v>114</v>
      </c>
      <c r="C89" s="139">
        <v>3</v>
      </c>
      <c r="D89" s="141"/>
      <c r="E89" s="139">
        <f t="shared" si="14"/>
        <v>0</v>
      </c>
      <c r="F89" s="141">
        <f t="shared" si="12"/>
        <v>-3</v>
      </c>
    </row>
    <row r="90" spans="1:6" ht="51.75" customHeight="1">
      <c r="A90" s="137" t="s">
        <v>360</v>
      </c>
      <c r="B90" s="138" t="s">
        <v>361</v>
      </c>
      <c r="C90" s="139">
        <v>0</v>
      </c>
      <c r="D90" s="141"/>
      <c r="E90" s="139"/>
      <c r="F90" s="141">
        <f t="shared" si="12"/>
        <v>0</v>
      </c>
    </row>
    <row r="91" spans="1:6" ht="52.5" customHeight="1">
      <c r="A91" s="132" t="s">
        <v>179</v>
      </c>
      <c r="B91" s="142" t="s">
        <v>115</v>
      </c>
      <c r="C91" s="134">
        <f>SUM(C92:C93)</f>
        <v>88</v>
      </c>
      <c r="D91" s="134">
        <f>SUM(D92:D93)</f>
        <v>1.6</v>
      </c>
      <c r="E91" s="134">
        <f t="shared" si="14"/>
        <v>1.8181818181818181</v>
      </c>
      <c r="F91" s="135">
        <f t="shared" si="12"/>
        <v>-86.4</v>
      </c>
    </row>
    <row r="92" spans="1:6" ht="63.75">
      <c r="A92" s="137" t="s">
        <v>362</v>
      </c>
      <c r="B92" s="138" t="s">
        <v>115</v>
      </c>
      <c r="C92" s="139">
        <v>88</v>
      </c>
      <c r="D92" s="141">
        <v>1.6</v>
      </c>
      <c r="E92" s="139">
        <f t="shared" si="14"/>
        <v>1.8181818181818181</v>
      </c>
      <c r="F92" s="141">
        <f t="shared" si="12"/>
        <v>-86.4</v>
      </c>
    </row>
    <row r="93" spans="1:6" ht="63.75">
      <c r="A93" s="137" t="s">
        <v>363</v>
      </c>
      <c r="B93" s="138" t="s">
        <v>115</v>
      </c>
      <c r="C93" s="139">
        <v>0</v>
      </c>
      <c r="D93" s="141"/>
      <c r="E93" s="139"/>
      <c r="F93" s="141">
        <f t="shared" si="12"/>
        <v>0</v>
      </c>
    </row>
    <row r="94" spans="1:6" ht="51">
      <c r="A94" s="137" t="s">
        <v>116</v>
      </c>
      <c r="B94" s="138" t="s">
        <v>117</v>
      </c>
      <c r="C94" s="139">
        <v>80</v>
      </c>
      <c r="D94" s="141"/>
      <c r="E94" s="139">
        <f t="shared" si="14"/>
        <v>0</v>
      </c>
      <c r="F94" s="141">
        <f t="shared" si="12"/>
        <v>-80</v>
      </c>
    </row>
    <row r="95" spans="1:6" ht="38.25">
      <c r="A95" s="132" t="s">
        <v>118</v>
      </c>
      <c r="B95" s="142" t="s">
        <v>119</v>
      </c>
      <c r="C95" s="134">
        <f>SUM(C97:C105)</f>
        <v>2072</v>
      </c>
      <c r="D95" s="134">
        <f>SUM(D97:D105)</f>
        <v>115.92999999999999</v>
      </c>
      <c r="E95" s="134">
        <f t="shared" si="14"/>
        <v>5.5950772200772203</v>
      </c>
      <c r="F95" s="135">
        <f t="shared" si="12"/>
        <v>-1956.07</v>
      </c>
    </row>
    <row r="96" spans="1:6" ht="63.75" hidden="1" customHeight="1">
      <c r="A96" s="137"/>
      <c r="B96" s="138" t="s">
        <v>120</v>
      </c>
      <c r="C96" s="139"/>
      <c r="D96" s="146"/>
      <c r="E96" s="139"/>
      <c r="F96" s="141">
        <f t="shared" si="12"/>
        <v>0</v>
      </c>
    </row>
    <row r="97" spans="1:6">
      <c r="A97" s="137" t="s">
        <v>181</v>
      </c>
      <c r="B97" s="138"/>
      <c r="C97" s="139">
        <v>63</v>
      </c>
      <c r="D97" s="146"/>
      <c r="E97" s="139"/>
      <c r="F97" s="141">
        <f t="shared" si="12"/>
        <v>-63</v>
      </c>
    </row>
    <row r="98" spans="1:6">
      <c r="A98" s="137" t="s">
        <v>198</v>
      </c>
      <c r="B98" s="138"/>
      <c r="C98" s="139">
        <v>20</v>
      </c>
      <c r="D98" s="146"/>
      <c r="E98" s="139"/>
      <c r="F98" s="141">
        <f t="shared" si="12"/>
        <v>-20</v>
      </c>
    </row>
    <row r="99" spans="1:6">
      <c r="A99" s="137" t="s">
        <v>121</v>
      </c>
      <c r="B99" s="138"/>
      <c r="C99" s="139">
        <v>139</v>
      </c>
      <c r="D99" s="141"/>
      <c r="E99" s="139">
        <f t="shared" si="14"/>
        <v>0</v>
      </c>
      <c r="F99" s="141">
        <f t="shared" si="12"/>
        <v>-139</v>
      </c>
    </row>
    <row r="100" spans="1:6" ht="63.75" hidden="1" customHeight="1">
      <c r="A100" s="137" t="s">
        <v>324</v>
      </c>
      <c r="B100" s="138"/>
      <c r="C100" s="139">
        <v>46</v>
      </c>
      <c r="D100" s="141"/>
      <c r="E100" s="139"/>
      <c r="F100" s="141">
        <f t="shared" si="12"/>
        <v>-46</v>
      </c>
    </row>
    <row r="101" spans="1:6" ht="51" hidden="1" customHeight="1">
      <c r="A101" s="137" t="s">
        <v>122</v>
      </c>
      <c r="B101" s="138"/>
      <c r="C101" s="139">
        <v>298</v>
      </c>
      <c r="D101" s="141">
        <v>10.55</v>
      </c>
      <c r="E101" s="139">
        <f t="shared" si="14"/>
        <v>3.5402684563758391</v>
      </c>
      <c r="F101" s="141">
        <f t="shared" si="12"/>
        <v>-287.45</v>
      </c>
    </row>
    <row r="102" spans="1:6">
      <c r="A102" s="137" t="s">
        <v>172</v>
      </c>
      <c r="B102" s="138"/>
      <c r="C102" s="139">
        <v>34</v>
      </c>
      <c r="D102" s="141"/>
      <c r="E102" s="139">
        <f t="shared" si="14"/>
        <v>0</v>
      </c>
      <c r="F102" s="141">
        <f t="shared" si="12"/>
        <v>-34</v>
      </c>
    </row>
    <row r="103" spans="1:6">
      <c r="A103" s="137" t="s">
        <v>123</v>
      </c>
      <c r="B103" s="138"/>
      <c r="C103" s="139">
        <v>224</v>
      </c>
      <c r="D103" s="141">
        <v>1.5</v>
      </c>
      <c r="E103" s="139">
        <f t="shared" si="14"/>
        <v>0.6696428571428571</v>
      </c>
      <c r="F103" s="141">
        <f t="shared" si="12"/>
        <v>-222.5</v>
      </c>
    </row>
    <row r="104" spans="1:6">
      <c r="A104" s="137" t="s">
        <v>124</v>
      </c>
      <c r="B104" s="138"/>
      <c r="C104" s="139">
        <v>1248</v>
      </c>
      <c r="D104" s="146">
        <v>103.88</v>
      </c>
      <c r="E104" s="139">
        <f t="shared" si="14"/>
        <v>8.3237179487179489</v>
      </c>
      <c r="F104" s="141">
        <f t="shared" si="12"/>
        <v>-1144.1199999999999</v>
      </c>
    </row>
    <row r="105" spans="1:6">
      <c r="A105" s="137" t="s">
        <v>364</v>
      </c>
      <c r="B105" s="138"/>
      <c r="C105" s="139">
        <v>0</v>
      </c>
      <c r="D105" s="141"/>
      <c r="E105" s="139"/>
      <c r="F105" s="141">
        <f t="shared" si="12"/>
        <v>0</v>
      </c>
    </row>
    <row r="106" spans="1:6" ht="25.5">
      <c r="A106" s="142" t="s">
        <v>125</v>
      </c>
      <c r="B106" s="142" t="s">
        <v>126</v>
      </c>
      <c r="C106" s="159">
        <f>SUM(C111+C107)</f>
        <v>0</v>
      </c>
      <c r="D106" s="160">
        <f>SUM(D111+D107)</f>
        <v>-27.22</v>
      </c>
      <c r="E106" s="161"/>
      <c r="F106" s="135">
        <f t="shared" si="12"/>
        <v>-27.22</v>
      </c>
    </row>
    <row r="107" spans="1:6">
      <c r="A107" s="138" t="s">
        <v>127</v>
      </c>
      <c r="B107" s="138" t="s">
        <v>128</v>
      </c>
      <c r="C107" s="161">
        <f>SUM(C108:C110)</f>
        <v>0</v>
      </c>
      <c r="D107" s="162">
        <f>SUM(D108:D110)</f>
        <v>-27.22</v>
      </c>
      <c r="E107" s="161"/>
      <c r="F107" s="141">
        <f t="shared" si="12"/>
        <v>-27.22</v>
      </c>
    </row>
    <row r="108" spans="1:6">
      <c r="A108" s="138" t="s">
        <v>129</v>
      </c>
      <c r="B108" s="138" t="s">
        <v>128</v>
      </c>
      <c r="C108" s="161">
        <v>0</v>
      </c>
      <c r="D108" s="163">
        <v>-56.83</v>
      </c>
      <c r="E108" s="161"/>
      <c r="F108" s="141">
        <f t="shared" si="12"/>
        <v>-56.83</v>
      </c>
    </row>
    <row r="109" spans="1:6">
      <c r="A109" s="138" t="s">
        <v>365</v>
      </c>
      <c r="B109" s="138" t="s">
        <v>128</v>
      </c>
      <c r="C109" s="161">
        <v>0</v>
      </c>
      <c r="D109" s="163">
        <v>29.61</v>
      </c>
      <c r="E109" s="161"/>
      <c r="F109" s="141">
        <f t="shared" si="12"/>
        <v>29.61</v>
      </c>
    </row>
    <row r="110" spans="1:6">
      <c r="A110" s="138" t="s">
        <v>366</v>
      </c>
      <c r="B110" s="138" t="s">
        <v>128</v>
      </c>
      <c r="C110" s="161">
        <v>0</v>
      </c>
      <c r="D110" s="163"/>
      <c r="E110" s="161"/>
      <c r="F110" s="141">
        <f t="shared" si="12"/>
        <v>0</v>
      </c>
    </row>
    <row r="111" spans="1:6">
      <c r="A111" s="164" t="s">
        <v>367</v>
      </c>
      <c r="B111" s="164" t="s">
        <v>368</v>
      </c>
      <c r="C111" s="165">
        <v>0</v>
      </c>
      <c r="D111" s="163"/>
      <c r="E111" s="161"/>
      <c r="F111" s="141">
        <f t="shared" si="12"/>
        <v>0</v>
      </c>
    </row>
    <row r="112" spans="1:6" ht="26.25">
      <c r="A112" s="166" t="s">
        <v>130</v>
      </c>
      <c r="B112" s="167" t="s">
        <v>131</v>
      </c>
      <c r="C112" s="168">
        <f>SUM(C113+C137+C141)</f>
        <v>785099.60000000009</v>
      </c>
      <c r="D112" s="169">
        <f>SUM(D113+D137+D141)</f>
        <v>42290.254999999997</v>
      </c>
      <c r="E112" s="159">
        <f t="shared" si="14"/>
        <v>5.3866101829627722</v>
      </c>
      <c r="F112" s="135">
        <f t="shared" si="12"/>
        <v>-742809.34500000009</v>
      </c>
    </row>
    <row r="113" spans="1:6" ht="25.5">
      <c r="A113" s="137" t="s">
        <v>132</v>
      </c>
      <c r="B113" s="132" t="s">
        <v>133</v>
      </c>
      <c r="C113" s="170">
        <f>SUM(C114+C116+C121)</f>
        <v>785099.60000000009</v>
      </c>
      <c r="D113" s="171">
        <f>SUM(D114+D116+D121)</f>
        <v>49603.5</v>
      </c>
      <c r="E113" s="159">
        <f t="shared" si="14"/>
        <v>6.3181155613886437</v>
      </c>
      <c r="F113" s="135">
        <f t="shared" si="12"/>
        <v>-735496.10000000009</v>
      </c>
    </row>
    <row r="114" spans="1:6">
      <c r="A114" s="172" t="s">
        <v>369</v>
      </c>
      <c r="B114" s="132" t="s">
        <v>134</v>
      </c>
      <c r="C114" s="173">
        <f>SUM(C115)</f>
        <v>2340</v>
      </c>
      <c r="D114" s="174">
        <f>SUM(D115)</f>
        <v>0</v>
      </c>
      <c r="E114" s="159">
        <f t="shared" si="14"/>
        <v>0</v>
      </c>
      <c r="F114" s="135">
        <f t="shared" si="12"/>
        <v>-2340</v>
      </c>
    </row>
    <row r="115" spans="1:6" ht="25.5">
      <c r="A115" s="175" t="s">
        <v>370</v>
      </c>
      <c r="B115" s="137" t="s">
        <v>135</v>
      </c>
      <c r="C115" s="176">
        <v>2340</v>
      </c>
      <c r="D115" s="177"/>
      <c r="E115" s="161">
        <f t="shared" si="14"/>
        <v>0</v>
      </c>
      <c r="F115" s="141">
        <f t="shared" si="12"/>
        <v>-2340</v>
      </c>
    </row>
    <row r="116" spans="1:6" ht="39.75" customHeight="1">
      <c r="A116" s="172" t="s">
        <v>371</v>
      </c>
      <c r="B116" s="132" t="s">
        <v>136</v>
      </c>
      <c r="C116" s="178">
        <f>SUM(+C117)</f>
        <v>302620.90000000002</v>
      </c>
      <c r="D116" s="178">
        <f>SUM(+D117)</f>
        <v>0</v>
      </c>
      <c r="E116" s="178">
        <f t="shared" si="14"/>
        <v>0</v>
      </c>
      <c r="F116" s="135">
        <f t="shared" si="12"/>
        <v>-302620.90000000002</v>
      </c>
    </row>
    <row r="117" spans="1:6">
      <c r="A117" s="172" t="s">
        <v>372</v>
      </c>
      <c r="B117" s="179" t="s">
        <v>137</v>
      </c>
      <c r="C117" s="178">
        <f>SUM(C118:C120)</f>
        <v>302620.90000000002</v>
      </c>
      <c r="D117" s="178">
        <f>SUM(D118:D120)</f>
        <v>0</v>
      </c>
      <c r="E117" s="178">
        <f t="shared" si="14"/>
        <v>0</v>
      </c>
      <c r="F117" s="135">
        <f t="shared" si="12"/>
        <v>-302620.90000000002</v>
      </c>
    </row>
    <row r="118" spans="1:6" ht="25.5">
      <c r="A118" s="175" t="s">
        <v>373</v>
      </c>
      <c r="B118" s="137" t="s">
        <v>138</v>
      </c>
      <c r="C118" s="176">
        <v>40169</v>
      </c>
      <c r="D118" s="163">
        <v>0</v>
      </c>
      <c r="E118" s="161">
        <f t="shared" si="14"/>
        <v>0</v>
      </c>
      <c r="F118" s="141">
        <f t="shared" si="12"/>
        <v>-40169</v>
      </c>
    </row>
    <row r="119" spans="1:6" ht="15" hidden="1" customHeight="1">
      <c r="A119" s="175" t="s">
        <v>373</v>
      </c>
      <c r="B119" s="137" t="s">
        <v>139</v>
      </c>
      <c r="C119" s="176">
        <v>11152.9</v>
      </c>
      <c r="D119" s="163">
        <v>0</v>
      </c>
      <c r="E119" s="161">
        <f t="shared" si="14"/>
        <v>0</v>
      </c>
      <c r="F119" s="141">
        <f t="shared" si="12"/>
        <v>-11152.9</v>
      </c>
    </row>
    <row r="120" spans="1:6" ht="15" hidden="1" customHeight="1">
      <c r="A120" s="175" t="s">
        <v>374</v>
      </c>
      <c r="B120" s="137" t="s">
        <v>140</v>
      </c>
      <c r="C120" s="176">
        <v>251299</v>
      </c>
      <c r="D120" s="163">
        <v>0</v>
      </c>
      <c r="E120" s="161">
        <f t="shared" si="14"/>
        <v>0</v>
      </c>
      <c r="F120" s="141">
        <f t="shared" si="12"/>
        <v>-251299</v>
      </c>
    </row>
    <row r="121" spans="1:6">
      <c r="A121" s="172" t="s">
        <v>375</v>
      </c>
      <c r="B121" s="132" t="s">
        <v>141</v>
      </c>
      <c r="C121" s="159">
        <f>SUM(C122+C123+C134+C130+C132)</f>
        <v>480138.7</v>
      </c>
      <c r="D121" s="159">
        <f>SUM(D122+D123+D134+D130+D132)</f>
        <v>49603.5</v>
      </c>
      <c r="E121" s="159">
        <f t="shared" si="14"/>
        <v>10.331077249136552</v>
      </c>
      <c r="F121" s="135">
        <f t="shared" si="12"/>
        <v>-430535.2</v>
      </c>
    </row>
    <row r="122" spans="1:6" ht="15" hidden="1" customHeight="1">
      <c r="A122" s="175" t="s">
        <v>376</v>
      </c>
      <c r="B122" s="137" t="s">
        <v>142</v>
      </c>
      <c r="C122" s="176">
        <v>14773</v>
      </c>
      <c r="D122" s="177">
        <v>1775.85</v>
      </c>
      <c r="E122" s="161">
        <f t="shared" si="14"/>
        <v>12.020916536925473</v>
      </c>
      <c r="F122" s="141">
        <f t="shared" si="12"/>
        <v>-12997.15</v>
      </c>
    </row>
    <row r="123" spans="1:6" ht="15" hidden="1" customHeight="1">
      <c r="A123" s="172" t="s">
        <v>377</v>
      </c>
      <c r="B123" s="179" t="s">
        <v>143</v>
      </c>
      <c r="C123" s="180">
        <f>SUM(C124:C129)</f>
        <v>70711.500000000015</v>
      </c>
      <c r="D123" s="181">
        <f>SUM(D124:D129)</f>
        <v>14251.679999999998</v>
      </c>
      <c r="E123" s="178">
        <f t="shared" si="14"/>
        <v>20.154684881525629</v>
      </c>
      <c r="F123" s="135">
        <f t="shared" si="12"/>
        <v>-56459.820000000014</v>
      </c>
    </row>
    <row r="124" spans="1:6" ht="51">
      <c r="A124" s="175" t="s">
        <v>377</v>
      </c>
      <c r="B124" s="137" t="s">
        <v>144</v>
      </c>
      <c r="C124" s="182">
        <v>263</v>
      </c>
      <c r="D124" s="163">
        <v>0</v>
      </c>
      <c r="E124" s="183">
        <f t="shared" si="14"/>
        <v>0</v>
      </c>
      <c r="F124" s="141">
        <f t="shared" si="12"/>
        <v>-263</v>
      </c>
    </row>
    <row r="125" spans="1:6" ht="51">
      <c r="A125" s="175" t="s">
        <v>377</v>
      </c>
      <c r="B125" s="137" t="s">
        <v>145</v>
      </c>
      <c r="C125" s="182">
        <v>69357</v>
      </c>
      <c r="D125" s="184">
        <v>14149.38</v>
      </c>
      <c r="E125" s="183">
        <f t="shared" si="14"/>
        <v>20.400795882174833</v>
      </c>
      <c r="F125" s="141">
        <f t="shared" si="12"/>
        <v>-55207.62</v>
      </c>
    </row>
    <row r="126" spans="1:6" ht="51">
      <c r="A126" s="175" t="s">
        <v>377</v>
      </c>
      <c r="B126" s="137" t="s">
        <v>146</v>
      </c>
      <c r="C126" s="182">
        <v>0.1</v>
      </c>
      <c r="D126" s="163">
        <v>0</v>
      </c>
      <c r="E126" s="183">
        <f t="shared" si="14"/>
        <v>0</v>
      </c>
      <c r="F126" s="141">
        <f t="shared" si="12"/>
        <v>-0.1</v>
      </c>
    </row>
    <row r="127" spans="1:6" ht="25.5">
      <c r="A127" s="175" t="s">
        <v>377</v>
      </c>
      <c r="B127" s="137" t="s">
        <v>147</v>
      </c>
      <c r="C127" s="182">
        <v>102.3</v>
      </c>
      <c r="D127" s="163">
        <v>102.3</v>
      </c>
      <c r="E127" s="183">
        <f t="shared" si="14"/>
        <v>100</v>
      </c>
      <c r="F127" s="141">
        <f t="shared" si="12"/>
        <v>0</v>
      </c>
    </row>
    <row r="128" spans="1:6" ht="51" customHeight="1">
      <c r="A128" s="175" t="s">
        <v>377</v>
      </c>
      <c r="B128" s="137" t="s">
        <v>378</v>
      </c>
      <c r="C128" s="182">
        <v>21</v>
      </c>
      <c r="D128" s="163">
        <v>0</v>
      </c>
      <c r="E128" s="183">
        <f t="shared" si="14"/>
        <v>0</v>
      </c>
      <c r="F128" s="141">
        <f t="shared" si="12"/>
        <v>-21</v>
      </c>
    </row>
    <row r="129" spans="1:6" ht="76.5">
      <c r="A129" s="185" t="s">
        <v>377</v>
      </c>
      <c r="B129" s="186" t="s">
        <v>187</v>
      </c>
      <c r="C129" s="182">
        <v>968.1</v>
      </c>
      <c r="D129" s="163">
        <v>0</v>
      </c>
      <c r="E129" s="183">
        <f t="shared" si="14"/>
        <v>0</v>
      </c>
      <c r="F129" s="141">
        <f t="shared" si="12"/>
        <v>-968.1</v>
      </c>
    </row>
    <row r="130" spans="1:6" ht="89.25">
      <c r="A130" s="175" t="s">
        <v>377</v>
      </c>
      <c r="B130" s="137" t="s">
        <v>379</v>
      </c>
      <c r="C130" s="182">
        <v>0.2</v>
      </c>
      <c r="D130" s="163">
        <v>0</v>
      </c>
      <c r="E130" s="183">
        <f>SUM(D130*100/C130)</f>
        <v>0</v>
      </c>
      <c r="F130" s="141">
        <f t="shared" si="12"/>
        <v>-0.2</v>
      </c>
    </row>
    <row r="131" spans="1:6" ht="51">
      <c r="A131" s="175" t="s">
        <v>380</v>
      </c>
      <c r="B131" s="137" t="s">
        <v>195</v>
      </c>
      <c r="C131" s="182">
        <v>22.1</v>
      </c>
      <c r="D131" s="163">
        <v>0</v>
      </c>
      <c r="E131" s="183">
        <f t="shared" ref="E131" si="15">SUM(D131*100/C131)</f>
        <v>0</v>
      </c>
      <c r="F131" s="141">
        <f t="shared" si="12"/>
        <v>-22.1</v>
      </c>
    </row>
    <row r="132" spans="1:6" ht="25.5">
      <c r="A132" s="175" t="s">
        <v>381</v>
      </c>
      <c r="B132" s="137" t="s">
        <v>382</v>
      </c>
      <c r="C132" s="182">
        <v>18132</v>
      </c>
      <c r="D132" s="163">
        <v>3375.97</v>
      </c>
      <c r="E132" s="183"/>
      <c r="F132" s="141">
        <f t="shared" si="12"/>
        <v>-14756.03</v>
      </c>
    </row>
    <row r="133" spans="1:6" ht="51" hidden="1" customHeight="1">
      <c r="A133" s="175" t="s">
        <v>383</v>
      </c>
      <c r="B133" s="137" t="s">
        <v>384</v>
      </c>
      <c r="C133" s="182"/>
      <c r="D133" s="163"/>
      <c r="E133" s="183"/>
      <c r="F133" s="141">
        <f t="shared" ref="F133:F145" si="16">D133-C133</f>
        <v>0</v>
      </c>
    </row>
    <row r="134" spans="1:6">
      <c r="A134" s="172" t="s">
        <v>385</v>
      </c>
      <c r="B134" s="132" t="s">
        <v>148</v>
      </c>
      <c r="C134" s="187">
        <f>SUM(C135:C136)</f>
        <v>376522</v>
      </c>
      <c r="D134" s="171">
        <f t="shared" ref="D134" si="17">SUM(D135:D136)</f>
        <v>30200</v>
      </c>
      <c r="E134" s="188">
        <f t="shared" si="14"/>
        <v>8.0207796622773699</v>
      </c>
      <c r="F134" s="135">
        <f t="shared" si="16"/>
        <v>-346322</v>
      </c>
    </row>
    <row r="135" spans="1:6" ht="25.5" hidden="1" customHeight="1">
      <c r="A135" s="175" t="s">
        <v>386</v>
      </c>
      <c r="B135" s="137" t="s">
        <v>149</v>
      </c>
      <c r="C135" s="182">
        <v>220955</v>
      </c>
      <c r="D135" s="177">
        <v>17500</v>
      </c>
      <c r="E135" s="183">
        <f t="shared" ref="E135:E136" si="18">SUM(D135*100/C135)</f>
        <v>7.9201647394265802</v>
      </c>
      <c r="F135" s="141">
        <f t="shared" si="16"/>
        <v>-203455</v>
      </c>
    </row>
    <row r="136" spans="1:6" ht="25.5">
      <c r="A136" s="175" t="s">
        <v>386</v>
      </c>
      <c r="B136" s="137" t="s">
        <v>150</v>
      </c>
      <c r="C136" s="182">
        <v>155567</v>
      </c>
      <c r="D136" s="177">
        <v>12700</v>
      </c>
      <c r="E136" s="183">
        <f t="shared" si="18"/>
        <v>8.1636851003104773</v>
      </c>
      <c r="F136" s="141">
        <f t="shared" si="16"/>
        <v>-142867</v>
      </c>
    </row>
    <row r="137" spans="1:6" ht="89.25" hidden="1" customHeight="1">
      <c r="A137" s="172" t="s">
        <v>166</v>
      </c>
      <c r="B137" s="132" t="s">
        <v>167</v>
      </c>
      <c r="C137" s="188">
        <f>SUM(C138:C140)</f>
        <v>0</v>
      </c>
      <c r="D137" s="160">
        <f t="shared" ref="D137" si="19">SUM(D138:D140)</f>
        <v>67.38</v>
      </c>
      <c r="E137" s="188"/>
      <c r="F137" s="135">
        <f t="shared" si="16"/>
        <v>67.38</v>
      </c>
    </row>
    <row r="138" spans="1:6" ht="51" hidden="1" customHeight="1">
      <c r="A138" s="175" t="s">
        <v>180</v>
      </c>
      <c r="B138" s="137" t="s">
        <v>168</v>
      </c>
      <c r="C138" s="182">
        <v>0</v>
      </c>
      <c r="D138" s="189">
        <v>67.38</v>
      </c>
      <c r="E138" s="183"/>
      <c r="F138" s="141">
        <f t="shared" si="16"/>
        <v>67.38</v>
      </c>
    </row>
    <row r="139" spans="1:6" ht="25.5">
      <c r="A139" s="175" t="s">
        <v>196</v>
      </c>
      <c r="B139" s="137" t="s">
        <v>168</v>
      </c>
      <c r="C139" s="182">
        <v>0</v>
      </c>
      <c r="D139" s="163"/>
      <c r="E139" s="183"/>
      <c r="F139" s="135">
        <f t="shared" si="16"/>
        <v>0</v>
      </c>
    </row>
    <row r="140" spans="1:6" ht="25.5">
      <c r="A140" s="175" t="s">
        <v>197</v>
      </c>
      <c r="B140" s="137" t="s">
        <v>168</v>
      </c>
      <c r="C140" s="182">
        <v>0</v>
      </c>
      <c r="D140" s="163"/>
      <c r="E140" s="183"/>
      <c r="F140" s="135">
        <f t="shared" si="16"/>
        <v>0</v>
      </c>
    </row>
    <row r="141" spans="1:6" ht="38.25">
      <c r="A141" s="172" t="s">
        <v>387</v>
      </c>
      <c r="B141" s="132" t="s">
        <v>169</v>
      </c>
      <c r="C141" s="187">
        <f>SUM(C142:C144)</f>
        <v>0</v>
      </c>
      <c r="D141" s="171">
        <f>SUM(D142:D144)</f>
        <v>-7380.625</v>
      </c>
      <c r="E141" s="183"/>
      <c r="F141" s="135">
        <f t="shared" si="16"/>
        <v>-7380.625</v>
      </c>
    </row>
    <row r="142" spans="1:6" ht="39.75" customHeight="1">
      <c r="A142" s="175" t="s">
        <v>388</v>
      </c>
      <c r="B142" s="137"/>
      <c r="C142" s="190">
        <v>0</v>
      </c>
      <c r="D142" s="163">
        <v>-1847.66</v>
      </c>
      <c r="E142" s="183"/>
      <c r="F142" s="141">
        <f t="shared" si="16"/>
        <v>-1847.66</v>
      </c>
    </row>
    <row r="143" spans="1:6">
      <c r="A143" s="175" t="s">
        <v>389</v>
      </c>
      <c r="B143" s="137"/>
      <c r="C143" s="182">
        <v>0</v>
      </c>
      <c r="D143" s="163">
        <v>-5532.9650000000001</v>
      </c>
      <c r="E143" s="183"/>
      <c r="F143" s="141">
        <f t="shared" si="16"/>
        <v>-5532.9650000000001</v>
      </c>
    </row>
    <row r="144" spans="1:6" ht="29.25" customHeight="1">
      <c r="A144" s="175" t="s">
        <v>390</v>
      </c>
      <c r="B144" s="137"/>
      <c r="C144" s="182"/>
      <c r="D144" s="163"/>
      <c r="E144" s="183"/>
      <c r="F144" s="135">
        <f t="shared" si="16"/>
        <v>0</v>
      </c>
    </row>
    <row r="145" spans="1:6">
      <c r="A145" s="172"/>
      <c r="B145" s="132" t="s">
        <v>151</v>
      </c>
      <c r="C145" s="187">
        <f>SUM(C112+C4)</f>
        <v>1202526.6000000001</v>
      </c>
      <c r="D145" s="171">
        <f>SUM(D112+D4)</f>
        <v>69211.304999999993</v>
      </c>
      <c r="E145" s="188">
        <f t="shared" ref="E145" si="20">SUM(D145*100/C145)</f>
        <v>5.7554905646161991</v>
      </c>
      <c r="F145" s="135">
        <f t="shared" si="16"/>
        <v>-1133315.2950000002</v>
      </c>
    </row>
  </sheetData>
  <mergeCells count="1">
    <mergeCell ref="A1:F1"/>
  </mergeCells>
  <pageMargins left="0.70866141732283472" right="0" top="0.74803149606299213" bottom="0.74803149606299213" header="0.31496062992125984" footer="0.31496062992125984"/>
  <pageSetup paperSize="9" scale="74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topLeftCell="A43" workbookViewId="0">
      <selection activeCell="E52" sqref="E52"/>
    </sheetView>
  </sheetViews>
  <sheetFormatPr defaultRowHeight="15"/>
  <cols>
    <col min="1" max="1" width="12.7109375" style="1" customWidth="1"/>
    <col min="2" max="2" width="58.5703125" style="1" customWidth="1"/>
    <col min="3" max="3" width="14.5703125" style="1" customWidth="1"/>
    <col min="4" max="4" width="8.42578125" style="1" hidden="1" customWidth="1"/>
    <col min="5" max="5" width="15" style="1" customWidth="1"/>
    <col min="6" max="6" width="13.5703125" style="65" customWidth="1"/>
    <col min="7" max="7" width="6.7109375" style="1" hidden="1" customWidth="1"/>
    <col min="8" max="8" width="15" style="1" customWidth="1"/>
    <col min="9" max="16384" width="9.140625" style="1"/>
  </cols>
  <sheetData>
    <row r="1" spans="1:19" ht="19.5">
      <c r="A1" s="114" t="s">
        <v>199</v>
      </c>
      <c r="B1" s="114"/>
      <c r="C1" s="114"/>
      <c r="D1" s="114"/>
      <c r="E1" s="114"/>
      <c r="F1" s="114"/>
      <c r="G1" s="114"/>
      <c r="H1" s="114"/>
    </row>
    <row r="2" spans="1:19" ht="19.5">
      <c r="A2" s="114" t="s">
        <v>328</v>
      </c>
      <c r="B2" s="114"/>
      <c r="C2" s="114"/>
      <c r="D2" s="114"/>
      <c r="E2" s="114"/>
      <c r="F2" s="114"/>
      <c r="G2" s="114"/>
      <c r="H2" s="114"/>
    </row>
    <row r="3" spans="1:19" ht="15.75">
      <c r="A3" s="2"/>
      <c r="B3" s="2"/>
      <c r="C3" s="2"/>
      <c r="D3" s="2"/>
      <c r="E3" s="2"/>
      <c r="F3" s="115"/>
      <c r="G3" s="115"/>
      <c r="H3" s="115"/>
    </row>
    <row r="4" spans="1:19" s="3" customFormat="1" ht="110.25" customHeight="1">
      <c r="A4" s="92" t="s">
        <v>200</v>
      </c>
      <c r="B4" s="92" t="s">
        <v>201</v>
      </c>
      <c r="C4" s="93" t="s">
        <v>329</v>
      </c>
      <c r="D4" s="92" t="s">
        <v>202</v>
      </c>
      <c r="E4" s="93" t="s">
        <v>321</v>
      </c>
      <c r="F4" s="93" t="s">
        <v>330</v>
      </c>
      <c r="G4" s="92" t="s">
        <v>203</v>
      </c>
      <c r="H4" s="94" t="s">
        <v>322</v>
      </c>
    </row>
    <row r="5" spans="1:19" s="3" customFormat="1" ht="15.75">
      <c r="A5" s="92">
        <v>1</v>
      </c>
      <c r="B5" s="92">
        <v>2</v>
      </c>
      <c r="C5" s="93">
        <v>3</v>
      </c>
      <c r="D5" s="92"/>
      <c r="E5" s="93">
        <v>4</v>
      </c>
      <c r="F5" s="93">
        <v>5</v>
      </c>
      <c r="G5" s="92"/>
      <c r="H5" s="94">
        <v>6</v>
      </c>
    </row>
    <row r="6" spans="1:19" ht="15.75">
      <c r="A6" s="4">
        <v>100</v>
      </c>
      <c r="B6" s="5" t="s">
        <v>204</v>
      </c>
      <c r="C6" s="98">
        <f>SUM(C7:C14)</f>
        <v>92771.87999999999</v>
      </c>
      <c r="D6" s="99"/>
      <c r="E6" s="98">
        <f>SUM(E7:E14)</f>
        <v>87272.87999999999</v>
      </c>
      <c r="F6" s="98">
        <f>SUM(F7:F14)</f>
        <v>2417.3550000000005</v>
      </c>
      <c r="G6" s="6"/>
      <c r="H6" s="7">
        <f>F6/E6*100</f>
        <v>2.7698810902080933</v>
      </c>
    </row>
    <row r="7" spans="1:19" s="12" customFormat="1" ht="31.5">
      <c r="A7" s="8">
        <v>102</v>
      </c>
      <c r="B7" s="9" t="s">
        <v>205</v>
      </c>
      <c r="C7" s="100">
        <v>1450.74</v>
      </c>
      <c r="D7" s="101"/>
      <c r="E7" s="100">
        <v>1450.74</v>
      </c>
      <c r="F7" s="100">
        <v>0</v>
      </c>
      <c r="G7" s="10"/>
      <c r="H7" s="11">
        <f>F7/E7*100</f>
        <v>0</v>
      </c>
    </row>
    <row r="8" spans="1:19" ht="47.25">
      <c r="A8" s="13">
        <v>103</v>
      </c>
      <c r="B8" s="9" t="s">
        <v>206</v>
      </c>
      <c r="C8" s="102">
        <v>2924.21</v>
      </c>
      <c r="D8" s="103"/>
      <c r="E8" s="102">
        <v>2924.21</v>
      </c>
      <c r="F8" s="102">
        <v>50.075000000000003</v>
      </c>
      <c r="G8" s="14"/>
      <c r="H8" s="11">
        <f>F8/E8*100</f>
        <v>1.7124283139719789</v>
      </c>
      <c r="L8" s="15"/>
      <c r="M8" s="15"/>
      <c r="N8" s="16"/>
      <c r="O8" s="15"/>
      <c r="P8" s="15"/>
      <c r="Q8" s="15"/>
      <c r="R8" s="15"/>
      <c r="S8" s="17"/>
    </row>
    <row r="9" spans="1:19" ht="63">
      <c r="A9" s="13">
        <v>104</v>
      </c>
      <c r="B9" s="9" t="s">
        <v>207</v>
      </c>
      <c r="C9" s="102">
        <v>51446.31</v>
      </c>
      <c r="D9" s="103"/>
      <c r="E9" s="102">
        <v>51446.31</v>
      </c>
      <c r="F9" s="102">
        <v>1438.97</v>
      </c>
      <c r="G9" s="14"/>
      <c r="H9" s="11">
        <f t="shared" ref="H9:H59" si="0">F9/E9*100</f>
        <v>2.7970324791029717</v>
      </c>
      <c r="L9" s="18"/>
      <c r="M9" s="19"/>
      <c r="N9" s="20"/>
      <c r="O9" s="21"/>
      <c r="P9" s="22"/>
      <c r="Q9" s="21"/>
      <c r="R9" s="22"/>
      <c r="S9" s="17"/>
    </row>
    <row r="10" spans="1:19" ht="15.75">
      <c r="A10" s="13">
        <v>105</v>
      </c>
      <c r="B10" s="9" t="s">
        <v>208</v>
      </c>
      <c r="C10" s="102">
        <v>0</v>
      </c>
      <c r="D10" s="103"/>
      <c r="E10" s="102">
        <v>0</v>
      </c>
      <c r="F10" s="102">
        <v>0</v>
      </c>
      <c r="G10" s="14"/>
      <c r="H10" s="11">
        <v>0</v>
      </c>
      <c r="L10" s="23"/>
      <c r="M10" s="24"/>
      <c r="N10" s="25"/>
      <c r="O10" s="26"/>
      <c r="P10" s="26"/>
      <c r="Q10" s="26"/>
      <c r="R10" s="27"/>
      <c r="S10" s="17"/>
    </row>
    <row r="11" spans="1:19" ht="47.25">
      <c r="A11" s="13">
        <v>106</v>
      </c>
      <c r="B11" s="9" t="s">
        <v>209</v>
      </c>
      <c r="C11" s="102">
        <v>15129.82</v>
      </c>
      <c r="D11" s="103"/>
      <c r="E11" s="102">
        <v>15129.82</v>
      </c>
      <c r="F11" s="102">
        <v>868.01</v>
      </c>
      <c r="G11" s="14"/>
      <c r="H11" s="11">
        <f t="shared" si="0"/>
        <v>5.7370808112720439</v>
      </c>
      <c r="L11" s="28"/>
      <c r="M11" s="24"/>
      <c r="N11" s="29"/>
      <c r="O11" s="30"/>
      <c r="P11" s="30"/>
      <c r="Q11" s="30"/>
      <c r="R11" s="27"/>
      <c r="S11" s="17"/>
    </row>
    <row r="12" spans="1:19" ht="15.75">
      <c r="A12" s="13">
        <v>107</v>
      </c>
      <c r="B12" s="9" t="s">
        <v>210</v>
      </c>
      <c r="C12" s="102">
        <v>2365.1999999999998</v>
      </c>
      <c r="D12" s="103"/>
      <c r="E12" s="102">
        <v>2365.1999999999998</v>
      </c>
      <c r="F12" s="102">
        <v>0</v>
      </c>
      <c r="G12" s="14"/>
      <c r="H12" s="11">
        <v>0</v>
      </c>
      <c r="L12" s="28"/>
      <c r="M12" s="24"/>
      <c r="N12" s="29"/>
      <c r="O12" s="30"/>
      <c r="P12" s="27"/>
      <c r="Q12" s="30"/>
      <c r="R12" s="27"/>
      <c r="S12" s="17"/>
    </row>
    <row r="13" spans="1:19" ht="15.75">
      <c r="A13" s="13">
        <v>111</v>
      </c>
      <c r="B13" s="9" t="s">
        <v>211</v>
      </c>
      <c r="C13" s="104">
        <v>10000</v>
      </c>
      <c r="D13" s="104"/>
      <c r="E13" s="104">
        <v>4501</v>
      </c>
      <c r="F13" s="104">
        <v>0</v>
      </c>
      <c r="G13" s="31"/>
      <c r="H13" s="112">
        <v>54.99</v>
      </c>
      <c r="L13" s="28"/>
      <c r="M13" s="24"/>
      <c r="N13" s="29"/>
      <c r="O13" s="30"/>
      <c r="P13" s="30"/>
      <c r="Q13" s="30"/>
      <c r="R13" s="27"/>
      <c r="S13" s="17"/>
    </row>
    <row r="14" spans="1:19" ht="15.75">
      <c r="A14" s="13">
        <v>113</v>
      </c>
      <c r="B14" s="9" t="s">
        <v>212</v>
      </c>
      <c r="C14" s="102">
        <v>9455.6</v>
      </c>
      <c r="D14" s="103"/>
      <c r="E14" s="102">
        <v>9455.6</v>
      </c>
      <c r="F14" s="102">
        <v>60.3</v>
      </c>
      <c r="G14" s="14"/>
      <c r="H14" s="11">
        <f t="shared" si="0"/>
        <v>0.63771733152840648</v>
      </c>
      <c r="L14" s="28"/>
      <c r="M14" s="24"/>
      <c r="N14" s="29"/>
      <c r="O14" s="30"/>
      <c r="P14" s="27"/>
      <c r="Q14" s="30"/>
      <c r="R14" s="27"/>
      <c r="S14" s="17"/>
    </row>
    <row r="15" spans="1:19" ht="31.5">
      <c r="A15" s="32">
        <v>300</v>
      </c>
      <c r="B15" s="33" t="s">
        <v>213</v>
      </c>
      <c r="C15" s="105">
        <f>SUM(C16:C19)</f>
        <v>9915.09</v>
      </c>
      <c r="D15" s="106"/>
      <c r="E15" s="105">
        <f>SUM(E16:E19)</f>
        <v>9915.09</v>
      </c>
      <c r="F15" s="105">
        <f>SUM(F16:F19)</f>
        <v>169.95</v>
      </c>
      <c r="G15" s="34"/>
      <c r="H15" s="95">
        <f t="shared" si="0"/>
        <v>1.7140540327924405</v>
      </c>
      <c r="L15" s="28"/>
      <c r="M15" s="24"/>
      <c r="N15" s="29"/>
      <c r="O15" s="30"/>
      <c r="P15" s="30"/>
      <c r="Q15" s="30"/>
      <c r="R15" s="27"/>
      <c r="S15" s="17"/>
    </row>
    <row r="16" spans="1:19" ht="15.75">
      <c r="A16" s="13">
        <v>302</v>
      </c>
      <c r="B16" s="9" t="s">
        <v>214</v>
      </c>
      <c r="C16" s="102">
        <v>0</v>
      </c>
      <c r="D16" s="103"/>
      <c r="E16" s="102">
        <v>0</v>
      </c>
      <c r="F16" s="102">
        <v>0</v>
      </c>
      <c r="G16" s="14"/>
      <c r="H16" s="11">
        <v>0</v>
      </c>
      <c r="L16" s="28"/>
      <c r="M16" s="24"/>
      <c r="N16" s="29"/>
      <c r="O16" s="30"/>
      <c r="P16" s="30"/>
      <c r="Q16" s="30"/>
      <c r="R16" s="27"/>
      <c r="S16" s="17"/>
    </row>
    <row r="17" spans="1:19" ht="47.25">
      <c r="A17" s="13">
        <v>309</v>
      </c>
      <c r="B17" s="9" t="s">
        <v>215</v>
      </c>
      <c r="C17" s="102">
        <v>6267.73</v>
      </c>
      <c r="D17" s="103"/>
      <c r="E17" s="102">
        <v>6267.73</v>
      </c>
      <c r="F17" s="102">
        <v>81.45</v>
      </c>
      <c r="G17" s="14"/>
      <c r="H17" s="11">
        <f t="shared" si="0"/>
        <v>1.299513539989757</v>
      </c>
      <c r="L17" s="28"/>
      <c r="M17" s="24"/>
      <c r="N17" s="29"/>
      <c r="O17" s="30"/>
      <c r="P17" s="27"/>
      <c r="Q17" s="30"/>
      <c r="R17" s="27"/>
      <c r="S17" s="17"/>
    </row>
    <row r="18" spans="1:19" ht="15.75">
      <c r="A18" s="13">
        <v>310</v>
      </c>
      <c r="B18" s="9" t="s">
        <v>216</v>
      </c>
      <c r="C18" s="102">
        <v>2264.16</v>
      </c>
      <c r="D18" s="103"/>
      <c r="E18" s="102">
        <v>2264.16</v>
      </c>
      <c r="F18" s="102">
        <v>88.5</v>
      </c>
      <c r="G18" s="14"/>
      <c r="H18" s="11">
        <f t="shared" si="0"/>
        <v>3.9087343650625397</v>
      </c>
      <c r="L18" s="35"/>
      <c r="M18" s="36"/>
      <c r="N18" s="37"/>
      <c r="O18" s="38"/>
      <c r="P18" s="38"/>
      <c r="Q18" s="38"/>
      <c r="R18" s="27"/>
      <c r="S18" s="17"/>
    </row>
    <row r="19" spans="1:19" ht="31.5">
      <c r="A19" s="13">
        <v>314</v>
      </c>
      <c r="B19" s="9" t="s">
        <v>217</v>
      </c>
      <c r="C19" s="102">
        <v>1383.2</v>
      </c>
      <c r="D19" s="103"/>
      <c r="E19" s="102">
        <v>1383.2</v>
      </c>
      <c r="F19" s="102">
        <v>0</v>
      </c>
      <c r="G19" s="14"/>
      <c r="H19" s="11">
        <f t="shared" si="0"/>
        <v>0</v>
      </c>
      <c r="L19" s="28"/>
      <c r="M19" s="24"/>
      <c r="N19" s="39"/>
      <c r="O19" s="30"/>
      <c r="P19" s="30"/>
      <c r="Q19" s="30"/>
      <c r="R19" s="27"/>
      <c r="S19" s="17"/>
    </row>
    <row r="20" spans="1:19" ht="15.75">
      <c r="A20" s="40">
        <v>400</v>
      </c>
      <c r="B20" s="5" t="s">
        <v>218</v>
      </c>
      <c r="C20" s="98">
        <f>SUM(C21:C26)</f>
        <v>47463.41</v>
      </c>
      <c r="D20" s="99"/>
      <c r="E20" s="98">
        <f>SUM(E21:E26)</f>
        <v>47463.41</v>
      </c>
      <c r="F20" s="98">
        <f>SUM(F21:F26)</f>
        <v>154.01999999999998</v>
      </c>
      <c r="G20" s="6"/>
      <c r="H20" s="7">
        <f t="shared" si="0"/>
        <v>0.32450260105626622</v>
      </c>
      <c r="L20" s="28"/>
      <c r="M20" s="24"/>
      <c r="N20" s="39"/>
      <c r="O20" s="30"/>
      <c r="P20" s="30"/>
      <c r="Q20" s="30"/>
      <c r="R20" s="27"/>
      <c r="S20" s="17"/>
    </row>
    <row r="21" spans="1:19" ht="15.75">
      <c r="A21" s="13">
        <v>405</v>
      </c>
      <c r="B21" s="9" t="s">
        <v>219</v>
      </c>
      <c r="C21" s="102">
        <v>1023.1</v>
      </c>
      <c r="D21" s="103"/>
      <c r="E21" s="102">
        <v>1023.1</v>
      </c>
      <c r="F21" s="102">
        <v>0</v>
      </c>
      <c r="G21" s="14"/>
      <c r="H21" s="11">
        <f t="shared" si="0"/>
        <v>0</v>
      </c>
      <c r="L21" s="28"/>
      <c r="M21" s="24"/>
      <c r="N21" s="39"/>
      <c r="O21" s="30"/>
      <c r="P21" s="30"/>
      <c r="Q21" s="30"/>
      <c r="R21" s="27"/>
      <c r="S21" s="17"/>
    </row>
    <row r="22" spans="1:19" ht="15.75">
      <c r="A22" s="13">
        <v>406</v>
      </c>
      <c r="B22" s="9" t="s">
        <v>220</v>
      </c>
      <c r="C22" s="102">
        <v>1521</v>
      </c>
      <c r="D22" s="103"/>
      <c r="E22" s="102">
        <v>1521</v>
      </c>
      <c r="F22" s="102">
        <v>0</v>
      </c>
      <c r="G22" s="14"/>
      <c r="H22" s="11">
        <f t="shared" si="0"/>
        <v>0</v>
      </c>
      <c r="L22" s="28"/>
      <c r="M22" s="24"/>
      <c r="N22" s="39"/>
      <c r="O22" s="30"/>
      <c r="P22" s="30"/>
      <c r="Q22" s="30"/>
      <c r="R22" s="27"/>
      <c r="S22" s="17"/>
    </row>
    <row r="23" spans="1:19" ht="15.75">
      <c r="A23" s="13">
        <v>408</v>
      </c>
      <c r="B23" s="41" t="s">
        <v>221</v>
      </c>
      <c r="C23" s="102">
        <v>280</v>
      </c>
      <c r="D23" s="103"/>
      <c r="E23" s="102">
        <v>280</v>
      </c>
      <c r="F23" s="102">
        <v>0</v>
      </c>
      <c r="G23" s="14"/>
      <c r="H23" s="11">
        <f t="shared" si="0"/>
        <v>0</v>
      </c>
      <c r="L23" s="42"/>
      <c r="M23" s="19"/>
      <c r="N23" s="43"/>
      <c r="O23" s="21"/>
      <c r="P23" s="20"/>
      <c r="Q23" s="21"/>
      <c r="R23" s="27"/>
      <c r="S23" s="17"/>
    </row>
    <row r="24" spans="1:19" ht="15.75">
      <c r="A24" s="13">
        <v>409</v>
      </c>
      <c r="B24" s="44" t="s">
        <v>222</v>
      </c>
      <c r="C24" s="102">
        <v>36227.910000000003</v>
      </c>
      <c r="D24" s="103"/>
      <c r="E24" s="102">
        <v>36227.910000000003</v>
      </c>
      <c r="F24" s="102">
        <v>100.02</v>
      </c>
      <c r="G24" s="14"/>
      <c r="H24" s="11">
        <f t="shared" si="0"/>
        <v>0.27608548216002521</v>
      </c>
      <c r="L24" s="28"/>
      <c r="M24" s="24"/>
      <c r="N24" s="39"/>
      <c r="O24" s="30"/>
      <c r="P24" s="30"/>
      <c r="Q24" s="30"/>
      <c r="R24" s="27"/>
      <c r="S24" s="17"/>
    </row>
    <row r="25" spans="1:19" ht="15.75">
      <c r="A25" s="13">
        <v>410</v>
      </c>
      <c r="B25" s="44" t="s">
        <v>223</v>
      </c>
      <c r="C25" s="102">
        <v>304.8</v>
      </c>
      <c r="D25" s="103"/>
      <c r="E25" s="102">
        <v>304.8</v>
      </c>
      <c r="F25" s="102">
        <v>54</v>
      </c>
      <c r="G25" s="14"/>
      <c r="H25" s="11">
        <f t="shared" si="0"/>
        <v>17.716535433070867</v>
      </c>
      <c r="L25" s="28"/>
      <c r="M25" s="24"/>
      <c r="N25" s="39"/>
      <c r="O25" s="30"/>
      <c r="P25" s="30"/>
      <c r="Q25" s="30"/>
      <c r="R25" s="27"/>
      <c r="S25" s="17"/>
    </row>
    <row r="26" spans="1:19" ht="15.75">
      <c r="A26" s="13">
        <v>412</v>
      </c>
      <c r="B26" s="41" t="s">
        <v>224</v>
      </c>
      <c r="C26" s="102">
        <v>8106.6</v>
      </c>
      <c r="D26" s="103"/>
      <c r="E26" s="102">
        <v>8106.6</v>
      </c>
      <c r="F26" s="102">
        <v>0</v>
      </c>
      <c r="G26" s="14"/>
      <c r="H26" s="11">
        <f t="shared" si="0"/>
        <v>0</v>
      </c>
      <c r="L26" s="28"/>
      <c r="M26" s="45"/>
      <c r="N26" s="39"/>
      <c r="O26" s="30"/>
      <c r="P26" s="30"/>
      <c r="Q26" s="30"/>
      <c r="R26" s="27"/>
      <c r="S26" s="17"/>
    </row>
    <row r="27" spans="1:19" s="46" customFormat="1" ht="15.75">
      <c r="A27" s="4">
        <v>500</v>
      </c>
      <c r="B27" s="5" t="s">
        <v>225</v>
      </c>
      <c r="C27" s="98">
        <f>SUM(C28:C31)</f>
        <v>123982.54999999999</v>
      </c>
      <c r="D27" s="99"/>
      <c r="E27" s="98">
        <f>SUM(E28:E31)</f>
        <v>129481.54999999999</v>
      </c>
      <c r="F27" s="98">
        <f>SUM(F28:F31)</f>
        <v>8311.4699999999993</v>
      </c>
      <c r="G27" s="6"/>
      <c r="H27" s="7">
        <f t="shared" si="0"/>
        <v>6.4190380791703525</v>
      </c>
      <c r="L27" s="28"/>
      <c r="M27" s="47"/>
      <c r="N27" s="39"/>
      <c r="O27" s="30"/>
      <c r="P27" s="27"/>
      <c r="Q27" s="30"/>
      <c r="R27" s="27"/>
      <c r="S27" s="48"/>
    </row>
    <row r="28" spans="1:19" ht="15.75">
      <c r="A28" s="13">
        <v>501</v>
      </c>
      <c r="B28" s="41" t="s">
        <v>226</v>
      </c>
      <c r="C28" s="102">
        <v>17740.78</v>
      </c>
      <c r="D28" s="103"/>
      <c r="E28" s="102">
        <v>17740.78</v>
      </c>
      <c r="F28" s="102">
        <v>936.45</v>
      </c>
      <c r="G28" s="14"/>
      <c r="H28" s="11">
        <f t="shared" si="0"/>
        <v>5.2785165026565917</v>
      </c>
      <c r="L28" s="28"/>
      <c r="M28" s="47"/>
      <c r="N28" s="39"/>
      <c r="O28" s="30"/>
      <c r="P28" s="30"/>
      <c r="Q28" s="30"/>
      <c r="R28" s="27"/>
      <c r="S28" s="17"/>
    </row>
    <row r="29" spans="1:19" ht="15.75">
      <c r="A29" s="13">
        <v>502</v>
      </c>
      <c r="B29" s="41" t="s">
        <v>227</v>
      </c>
      <c r="C29" s="102">
        <v>69888.479999999996</v>
      </c>
      <c r="D29" s="103"/>
      <c r="E29" s="102">
        <v>75387.48</v>
      </c>
      <c r="F29" s="102">
        <v>5499</v>
      </c>
      <c r="G29" s="14"/>
      <c r="H29" s="11">
        <f t="shared" si="0"/>
        <v>7.2943146527778886</v>
      </c>
      <c r="L29" s="28"/>
      <c r="M29" s="45"/>
      <c r="N29" s="39"/>
      <c r="O29" s="30"/>
      <c r="P29" s="27"/>
      <c r="Q29" s="30"/>
      <c r="R29" s="27"/>
      <c r="S29" s="17"/>
    </row>
    <row r="30" spans="1:19" ht="15.75">
      <c r="A30" s="13">
        <v>503</v>
      </c>
      <c r="B30" s="41" t="s">
        <v>228</v>
      </c>
      <c r="C30" s="102">
        <v>30066.1</v>
      </c>
      <c r="D30" s="103"/>
      <c r="E30" s="102">
        <v>30066.1</v>
      </c>
      <c r="F30" s="102">
        <v>1599</v>
      </c>
      <c r="G30" s="14"/>
      <c r="H30" s="11">
        <f t="shared" si="0"/>
        <v>5.3182820518790264</v>
      </c>
      <c r="L30" s="18"/>
      <c r="M30" s="19"/>
      <c r="N30" s="20"/>
      <c r="O30" s="21"/>
      <c r="P30" s="22"/>
      <c r="Q30" s="21"/>
      <c r="R30" s="27"/>
      <c r="S30" s="17"/>
    </row>
    <row r="31" spans="1:19" ht="31.5">
      <c r="A31" s="13">
        <v>505</v>
      </c>
      <c r="B31" s="41" t="s">
        <v>229</v>
      </c>
      <c r="C31" s="102">
        <v>6287.19</v>
      </c>
      <c r="D31" s="103"/>
      <c r="E31" s="102">
        <v>6287.19</v>
      </c>
      <c r="F31" s="102">
        <v>277.02</v>
      </c>
      <c r="G31" s="14"/>
      <c r="H31" s="11">
        <f t="shared" si="0"/>
        <v>4.4061019310693652</v>
      </c>
      <c r="L31" s="28"/>
      <c r="M31" s="45"/>
      <c r="N31" s="29"/>
      <c r="O31" s="30"/>
      <c r="P31" s="30"/>
      <c r="Q31" s="30"/>
      <c r="R31" s="27"/>
      <c r="S31" s="17"/>
    </row>
    <row r="32" spans="1:19" s="46" customFormat="1" ht="15.75">
      <c r="A32" s="4">
        <v>600</v>
      </c>
      <c r="B32" s="5" t="s">
        <v>230</v>
      </c>
      <c r="C32" s="98">
        <f>SUM(C33:C35)</f>
        <v>969.76</v>
      </c>
      <c r="D32" s="98">
        <f>SUM(D35)</f>
        <v>0</v>
      </c>
      <c r="E32" s="98">
        <f>SUM(E33:E35)</f>
        <v>969.76</v>
      </c>
      <c r="F32" s="98">
        <f>SUM(F33:F35)</f>
        <v>10</v>
      </c>
      <c r="G32" s="6"/>
      <c r="H32" s="7">
        <f t="shared" si="0"/>
        <v>1.0311829731067481</v>
      </c>
      <c r="L32" s="28"/>
      <c r="M32" s="45"/>
      <c r="N32" s="29"/>
      <c r="O32" s="30"/>
      <c r="P32" s="27"/>
      <c r="Q32" s="30"/>
      <c r="R32" s="27"/>
      <c r="S32" s="48"/>
    </row>
    <row r="33" spans="1:19" s="46" customFormat="1" ht="15.75">
      <c r="A33" s="49">
        <v>602</v>
      </c>
      <c r="B33" s="41" t="s">
        <v>231</v>
      </c>
      <c r="C33" s="102">
        <v>80</v>
      </c>
      <c r="D33" s="103"/>
      <c r="E33" s="102">
        <v>80</v>
      </c>
      <c r="F33" s="102">
        <v>0</v>
      </c>
      <c r="G33" s="14"/>
      <c r="H33" s="11">
        <f t="shared" si="0"/>
        <v>0</v>
      </c>
      <c r="L33" s="28"/>
      <c r="M33" s="45"/>
      <c r="N33" s="29"/>
      <c r="O33" s="30"/>
      <c r="P33" s="27"/>
      <c r="Q33" s="30"/>
      <c r="R33" s="27"/>
      <c r="S33" s="48"/>
    </row>
    <row r="34" spans="1:19" s="46" customFormat="1" ht="31.5">
      <c r="A34" s="49">
        <v>603</v>
      </c>
      <c r="B34" s="41" t="s">
        <v>232</v>
      </c>
      <c r="C34" s="102">
        <v>561.11</v>
      </c>
      <c r="D34" s="103"/>
      <c r="E34" s="102">
        <v>561.11</v>
      </c>
      <c r="F34" s="102">
        <v>0</v>
      </c>
      <c r="G34" s="14"/>
      <c r="H34" s="11">
        <f t="shared" si="0"/>
        <v>0</v>
      </c>
      <c r="L34" s="28"/>
      <c r="M34" s="45"/>
      <c r="N34" s="29"/>
      <c r="O34" s="30"/>
      <c r="P34" s="27"/>
      <c r="Q34" s="30"/>
      <c r="R34" s="27"/>
      <c r="S34" s="48"/>
    </row>
    <row r="35" spans="1:19" s="46" customFormat="1" ht="15.75">
      <c r="A35" s="49">
        <v>605</v>
      </c>
      <c r="B35" s="41" t="s">
        <v>233</v>
      </c>
      <c r="C35" s="102">
        <v>328.65</v>
      </c>
      <c r="D35" s="103"/>
      <c r="E35" s="102">
        <v>328.65</v>
      </c>
      <c r="F35" s="102">
        <v>10</v>
      </c>
      <c r="G35" s="14"/>
      <c r="H35" s="11">
        <f t="shared" si="0"/>
        <v>3.0427506465845124</v>
      </c>
      <c r="L35" s="28"/>
      <c r="M35" s="45"/>
      <c r="N35" s="39"/>
      <c r="O35" s="30"/>
      <c r="P35" s="30"/>
      <c r="Q35" s="30"/>
      <c r="R35" s="27"/>
      <c r="S35" s="48"/>
    </row>
    <row r="36" spans="1:19" s="46" customFormat="1" ht="15.75">
      <c r="A36" s="4">
        <v>700</v>
      </c>
      <c r="B36" s="5" t="s">
        <v>234</v>
      </c>
      <c r="C36" s="98">
        <f>SUM(C37:C41)</f>
        <v>801938.3</v>
      </c>
      <c r="D36" s="99"/>
      <c r="E36" s="98">
        <f>SUM(E37:E41)</f>
        <v>801938.3</v>
      </c>
      <c r="F36" s="98">
        <f>SUM(F37:F41)</f>
        <v>53600.23</v>
      </c>
      <c r="G36" s="6"/>
      <c r="H36" s="7">
        <f t="shared" si="0"/>
        <v>6.6838346541124176</v>
      </c>
      <c r="L36" s="28"/>
      <c r="M36" s="45"/>
      <c r="N36" s="29"/>
      <c r="O36" s="30"/>
      <c r="P36" s="27"/>
      <c r="Q36" s="30"/>
      <c r="R36" s="27"/>
      <c r="S36" s="48"/>
    </row>
    <row r="37" spans="1:19" s="46" customFormat="1" ht="15.75">
      <c r="A37" s="50">
        <v>701</v>
      </c>
      <c r="B37" s="41" t="s">
        <v>235</v>
      </c>
      <c r="C37" s="102">
        <v>277086.25</v>
      </c>
      <c r="D37" s="103"/>
      <c r="E37" s="102">
        <v>277086.25</v>
      </c>
      <c r="F37" s="102">
        <v>22387.5</v>
      </c>
      <c r="G37" s="14"/>
      <c r="H37" s="11">
        <f t="shared" si="0"/>
        <v>8.0796141995497806</v>
      </c>
      <c r="L37" s="18"/>
      <c r="M37" s="19"/>
      <c r="N37" s="20"/>
      <c r="O37" s="20"/>
      <c r="P37" s="20"/>
      <c r="Q37" s="21"/>
      <c r="R37" s="27"/>
      <c r="S37" s="48"/>
    </row>
    <row r="38" spans="1:19" s="46" customFormat="1" ht="15.75">
      <c r="A38" s="50">
        <v>702</v>
      </c>
      <c r="B38" s="41" t="s">
        <v>236</v>
      </c>
      <c r="C38" s="102">
        <v>359820.59</v>
      </c>
      <c r="D38" s="103"/>
      <c r="E38" s="102">
        <v>359820.59</v>
      </c>
      <c r="F38" s="102">
        <v>24481.3</v>
      </c>
      <c r="G38" s="14"/>
      <c r="H38" s="11">
        <f t="shared" si="0"/>
        <v>6.8037518364360405</v>
      </c>
      <c r="L38" s="51"/>
      <c r="M38" s="45"/>
      <c r="N38" s="29"/>
      <c r="O38" s="30"/>
      <c r="P38" s="27"/>
      <c r="Q38" s="30"/>
      <c r="R38" s="27"/>
      <c r="S38" s="48"/>
    </row>
    <row r="39" spans="1:19" s="46" customFormat="1" ht="15.75">
      <c r="A39" s="50">
        <v>703</v>
      </c>
      <c r="B39" s="41" t="s">
        <v>335</v>
      </c>
      <c r="C39" s="102">
        <v>113249.51</v>
      </c>
      <c r="D39" s="103"/>
      <c r="E39" s="102">
        <v>113249.51</v>
      </c>
      <c r="F39" s="102">
        <v>6241.36</v>
      </c>
      <c r="G39" s="14"/>
      <c r="H39" s="11">
        <f t="shared" si="0"/>
        <v>5.5111585030257526</v>
      </c>
      <c r="L39" s="51"/>
      <c r="M39" s="45"/>
      <c r="N39" s="29"/>
      <c r="O39" s="30"/>
      <c r="P39" s="27"/>
      <c r="Q39" s="30"/>
      <c r="R39" s="27"/>
      <c r="S39" s="48"/>
    </row>
    <row r="40" spans="1:19" s="46" customFormat="1" ht="15.75">
      <c r="A40" s="50">
        <v>707</v>
      </c>
      <c r="B40" s="41" t="s">
        <v>237</v>
      </c>
      <c r="C40" s="102">
        <v>25496.46</v>
      </c>
      <c r="D40" s="103"/>
      <c r="E40" s="102">
        <v>25496.46</v>
      </c>
      <c r="F40" s="102">
        <v>37.5</v>
      </c>
      <c r="G40" s="14"/>
      <c r="H40" s="11">
        <f t="shared" si="0"/>
        <v>0.14707924158883234</v>
      </c>
      <c r="L40" s="18"/>
      <c r="M40" s="19"/>
      <c r="N40" s="43"/>
      <c r="O40" s="21"/>
      <c r="P40" s="21"/>
      <c r="Q40" s="21"/>
      <c r="R40" s="27"/>
      <c r="S40" s="48"/>
    </row>
    <row r="41" spans="1:19" s="46" customFormat="1" ht="15.75">
      <c r="A41" s="50">
        <v>709</v>
      </c>
      <c r="B41" s="41" t="s">
        <v>238</v>
      </c>
      <c r="C41" s="102">
        <v>26285.49</v>
      </c>
      <c r="D41" s="103"/>
      <c r="E41" s="102">
        <v>26285.49</v>
      </c>
      <c r="F41" s="102">
        <v>452.57</v>
      </c>
      <c r="G41" s="14"/>
      <c r="H41" s="11">
        <f t="shared" si="0"/>
        <v>1.7217483866574295</v>
      </c>
      <c r="L41" s="52"/>
      <c r="M41" s="45"/>
      <c r="N41" s="39"/>
      <c r="O41" s="30"/>
      <c r="P41" s="27"/>
      <c r="Q41" s="30"/>
      <c r="R41" s="27"/>
      <c r="S41" s="48"/>
    </row>
    <row r="42" spans="1:19" s="46" customFormat="1" ht="15.75">
      <c r="A42" s="40">
        <v>800</v>
      </c>
      <c r="B42" s="5" t="s">
        <v>239</v>
      </c>
      <c r="C42" s="98">
        <f>SUM(C43:C44)</f>
        <v>70550.75</v>
      </c>
      <c r="D42" s="99"/>
      <c r="E42" s="98">
        <f>SUM(E43:E44)</f>
        <v>70550.75</v>
      </c>
      <c r="F42" s="98">
        <f>SUM(F43:F44)</f>
        <v>3964.89</v>
      </c>
      <c r="G42" s="6"/>
      <c r="H42" s="7">
        <f t="shared" si="0"/>
        <v>5.6199119073858173</v>
      </c>
      <c r="L42" s="52"/>
      <c r="M42" s="45"/>
      <c r="N42" s="39"/>
      <c r="O42" s="30"/>
      <c r="P42" s="30"/>
      <c r="Q42" s="30"/>
      <c r="R42" s="27"/>
      <c r="S42" s="48"/>
    </row>
    <row r="43" spans="1:19" s="46" customFormat="1" ht="15.75">
      <c r="A43" s="50">
        <v>801</v>
      </c>
      <c r="B43" s="41" t="s">
        <v>240</v>
      </c>
      <c r="C43" s="102">
        <v>57475.5</v>
      </c>
      <c r="D43" s="103"/>
      <c r="E43" s="102">
        <v>57475.5</v>
      </c>
      <c r="F43" s="102">
        <v>3633</v>
      </c>
      <c r="G43" s="14"/>
      <c r="H43" s="11">
        <f t="shared" si="0"/>
        <v>6.3209541456794636</v>
      </c>
      <c r="L43" s="52"/>
      <c r="M43" s="45"/>
      <c r="N43" s="39"/>
      <c r="O43" s="30"/>
      <c r="P43" s="30"/>
      <c r="Q43" s="30"/>
      <c r="R43" s="27"/>
      <c r="S43" s="48"/>
    </row>
    <row r="44" spans="1:19" s="46" customFormat="1" ht="15.75">
      <c r="A44" s="50">
        <v>804</v>
      </c>
      <c r="B44" s="41" t="s">
        <v>241</v>
      </c>
      <c r="C44" s="102">
        <v>13075.25</v>
      </c>
      <c r="D44" s="103"/>
      <c r="E44" s="102">
        <v>13075.25</v>
      </c>
      <c r="F44" s="102">
        <v>331.89</v>
      </c>
      <c r="G44" s="14"/>
      <c r="H44" s="11">
        <f t="shared" si="0"/>
        <v>2.5383071069386816</v>
      </c>
      <c r="L44" s="52"/>
      <c r="M44" s="45"/>
      <c r="N44" s="39"/>
      <c r="O44" s="30"/>
      <c r="P44" s="27"/>
      <c r="Q44" s="30"/>
      <c r="R44" s="27"/>
      <c r="S44" s="48"/>
    </row>
    <row r="45" spans="1:19" s="46" customFormat="1" ht="15.75">
      <c r="A45" s="53">
        <v>900</v>
      </c>
      <c r="B45" s="5" t="s">
        <v>242</v>
      </c>
      <c r="C45" s="98">
        <f>SUM(C46:C46)</f>
        <v>270</v>
      </c>
      <c r="D45" s="99"/>
      <c r="E45" s="98">
        <f>SUM(E46:E46)</f>
        <v>270</v>
      </c>
      <c r="F45" s="98">
        <f>SUM(F46:F46)</f>
        <v>0</v>
      </c>
      <c r="G45" s="6"/>
      <c r="H45" s="11">
        <f t="shared" si="0"/>
        <v>0</v>
      </c>
      <c r="L45" s="42"/>
      <c r="M45" s="19"/>
      <c r="N45" s="43"/>
      <c r="O45" s="21"/>
      <c r="P45" s="21"/>
      <c r="Q45" s="21"/>
      <c r="R45" s="27"/>
      <c r="S45" s="48"/>
    </row>
    <row r="46" spans="1:19" s="46" customFormat="1" ht="15.75">
      <c r="A46" s="50">
        <v>909</v>
      </c>
      <c r="B46" s="41" t="s">
        <v>243</v>
      </c>
      <c r="C46" s="102">
        <v>270</v>
      </c>
      <c r="D46" s="103"/>
      <c r="E46" s="102">
        <v>270</v>
      </c>
      <c r="F46" s="102">
        <v>0</v>
      </c>
      <c r="G46" s="14"/>
      <c r="H46" s="11">
        <f t="shared" si="0"/>
        <v>0</v>
      </c>
      <c r="L46" s="52"/>
      <c r="M46" s="45"/>
      <c r="N46" s="39"/>
      <c r="O46" s="30"/>
      <c r="P46" s="30"/>
      <c r="Q46" s="30"/>
      <c r="R46" s="27"/>
      <c r="S46" s="48"/>
    </row>
    <row r="47" spans="1:19" s="46" customFormat="1" ht="15.75">
      <c r="A47" s="54">
        <v>1000</v>
      </c>
      <c r="B47" s="5" t="s">
        <v>244</v>
      </c>
      <c r="C47" s="98">
        <f>SUM(C48:C51)</f>
        <v>115719.58</v>
      </c>
      <c r="D47" s="99"/>
      <c r="E47" s="98">
        <f>SUM(E48:E51)</f>
        <v>115719.58</v>
      </c>
      <c r="F47" s="98">
        <f>SUM(F48:F51)</f>
        <v>10029.44</v>
      </c>
      <c r="G47" s="6"/>
      <c r="H47" s="7">
        <f t="shared" si="0"/>
        <v>8.6670207410016538</v>
      </c>
      <c r="L47" s="52"/>
      <c r="M47" s="45"/>
      <c r="N47" s="39"/>
      <c r="O47" s="30"/>
      <c r="P47" s="30"/>
      <c r="Q47" s="30"/>
      <c r="R47" s="27"/>
      <c r="S47" s="48"/>
    </row>
    <row r="48" spans="1:19" s="46" customFormat="1" ht="15.75">
      <c r="A48" s="55">
        <v>1001</v>
      </c>
      <c r="B48" s="41" t="s">
        <v>245</v>
      </c>
      <c r="C48" s="102">
        <v>7403.21</v>
      </c>
      <c r="D48" s="103"/>
      <c r="E48" s="102">
        <v>7403.21</v>
      </c>
      <c r="F48" s="102">
        <v>0</v>
      </c>
      <c r="G48" s="14"/>
      <c r="H48" s="11">
        <f t="shared" si="0"/>
        <v>0</v>
      </c>
      <c r="L48" s="56"/>
      <c r="M48" s="19"/>
      <c r="N48" s="43"/>
      <c r="O48" s="21"/>
      <c r="P48" s="22"/>
      <c r="Q48" s="21"/>
      <c r="R48" s="27"/>
      <c r="S48" s="48"/>
    </row>
    <row r="49" spans="1:19" s="46" customFormat="1" ht="15.75">
      <c r="A49" s="55">
        <v>1002</v>
      </c>
      <c r="B49" s="41" t="s">
        <v>246</v>
      </c>
      <c r="C49" s="102">
        <v>2450.1999999999998</v>
      </c>
      <c r="D49" s="103"/>
      <c r="E49" s="102">
        <v>2450.1999999999998</v>
      </c>
      <c r="F49" s="102">
        <v>150</v>
      </c>
      <c r="G49" s="14"/>
      <c r="H49" s="11">
        <f t="shared" si="0"/>
        <v>6.1219492286343975</v>
      </c>
      <c r="L49" s="52"/>
      <c r="M49" s="45"/>
      <c r="N49" s="39"/>
      <c r="O49" s="30"/>
      <c r="P49" s="30"/>
      <c r="Q49" s="30"/>
      <c r="R49" s="27"/>
      <c r="S49" s="48"/>
    </row>
    <row r="50" spans="1:19" s="57" customFormat="1" ht="15.75">
      <c r="A50" s="55">
        <v>1003</v>
      </c>
      <c r="B50" s="41" t="s">
        <v>247</v>
      </c>
      <c r="C50" s="102">
        <v>98404.27</v>
      </c>
      <c r="D50" s="103"/>
      <c r="E50" s="102">
        <v>98404.27</v>
      </c>
      <c r="F50" s="102">
        <v>9834.93</v>
      </c>
      <c r="G50" s="14"/>
      <c r="H50" s="11">
        <f t="shared" si="0"/>
        <v>9.9944138602928518</v>
      </c>
      <c r="L50" s="58"/>
      <c r="M50" s="19"/>
      <c r="N50" s="43"/>
      <c r="O50" s="21"/>
      <c r="P50" s="22"/>
      <c r="Q50" s="21"/>
      <c r="R50" s="27"/>
      <c r="S50" s="59"/>
    </row>
    <row r="51" spans="1:19" s="46" customFormat="1" ht="15.75">
      <c r="A51" s="55">
        <v>1006</v>
      </c>
      <c r="B51" s="41" t="s">
        <v>248</v>
      </c>
      <c r="C51" s="102">
        <v>7461.9</v>
      </c>
      <c r="D51" s="103"/>
      <c r="E51" s="102">
        <v>7461.9</v>
      </c>
      <c r="F51" s="102">
        <v>44.51</v>
      </c>
      <c r="G51" s="14"/>
      <c r="H51" s="11">
        <f t="shared" si="0"/>
        <v>0.5964968707701791</v>
      </c>
      <c r="L51" s="60"/>
      <c r="M51" s="45"/>
      <c r="N51" s="39"/>
      <c r="O51" s="30"/>
      <c r="P51" s="27"/>
      <c r="Q51" s="30"/>
      <c r="R51" s="27"/>
      <c r="S51" s="48"/>
    </row>
    <row r="52" spans="1:19" s="46" customFormat="1" ht="15.75">
      <c r="A52" s="54">
        <v>1100</v>
      </c>
      <c r="B52" s="5" t="s">
        <v>249</v>
      </c>
      <c r="C52" s="98">
        <f>SUM(C53:C53)</f>
        <v>14860.69</v>
      </c>
      <c r="D52" s="99"/>
      <c r="E52" s="98">
        <f>SUM(E53:E53)</f>
        <v>14860.69</v>
      </c>
      <c r="F52" s="98">
        <f>SUM(F53:F53)</f>
        <v>148.4</v>
      </c>
      <c r="G52" s="6"/>
      <c r="H52" s="7">
        <f t="shared" si="0"/>
        <v>0.99860773624912436</v>
      </c>
      <c r="L52" s="60"/>
      <c r="M52" s="45"/>
      <c r="N52" s="39"/>
      <c r="O52" s="30"/>
      <c r="P52" s="30"/>
      <c r="Q52" s="30"/>
      <c r="R52" s="27"/>
      <c r="S52" s="48"/>
    </row>
    <row r="53" spans="1:19" s="46" customFormat="1" ht="15.75">
      <c r="A53" s="55">
        <v>1101</v>
      </c>
      <c r="B53" s="41" t="s">
        <v>250</v>
      </c>
      <c r="C53" s="102">
        <v>14860.69</v>
      </c>
      <c r="D53" s="103"/>
      <c r="E53" s="102">
        <v>14860.69</v>
      </c>
      <c r="F53" s="102">
        <v>148.4</v>
      </c>
      <c r="G53" s="14"/>
      <c r="H53" s="11">
        <f t="shared" si="0"/>
        <v>0.99860773624912436</v>
      </c>
      <c r="L53" s="60"/>
      <c r="M53" s="45"/>
      <c r="N53" s="39"/>
      <c r="O53" s="30"/>
      <c r="P53" s="27"/>
      <c r="Q53" s="30"/>
      <c r="R53" s="27"/>
      <c r="S53" s="48"/>
    </row>
    <row r="54" spans="1:19" s="46" customFormat="1" ht="15.75">
      <c r="A54" s="54">
        <v>1200</v>
      </c>
      <c r="B54" s="5" t="s">
        <v>251</v>
      </c>
      <c r="C54" s="98">
        <f>SUM(C55+C56)</f>
        <v>3810</v>
      </c>
      <c r="D54" s="99"/>
      <c r="E54" s="98">
        <f>SUM(E55+E56)</f>
        <v>3810</v>
      </c>
      <c r="F54" s="98">
        <f>SUM(F55+F56)</f>
        <v>150.88</v>
      </c>
      <c r="G54" s="6"/>
      <c r="H54" s="7">
        <f t="shared" si="0"/>
        <v>3.9601049868766407</v>
      </c>
      <c r="L54" s="60"/>
      <c r="M54" s="45"/>
      <c r="N54" s="39"/>
      <c r="O54" s="30"/>
      <c r="P54" s="30"/>
      <c r="Q54" s="30"/>
      <c r="R54" s="27"/>
      <c r="S54" s="48"/>
    </row>
    <row r="55" spans="1:19" s="46" customFormat="1" ht="15.75">
      <c r="A55" s="55">
        <v>1201</v>
      </c>
      <c r="B55" s="41" t="s">
        <v>252</v>
      </c>
      <c r="C55" s="102">
        <v>1810</v>
      </c>
      <c r="D55" s="103"/>
      <c r="E55" s="102">
        <v>1810</v>
      </c>
      <c r="F55" s="102">
        <v>150.88</v>
      </c>
      <c r="G55" s="14"/>
      <c r="H55" s="11">
        <f t="shared" si="0"/>
        <v>8.3359116022099435</v>
      </c>
      <c r="L55" s="58"/>
      <c r="M55" s="19"/>
      <c r="N55" s="43"/>
      <c r="O55" s="21"/>
      <c r="P55" s="21"/>
      <c r="Q55" s="21"/>
      <c r="R55" s="27"/>
      <c r="S55" s="48"/>
    </row>
    <row r="56" spans="1:19" s="46" customFormat="1" ht="15.75">
      <c r="A56" s="55">
        <v>1202</v>
      </c>
      <c r="B56" s="41" t="s">
        <v>253</v>
      </c>
      <c r="C56" s="102">
        <v>2000</v>
      </c>
      <c r="D56" s="103"/>
      <c r="E56" s="102">
        <v>2000</v>
      </c>
      <c r="F56" s="102">
        <v>0</v>
      </c>
      <c r="G56" s="14"/>
      <c r="H56" s="11">
        <f t="shared" si="0"/>
        <v>0</v>
      </c>
      <c r="L56" s="60"/>
      <c r="M56" s="45"/>
      <c r="N56" s="39"/>
      <c r="O56" s="30"/>
      <c r="P56" s="27"/>
      <c r="Q56" s="30"/>
      <c r="R56" s="27"/>
      <c r="S56" s="48"/>
    </row>
    <row r="57" spans="1:19" s="46" customFormat="1" ht="31.5">
      <c r="A57" s="54">
        <v>1300</v>
      </c>
      <c r="B57" s="5" t="s">
        <v>254</v>
      </c>
      <c r="C57" s="98">
        <f>SUM(C58)</f>
        <v>148.55000000000001</v>
      </c>
      <c r="D57" s="99"/>
      <c r="E57" s="98">
        <f>SUM(E58)</f>
        <v>148.55000000000001</v>
      </c>
      <c r="F57" s="98">
        <f>SUM(F58)</f>
        <v>0.8</v>
      </c>
      <c r="G57" s="6"/>
      <c r="H57" s="7">
        <f t="shared" si="0"/>
        <v>0.5385392123864019</v>
      </c>
      <c r="L57" s="58"/>
      <c r="M57" s="19"/>
      <c r="N57" s="43"/>
      <c r="O57" s="21"/>
      <c r="P57" s="21"/>
      <c r="Q57" s="21"/>
      <c r="R57" s="27"/>
      <c r="S57" s="48"/>
    </row>
    <row r="58" spans="1:19" s="46" customFormat="1" ht="31.5">
      <c r="A58" s="55">
        <v>1301</v>
      </c>
      <c r="B58" s="41" t="s">
        <v>255</v>
      </c>
      <c r="C58" s="102">
        <v>148.55000000000001</v>
      </c>
      <c r="D58" s="103"/>
      <c r="E58" s="102">
        <v>148.55000000000001</v>
      </c>
      <c r="F58" s="102">
        <v>0.8</v>
      </c>
      <c r="G58" s="6"/>
      <c r="H58" s="11">
        <f t="shared" si="0"/>
        <v>0.5385392123864019</v>
      </c>
      <c r="L58" s="60"/>
      <c r="M58" s="45"/>
      <c r="N58" s="39"/>
      <c r="O58" s="30"/>
      <c r="P58" s="27"/>
      <c r="Q58" s="30"/>
      <c r="R58" s="27"/>
      <c r="S58" s="48"/>
    </row>
    <row r="59" spans="1:19" ht="15.75">
      <c r="A59" s="61"/>
      <c r="B59" s="62" t="s">
        <v>256</v>
      </c>
      <c r="C59" s="98">
        <f>SUM(C6+C15+C20+C27+C32+C36+C42+C45+C47+C52+C54+C57)</f>
        <v>1282400.56</v>
      </c>
      <c r="D59" s="98">
        <f>SUM(D6+D15+D20+D27+D32+D36+D42+D45+D47+D52+D54+D57)</f>
        <v>0</v>
      </c>
      <c r="E59" s="98">
        <f>SUM(E6+E15+E20+E27+E32+E36+E42+E45+E47+E52+E54+E57)</f>
        <v>1282400.56</v>
      </c>
      <c r="F59" s="98">
        <f>SUM(F6+F15+F20+F27+F32+F36+F42+F45+F47+F52+F54+F57)</f>
        <v>78957.435000000012</v>
      </c>
      <c r="G59" s="63"/>
      <c r="H59" s="7">
        <f t="shared" si="0"/>
        <v>6.1570025359315199</v>
      </c>
      <c r="L59" s="60"/>
      <c r="M59" s="45"/>
      <c r="N59" s="29"/>
      <c r="O59" s="30"/>
      <c r="P59" s="27"/>
      <c r="Q59" s="30"/>
      <c r="R59" s="27"/>
      <c r="S59" s="17"/>
    </row>
    <row r="60" spans="1:19" ht="15.75">
      <c r="A60" s="2"/>
      <c r="B60" s="2"/>
      <c r="C60" s="2"/>
      <c r="D60" s="2"/>
      <c r="E60" s="2"/>
      <c r="F60" s="64"/>
      <c r="G60" s="2"/>
      <c r="H60" s="2"/>
      <c r="L60" s="58"/>
      <c r="M60" s="19"/>
      <c r="N60" s="43"/>
      <c r="O60" s="21"/>
      <c r="P60" s="21"/>
      <c r="Q60" s="21"/>
      <c r="R60" s="27"/>
      <c r="S60" s="17"/>
    </row>
    <row r="61" spans="1:19">
      <c r="L61" s="66"/>
      <c r="M61" s="66"/>
      <c r="N61" s="66"/>
      <c r="O61" s="66"/>
      <c r="P61" s="66"/>
      <c r="Q61" s="66"/>
      <c r="R61" s="66"/>
      <c r="S61" s="17"/>
    </row>
    <row r="62" spans="1:19" ht="15" customHeight="1">
      <c r="A62" s="116" t="s">
        <v>336</v>
      </c>
      <c r="B62" s="116"/>
      <c r="C62" s="116"/>
      <c r="D62" s="116"/>
      <c r="E62" s="116"/>
      <c r="F62" s="116"/>
      <c r="G62" s="116"/>
      <c r="H62" s="116"/>
      <c r="L62" s="66"/>
      <c r="M62" s="66"/>
      <c r="N62" s="66"/>
      <c r="O62" s="66"/>
      <c r="P62" s="66"/>
      <c r="Q62" s="66"/>
      <c r="R62" s="66"/>
      <c r="S62" s="17"/>
    </row>
    <row r="63" spans="1:19" ht="15.75">
      <c r="A63" s="116"/>
      <c r="B63" s="116"/>
      <c r="C63" s="116"/>
      <c r="D63" s="116"/>
      <c r="E63" s="116"/>
      <c r="F63" s="116"/>
      <c r="G63" s="116"/>
      <c r="H63" s="116"/>
      <c r="L63" s="67"/>
      <c r="M63" s="67"/>
      <c r="N63" s="67"/>
      <c r="O63" s="67"/>
      <c r="P63" s="67"/>
      <c r="Q63" s="67"/>
      <c r="R63" s="67"/>
      <c r="S63" s="17"/>
    </row>
    <row r="64" spans="1:19" ht="12.75" customHeight="1">
      <c r="A64" s="116"/>
      <c r="B64" s="116"/>
      <c r="C64" s="116"/>
      <c r="D64" s="116"/>
      <c r="E64" s="116"/>
      <c r="F64" s="116"/>
      <c r="G64" s="116"/>
      <c r="H64" s="116"/>
      <c r="L64" s="17"/>
      <c r="M64" s="17"/>
      <c r="N64" s="17"/>
      <c r="O64" s="17"/>
      <c r="P64" s="17"/>
      <c r="Q64" s="17"/>
      <c r="R64" s="17"/>
      <c r="S64" s="17"/>
    </row>
    <row r="65" spans="1:19" ht="44.25" customHeight="1">
      <c r="A65" s="116"/>
      <c r="B65" s="116"/>
      <c r="C65" s="116"/>
      <c r="D65" s="116"/>
      <c r="E65" s="116"/>
      <c r="F65" s="116"/>
      <c r="G65" s="116"/>
      <c r="H65" s="116"/>
      <c r="L65" s="68"/>
      <c r="M65" s="68"/>
      <c r="N65" s="68"/>
      <c r="O65" s="68"/>
      <c r="P65" s="68"/>
      <c r="Q65" s="68"/>
      <c r="R65" s="68"/>
      <c r="S65" s="17"/>
    </row>
    <row r="66" spans="1:19" ht="12.75" hidden="1" customHeight="1">
      <c r="A66" s="116"/>
      <c r="B66" s="116"/>
      <c r="C66" s="116"/>
      <c r="D66" s="116"/>
      <c r="E66" s="116"/>
      <c r="F66" s="116"/>
      <c r="G66" s="116"/>
      <c r="H66" s="116"/>
      <c r="L66" s="68"/>
      <c r="M66" s="68"/>
      <c r="N66" s="68"/>
      <c r="O66" s="68"/>
      <c r="P66" s="68"/>
      <c r="Q66" s="68"/>
      <c r="R66" s="68"/>
      <c r="S66" s="17"/>
    </row>
    <row r="67" spans="1:19" ht="12.75" customHeight="1">
      <c r="L67" s="68"/>
      <c r="M67" s="68"/>
      <c r="N67" s="68"/>
      <c r="O67" s="68"/>
      <c r="P67" s="68"/>
      <c r="Q67" s="68"/>
      <c r="R67" s="68"/>
      <c r="S67" s="17"/>
    </row>
    <row r="68" spans="1:19" ht="12.75" customHeight="1">
      <c r="L68" s="68"/>
      <c r="M68" s="68"/>
      <c r="N68" s="68"/>
      <c r="O68" s="68"/>
      <c r="P68" s="68"/>
      <c r="Q68" s="68"/>
      <c r="R68" s="68"/>
      <c r="S68" s="17"/>
    </row>
    <row r="69" spans="1:19" ht="12.75" customHeight="1">
      <c r="L69" s="68"/>
      <c r="M69" s="68"/>
      <c r="N69" s="68"/>
      <c r="O69" s="68"/>
      <c r="P69" s="68"/>
      <c r="Q69" s="68"/>
      <c r="R69" s="68"/>
      <c r="S69" s="17"/>
    </row>
    <row r="70" spans="1:19">
      <c r="L70" s="17"/>
      <c r="M70" s="17"/>
      <c r="N70" s="17"/>
      <c r="O70" s="17"/>
      <c r="P70" s="17"/>
      <c r="Q70" s="17"/>
      <c r="R70" s="17"/>
      <c r="S70" s="17"/>
    </row>
  </sheetData>
  <mergeCells count="4">
    <mergeCell ref="A1:H1"/>
    <mergeCell ref="A2:H2"/>
    <mergeCell ref="F3:H3"/>
    <mergeCell ref="A62:H66"/>
  </mergeCells>
  <pageMargins left="0.70866141732283472" right="0.25" top="0.26" bottom="0.49" header="0.16" footer="0.55000000000000004"/>
  <pageSetup paperSize="9" scale="7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topLeftCell="A15" workbookViewId="0">
      <selection activeCell="E24" sqref="E24"/>
    </sheetView>
  </sheetViews>
  <sheetFormatPr defaultRowHeight="15"/>
  <cols>
    <col min="2" max="2" width="43.42578125" customWidth="1"/>
    <col min="3" max="3" width="31.28515625" customWidth="1"/>
    <col min="4" max="4" width="13.140625" customWidth="1"/>
    <col min="5" max="5" width="12.85546875" customWidth="1"/>
    <col min="6" max="6" width="14" customWidth="1"/>
  </cols>
  <sheetData>
    <row r="2" spans="1:9" ht="15.75" customHeight="1">
      <c r="A2" s="117" t="s">
        <v>264</v>
      </c>
      <c r="B2" s="117"/>
      <c r="C2" s="117"/>
      <c r="D2" s="117"/>
      <c r="E2" s="117"/>
      <c r="F2" s="117"/>
      <c r="G2" s="76"/>
      <c r="H2" s="76"/>
      <c r="I2" s="76"/>
    </row>
    <row r="3" spans="1:9" ht="15.75">
      <c r="A3" s="117"/>
      <c r="B3" s="117"/>
      <c r="C3" s="117"/>
      <c r="D3" s="117"/>
      <c r="E3" s="117"/>
      <c r="F3" s="117"/>
      <c r="G3" s="76"/>
      <c r="H3" s="76"/>
      <c r="I3" s="76"/>
    </row>
    <row r="4" spans="1:9" ht="15.75">
      <c r="A4" s="118" t="s">
        <v>326</v>
      </c>
      <c r="B4" s="118"/>
      <c r="C4" s="118"/>
      <c r="D4" s="118"/>
      <c r="E4" s="118"/>
      <c r="F4" s="118"/>
    </row>
    <row r="5" spans="1:9" ht="76.5">
      <c r="A5" s="79" t="s">
        <v>265</v>
      </c>
      <c r="B5" s="79" t="s">
        <v>266</v>
      </c>
      <c r="C5" s="79" t="s">
        <v>267</v>
      </c>
      <c r="D5" s="79" t="s">
        <v>331</v>
      </c>
      <c r="E5" s="77" t="s">
        <v>332</v>
      </c>
      <c r="F5" s="77" t="s">
        <v>319</v>
      </c>
    </row>
    <row r="6" spans="1:9">
      <c r="A6" s="80">
        <v>1</v>
      </c>
      <c r="B6" s="81">
        <v>2</v>
      </c>
      <c r="C6" s="81">
        <v>3</v>
      </c>
      <c r="D6" s="80">
        <v>4</v>
      </c>
      <c r="E6" s="78"/>
      <c r="F6" s="78"/>
    </row>
    <row r="7" spans="1:9" ht="31.5">
      <c r="A7" s="82" t="s">
        <v>268</v>
      </c>
      <c r="B7" s="83" t="s">
        <v>269</v>
      </c>
      <c r="C7" s="84" t="s">
        <v>270</v>
      </c>
      <c r="D7" s="107">
        <f>SUM(D8)</f>
        <v>79873.960000000006</v>
      </c>
      <c r="E7" s="107">
        <f>SUM(E8)</f>
        <v>9746.1299999999992</v>
      </c>
      <c r="F7" s="91" t="s">
        <v>320</v>
      </c>
    </row>
    <row r="8" spans="1:9" ht="47.25">
      <c r="A8" s="82" t="s">
        <v>271</v>
      </c>
      <c r="B8" s="83" t="s">
        <v>272</v>
      </c>
      <c r="C8" s="84" t="s">
        <v>273</v>
      </c>
      <c r="D8" s="107">
        <f>SUM(D9+D14+D23)</f>
        <v>79873.960000000006</v>
      </c>
      <c r="E8" s="107">
        <f>SUM(E9+E14+E23)</f>
        <v>9746.1299999999992</v>
      </c>
      <c r="F8" s="91" t="s">
        <v>320</v>
      </c>
    </row>
    <row r="9" spans="1:9" ht="31.5">
      <c r="A9" s="85" t="s">
        <v>274</v>
      </c>
      <c r="B9" s="86" t="s">
        <v>275</v>
      </c>
      <c r="C9" s="87" t="s">
        <v>276</v>
      </c>
      <c r="D9" s="108">
        <f>SUM(D10-D12)</f>
        <v>0</v>
      </c>
      <c r="E9" s="108">
        <f>SUM(E10-E12)</f>
        <v>0</v>
      </c>
      <c r="F9" s="91" t="s">
        <v>320</v>
      </c>
    </row>
    <row r="10" spans="1:9" ht="49.5" customHeight="1">
      <c r="A10" s="85" t="s">
        <v>277</v>
      </c>
      <c r="B10" s="86" t="s">
        <v>278</v>
      </c>
      <c r="C10" s="87" t="s">
        <v>279</v>
      </c>
      <c r="D10" s="108">
        <f>SUM(D11)</f>
        <v>5000</v>
      </c>
      <c r="E10" s="108">
        <f>SUM(E11)</f>
        <v>0</v>
      </c>
      <c r="F10" s="90" t="s">
        <v>320</v>
      </c>
    </row>
    <row r="11" spans="1:9" ht="47.25">
      <c r="A11" s="85" t="s">
        <v>280</v>
      </c>
      <c r="B11" s="86" t="s">
        <v>281</v>
      </c>
      <c r="C11" s="87" t="s">
        <v>282</v>
      </c>
      <c r="D11" s="108">
        <v>5000</v>
      </c>
      <c r="E11" s="109">
        <v>0</v>
      </c>
      <c r="F11" s="90" t="s">
        <v>320</v>
      </c>
    </row>
    <row r="12" spans="1:9" ht="47.25">
      <c r="A12" s="85" t="s">
        <v>283</v>
      </c>
      <c r="B12" s="86" t="s">
        <v>284</v>
      </c>
      <c r="C12" s="87" t="s">
        <v>285</v>
      </c>
      <c r="D12" s="108">
        <f>SUM(D13)</f>
        <v>5000</v>
      </c>
      <c r="E12" s="108">
        <f>SUM(E13)</f>
        <v>0</v>
      </c>
      <c r="F12" s="90" t="s">
        <v>320</v>
      </c>
    </row>
    <row r="13" spans="1:9" ht="47.25">
      <c r="A13" s="85" t="s">
        <v>286</v>
      </c>
      <c r="B13" s="86" t="s">
        <v>287</v>
      </c>
      <c r="C13" s="88" t="s">
        <v>288</v>
      </c>
      <c r="D13" s="108">
        <v>5000</v>
      </c>
      <c r="E13" s="109">
        <v>0</v>
      </c>
      <c r="F13" s="90" t="s">
        <v>320</v>
      </c>
    </row>
    <row r="14" spans="1:9" ht="47.25">
      <c r="A14" s="85" t="s">
        <v>289</v>
      </c>
      <c r="B14" s="86" t="s">
        <v>290</v>
      </c>
      <c r="C14" s="87" t="s">
        <v>291</v>
      </c>
      <c r="D14" s="108">
        <f>SUM(D15-D17)</f>
        <v>-4677.3099999999995</v>
      </c>
      <c r="E14" s="108">
        <f>SUM(E15-E17)</f>
        <v>-1076.2</v>
      </c>
      <c r="F14" s="90">
        <f>E14/D14</f>
        <v>0.23008951726526575</v>
      </c>
    </row>
    <row r="15" spans="1:9" ht="63">
      <c r="A15" s="85" t="s">
        <v>292</v>
      </c>
      <c r="B15" s="86" t="s">
        <v>293</v>
      </c>
      <c r="C15" s="87" t="s">
        <v>294</v>
      </c>
      <c r="D15" s="108">
        <f>SUM(D16)</f>
        <v>10000</v>
      </c>
      <c r="E15" s="108">
        <f>SUM(E16)</f>
        <v>0</v>
      </c>
      <c r="F15" s="90" t="s">
        <v>320</v>
      </c>
    </row>
    <row r="16" spans="1:9" ht="63">
      <c r="A16" s="85" t="s">
        <v>295</v>
      </c>
      <c r="B16" s="86" t="s">
        <v>296</v>
      </c>
      <c r="C16" s="87" t="s">
        <v>297</v>
      </c>
      <c r="D16" s="108">
        <v>10000</v>
      </c>
      <c r="E16" s="109">
        <v>0</v>
      </c>
      <c r="F16" s="90" t="s">
        <v>320</v>
      </c>
    </row>
    <row r="17" spans="1:6" ht="78.75">
      <c r="A17" s="85" t="s">
        <v>298</v>
      </c>
      <c r="B17" s="86" t="s">
        <v>299</v>
      </c>
      <c r="C17" s="87" t="s">
        <v>300</v>
      </c>
      <c r="D17" s="108">
        <f>SUM(D18)</f>
        <v>14677.31</v>
      </c>
      <c r="E17" s="108">
        <f>SUM(E18)</f>
        <v>1076.2</v>
      </c>
      <c r="F17" s="90">
        <f>E18/D18</f>
        <v>7.33240627880722E-2</v>
      </c>
    </row>
    <row r="18" spans="1:6" ht="69" customHeight="1">
      <c r="A18" s="85" t="s">
        <v>301</v>
      </c>
      <c r="B18" s="89" t="s">
        <v>302</v>
      </c>
      <c r="C18" s="87" t="s">
        <v>303</v>
      </c>
      <c r="D18" s="108">
        <v>14677.31</v>
      </c>
      <c r="E18" s="109">
        <v>1076.2</v>
      </c>
      <c r="F18" s="90">
        <f>E18/D18</f>
        <v>7.33240627880722E-2</v>
      </c>
    </row>
    <row r="19" spans="1:6" ht="47.25">
      <c r="A19" s="85" t="s">
        <v>304</v>
      </c>
      <c r="B19" s="86" t="s">
        <v>305</v>
      </c>
      <c r="C19" s="87" t="s">
        <v>306</v>
      </c>
      <c r="D19" s="108">
        <f>SUM(D20)</f>
        <v>0</v>
      </c>
      <c r="E19" s="108">
        <f>SUM(E20)</f>
        <v>0</v>
      </c>
      <c r="F19" s="90" t="s">
        <v>320</v>
      </c>
    </row>
    <row r="20" spans="1:6" ht="127.5" customHeight="1">
      <c r="A20" s="85" t="s">
        <v>307</v>
      </c>
      <c r="B20" s="89" t="s">
        <v>308</v>
      </c>
      <c r="C20" s="87" t="s">
        <v>309</v>
      </c>
      <c r="D20" s="108">
        <v>0</v>
      </c>
      <c r="E20" s="109">
        <v>0</v>
      </c>
      <c r="F20" s="90" t="s">
        <v>320</v>
      </c>
    </row>
    <row r="21" spans="1:6" ht="51" customHeight="1">
      <c r="A21" s="85" t="s">
        <v>310</v>
      </c>
      <c r="B21" s="86" t="s">
        <v>311</v>
      </c>
      <c r="C21" s="87" t="s">
        <v>312</v>
      </c>
      <c r="D21" s="108">
        <f>SUM(D22)</f>
        <v>0</v>
      </c>
      <c r="E21" s="108">
        <f>SUM(E22)</f>
        <v>0</v>
      </c>
      <c r="F21" s="90" t="s">
        <v>320</v>
      </c>
    </row>
    <row r="22" spans="1:6" ht="67.5" customHeight="1">
      <c r="A22" s="85" t="s">
        <v>313</v>
      </c>
      <c r="B22" s="86" t="s">
        <v>314</v>
      </c>
      <c r="C22" s="87" t="s">
        <v>315</v>
      </c>
      <c r="D22" s="108">
        <v>0</v>
      </c>
      <c r="E22" s="110">
        <v>0</v>
      </c>
      <c r="F22" s="90" t="s">
        <v>320</v>
      </c>
    </row>
    <row r="23" spans="1:6" ht="34.5" customHeight="1">
      <c r="A23" s="85" t="s">
        <v>316</v>
      </c>
      <c r="B23" s="86" t="s">
        <v>317</v>
      </c>
      <c r="C23" s="87" t="s">
        <v>318</v>
      </c>
      <c r="D23" s="108">
        <v>84551.27</v>
      </c>
      <c r="E23" s="111">
        <v>10822.33</v>
      </c>
      <c r="F23" s="91" t="s">
        <v>320</v>
      </c>
    </row>
  </sheetData>
  <mergeCells count="2">
    <mergeCell ref="A2:F3"/>
    <mergeCell ref="A4:F4"/>
  </mergeCells>
  <pageMargins left="0.70866141732283472" right="0.70866141732283472" top="0.74803149606299213" bottom="0.74803149606299213" header="0.31496062992125984" footer="0.31496062992125984"/>
  <pageSetup paperSize="9" scale="68" orientation="portrait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8"/>
  <sheetViews>
    <sheetView workbookViewId="0">
      <selection activeCell="C7" sqref="C7"/>
    </sheetView>
  </sheetViews>
  <sheetFormatPr defaultRowHeight="15"/>
  <cols>
    <col min="2" max="2" width="49.42578125" customWidth="1"/>
    <col min="3" max="3" width="34.85546875" customWidth="1"/>
  </cols>
  <sheetData>
    <row r="2" spans="2:3" ht="18" customHeight="1">
      <c r="B2" s="119" t="s">
        <v>259</v>
      </c>
      <c r="C2" s="119"/>
    </row>
    <row r="3" spans="2:3" s="1" customFormat="1" ht="19.5" customHeight="1">
      <c r="B3" s="119" t="s">
        <v>260</v>
      </c>
      <c r="C3" s="119"/>
    </row>
    <row r="4" spans="2:3" ht="15.75">
      <c r="B4" s="120" t="s">
        <v>333</v>
      </c>
      <c r="C4" s="120"/>
    </row>
    <row r="5" spans="2:3" ht="42.75">
      <c r="B5" s="69" t="s">
        <v>257</v>
      </c>
      <c r="C5" s="70" t="s">
        <v>258</v>
      </c>
    </row>
    <row r="6" spans="2:3">
      <c r="B6" s="71" t="s">
        <v>261</v>
      </c>
      <c r="C6" s="97">
        <v>8406.6</v>
      </c>
    </row>
    <row r="8" spans="2:3">
      <c r="C8" s="1" t="s">
        <v>156</v>
      </c>
    </row>
  </sheetData>
  <mergeCells count="3"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paperSize="9" scale="93" orientation="portrait" copies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5"/>
  <sheetViews>
    <sheetView workbookViewId="0">
      <selection activeCell="C5" sqref="C5"/>
    </sheetView>
  </sheetViews>
  <sheetFormatPr defaultRowHeight="15"/>
  <cols>
    <col min="2" max="2" width="54" customWidth="1"/>
    <col min="3" max="3" width="17.85546875" customWidth="1"/>
  </cols>
  <sheetData>
    <row r="2" spans="2:3" ht="61.5" customHeight="1">
      <c r="B2" s="121" t="s">
        <v>263</v>
      </c>
      <c r="C2" s="121"/>
    </row>
    <row r="3" spans="2:3" ht="15.75">
      <c r="B3" s="120" t="s">
        <v>334</v>
      </c>
      <c r="C3" s="120"/>
    </row>
    <row r="4" spans="2:3" ht="38.25">
      <c r="B4" s="74" t="s">
        <v>257</v>
      </c>
      <c r="C4" s="75" t="s">
        <v>258</v>
      </c>
    </row>
    <row r="5" spans="2:3" ht="29.25" customHeight="1">
      <c r="B5" s="72" t="s">
        <v>262</v>
      </c>
      <c r="C5" s="73">
        <v>0</v>
      </c>
    </row>
  </sheetData>
  <mergeCells count="2">
    <mergeCell ref="B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VedunovaAA</cp:lastModifiedBy>
  <cp:lastPrinted>2017-02-06T04:51:01Z</cp:lastPrinted>
  <dcterms:created xsi:type="dcterms:W3CDTF">2015-01-16T05:02:30Z</dcterms:created>
  <dcterms:modified xsi:type="dcterms:W3CDTF">2017-02-06T06:59:45Z</dcterms:modified>
</cp:coreProperties>
</file>